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4BEABE8-FBA2-44A7-93B3-5278A3F529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6" r:id="rId1"/>
    <sheet name="Graphs 1" sheetId="15" r:id="rId2"/>
    <sheet name="A" sheetId="1" r:id="rId3"/>
    <sheet name="Q_fit" sheetId="3" r:id="rId4"/>
    <sheet name="A (2)" sheetId="4" r:id="rId5"/>
    <sheet name="A (4)" sheetId="14" r:id="rId6"/>
    <sheet name="B" sheetId="2" r:id="rId7"/>
    <sheet name="BAV" sheetId="5" r:id="rId8"/>
    <sheet name="Sheet1" sheetId="9" r:id="rId9"/>
  </sheets>
  <definedNames>
    <definedName name="AddNeg">B!$H$4:$H$14</definedName>
    <definedName name="solver_adj" localSheetId="2" hidden="1">A!$E$11:$E$13</definedName>
    <definedName name="solver_adj" localSheetId="4" hidden="1">'A (2)'!$E$11:$E$13</definedName>
    <definedName name="solver_adj" localSheetId="5" hidden="1">'A (4)'!$AC$3:$AC$10</definedName>
    <definedName name="solver_adj" localSheetId="0" hidden="1">'Active 1'!$AC$3:$AC$10</definedName>
    <definedName name="solver_cvg" localSheetId="2" hidden="1">0.001</definedName>
    <definedName name="solver_cvg" localSheetId="4" hidden="1">0.001</definedName>
    <definedName name="solver_cvg" localSheetId="5" hidden="1">0.001</definedName>
    <definedName name="solver_cvg" localSheetId="0" hidden="1">0.001</definedName>
    <definedName name="solver_drv" localSheetId="2" hidden="1">1</definedName>
    <definedName name="solver_drv" localSheetId="4" hidden="1">1</definedName>
    <definedName name="solver_drv" localSheetId="5" hidden="1">1</definedName>
    <definedName name="solver_drv" localSheetId="0" hidden="1">1</definedName>
    <definedName name="solver_est" localSheetId="2" hidden="1">1</definedName>
    <definedName name="solver_est" localSheetId="4" hidden="1">1</definedName>
    <definedName name="solver_est" localSheetId="5" hidden="1">1</definedName>
    <definedName name="solver_est" localSheetId="0" hidden="1">1</definedName>
    <definedName name="solver_itr" localSheetId="2" hidden="1">100</definedName>
    <definedName name="solver_itr" localSheetId="4" hidden="1">100</definedName>
    <definedName name="solver_itr" localSheetId="5" hidden="1">100</definedName>
    <definedName name="solver_itr" localSheetId="0" hidden="1">100</definedName>
    <definedName name="solver_lin" localSheetId="2" hidden="1">2</definedName>
    <definedName name="solver_lin" localSheetId="4" hidden="1">2</definedName>
    <definedName name="solver_lin" localSheetId="5" hidden="1">2</definedName>
    <definedName name="solver_lin" localSheetId="0" hidden="1">2</definedName>
    <definedName name="solver_neg" localSheetId="2" hidden="1">2</definedName>
    <definedName name="solver_neg" localSheetId="4" hidden="1">2</definedName>
    <definedName name="solver_neg" localSheetId="5" hidden="1">2</definedName>
    <definedName name="solver_neg" localSheetId="0" hidden="1">2</definedName>
    <definedName name="solver_num" localSheetId="2" hidden="1">0</definedName>
    <definedName name="solver_num" localSheetId="4" hidden="1">0</definedName>
    <definedName name="solver_num" localSheetId="5" hidden="1">0</definedName>
    <definedName name="solver_num" localSheetId="0" hidden="1">0</definedName>
    <definedName name="solver_nwt" localSheetId="2" hidden="1">1</definedName>
    <definedName name="solver_nwt" localSheetId="4" hidden="1">1</definedName>
    <definedName name="solver_nwt" localSheetId="5" hidden="1">1</definedName>
    <definedName name="solver_nwt" localSheetId="0" hidden="1">1</definedName>
    <definedName name="solver_opt" localSheetId="2" hidden="1">A!$E$14</definedName>
    <definedName name="solver_opt" localSheetId="4" hidden="1">'A (2)'!$E$14</definedName>
    <definedName name="solver_opt" localSheetId="5" hidden="1">'A (4)'!$AC$11</definedName>
    <definedName name="solver_opt" localSheetId="0" hidden="1">'Active 1'!$AC$11</definedName>
    <definedName name="solver_pre" localSheetId="2" hidden="1">0.000001</definedName>
    <definedName name="solver_pre" localSheetId="4" hidden="1">0.000001</definedName>
    <definedName name="solver_pre" localSheetId="5" hidden="1">0.000001</definedName>
    <definedName name="solver_pre" localSheetId="0" hidden="1">0.000001</definedName>
    <definedName name="solver_scl" localSheetId="2" hidden="1">2</definedName>
    <definedName name="solver_scl" localSheetId="4" hidden="1">2</definedName>
    <definedName name="solver_scl" localSheetId="5" hidden="1">2</definedName>
    <definedName name="solver_scl" localSheetId="0" hidden="1">2</definedName>
    <definedName name="solver_sho" localSheetId="2" hidden="1">2</definedName>
    <definedName name="solver_sho" localSheetId="4" hidden="1">2</definedName>
    <definedName name="solver_sho" localSheetId="5" hidden="1">2</definedName>
    <definedName name="solver_sho" localSheetId="0" hidden="1">2</definedName>
    <definedName name="solver_tim" localSheetId="2" hidden="1">100</definedName>
    <definedName name="solver_tim" localSheetId="4" hidden="1">100</definedName>
    <definedName name="solver_tim" localSheetId="5" hidden="1">100</definedName>
    <definedName name="solver_tim" localSheetId="0" hidden="1">100</definedName>
    <definedName name="solver_tol" localSheetId="2" hidden="1">0.05</definedName>
    <definedName name="solver_tol" localSheetId="4" hidden="1">0.05</definedName>
    <definedName name="solver_tol" localSheetId="5" hidden="1">0.05</definedName>
    <definedName name="solver_tol" localSheetId="0" hidden="1">0.05</definedName>
    <definedName name="solver_typ" localSheetId="2" hidden="1">2</definedName>
    <definedName name="solver_typ" localSheetId="4" hidden="1">2</definedName>
    <definedName name="solver_typ" localSheetId="5" hidden="1">2</definedName>
    <definedName name="solver_typ" localSheetId="0" hidden="1">2</definedName>
    <definedName name="solver_val" localSheetId="2" hidden="1">0</definedName>
    <definedName name="solver_val" localSheetId="4" hidden="1">0</definedName>
    <definedName name="solver_val" localSheetId="5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27" i="6" l="1"/>
  <c r="F127" i="6" s="1"/>
  <c r="N127" i="6"/>
  <c r="G9" i="6" s="1"/>
  <c r="E110" i="1"/>
  <c r="F110" i="1"/>
  <c r="N110" i="1"/>
  <c r="E111" i="1"/>
  <c r="F111" i="1"/>
  <c r="N111" i="1"/>
  <c r="E112" i="1"/>
  <c r="F112" i="1"/>
  <c r="N112" i="1"/>
  <c r="E113" i="1"/>
  <c r="F113" i="1"/>
  <c r="N113" i="1"/>
  <c r="E114" i="1"/>
  <c r="F114" i="1"/>
  <c r="G114" i="1"/>
  <c r="K114" i="1"/>
  <c r="N114" i="1"/>
  <c r="E122" i="6"/>
  <c r="F122" i="6"/>
  <c r="N122" i="6"/>
  <c r="E123" i="6"/>
  <c r="F123" i="6"/>
  <c r="N123" i="6"/>
  <c r="E124" i="6"/>
  <c r="F124" i="6"/>
  <c r="N124" i="6"/>
  <c r="E125" i="6"/>
  <c r="F125" i="6"/>
  <c r="G125" i="6"/>
  <c r="N125" i="6"/>
  <c r="Z125" i="6"/>
  <c r="E126" i="6"/>
  <c r="F126" i="6"/>
  <c r="N126" i="6"/>
  <c r="Y7" i="14"/>
  <c r="Y8" i="14"/>
  <c r="Y10" i="14"/>
  <c r="Y6" i="14"/>
  <c r="X9" i="14"/>
  <c r="Y9" i="14"/>
  <c r="AD118" i="14"/>
  <c r="AD119" i="14"/>
  <c r="AD120" i="14"/>
  <c r="AD121" i="14"/>
  <c r="AB3" i="14"/>
  <c r="AB4" i="14"/>
  <c r="AB5" i="14"/>
  <c r="AB6" i="14"/>
  <c r="AB7" i="14"/>
  <c r="AB9" i="14"/>
  <c r="AB8" i="14"/>
  <c r="AB10" i="14"/>
  <c r="F69" i="14"/>
  <c r="AB2" i="14"/>
  <c r="AD2" i="14"/>
  <c r="AY2" i="14"/>
  <c r="AY3" i="14"/>
  <c r="AY4" i="14"/>
  <c r="AY5" i="14"/>
  <c r="AY6" i="14"/>
  <c r="AB16" i="14"/>
  <c r="AY7" i="14"/>
  <c r="AY8" i="14"/>
  <c r="C9" i="14"/>
  <c r="D9" i="14"/>
  <c r="AY9" i="14"/>
  <c r="Z10" i="14"/>
  <c r="AY10" i="14"/>
  <c r="D11" i="14"/>
  <c r="E21" i="14"/>
  <c r="F21" i="14"/>
  <c r="Z21" i="14"/>
  <c r="E22" i="14"/>
  <c r="F22" i="14"/>
  <c r="E23" i="14"/>
  <c r="F23" i="14"/>
  <c r="G23" i="14"/>
  <c r="E24" i="14"/>
  <c r="F24" i="14"/>
  <c r="Z24" i="14"/>
  <c r="G24" i="14"/>
  <c r="E25" i="14"/>
  <c r="F25" i="14"/>
  <c r="Z25" i="14"/>
  <c r="E26" i="14"/>
  <c r="F26" i="14"/>
  <c r="E27" i="14"/>
  <c r="F27" i="14"/>
  <c r="E28" i="14"/>
  <c r="F28" i="14"/>
  <c r="G28" i="14"/>
  <c r="Z28" i="14"/>
  <c r="E29" i="14"/>
  <c r="F29" i="14"/>
  <c r="Z29" i="14"/>
  <c r="G29" i="14"/>
  <c r="E30" i="14"/>
  <c r="F30" i="14"/>
  <c r="Z30" i="14"/>
  <c r="E31" i="14"/>
  <c r="F31" i="14"/>
  <c r="Z31" i="14"/>
  <c r="G31" i="14"/>
  <c r="E32" i="14"/>
  <c r="F32" i="14"/>
  <c r="Z32" i="14"/>
  <c r="E33" i="14"/>
  <c r="F33" i="14"/>
  <c r="E34" i="14"/>
  <c r="F34" i="14"/>
  <c r="E35" i="14"/>
  <c r="F35" i="14"/>
  <c r="Z35" i="14"/>
  <c r="E36" i="14"/>
  <c r="F36" i="14"/>
  <c r="G36" i="14"/>
  <c r="Z36" i="14"/>
  <c r="E37" i="14"/>
  <c r="F37" i="14"/>
  <c r="Z37" i="14"/>
  <c r="G37" i="14"/>
  <c r="E38" i="14"/>
  <c r="F38" i="14"/>
  <c r="E39" i="14"/>
  <c r="F39" i="14"/>
  <c r="G39" i="14"/>
  <c r="E40" i="14"/>
  <c r="F40" i="14"/>
  <c r="Z40" i="14"/>
  <c r="G40" i="14"/>
  <c r="E41" i="14"/>
  <c r="F41" i="14"/>
  <c r="E42" i="14"/>
  <c r="F42" i="14"/>
  <c r="E43" i="14"/>
  <c r="F43" i="14"/>
  <c r="Z43" i="14"/>
  <c r="E44" i="14"/>
  <c r="F44" i="14"/>
  <c r="G44" i="14"/>
  <c r="Z44" i="14"/>
  <c r="E45" i="14"/>
  <c r="F45" i="14"/>
  <c r="Z45" i="14"/>
  <c r="E46" i="14"/>
  <c r="F46" i="14"/>
  <c r="E47" i="14"/>
  <c r="F47" i="14"/>
  <c r="Z47" i="14"/>
  <c r="G47" i="14"/>
  <c r="E48" i="14"/>
  <c r="F48" i="14"/>
  <c r="G48" i="14"/>
  <c r="Z48" i="14"/>
  <c r="E49" i="14"/>
  <c r="F49" i="14"/>
  <c r="Z49" i="14"/>
  <c r="G49" i="14"/>
  <c r="E50" i="14"/>
  <c r="F50" i="14"/>
  <c r="Z50" i="14"/>
  <c r="G50" i="14"/>
  <c r="E51" i="14"/>
  <c r="F51" i="14"/>
  <c r="Z51" i="14"/>
  <c r="G51" i="14"/>
  <c r="E52" i="14"/>
  <c r="F52" i="14"/>
  <c r="E53" i="14"/>
  <c r="F53" i="14"/>
  <c r="Z53" i="14"/>
  <c r="G53" i="14"/>
  <c r="E54" i="14"/>
  <c r="F54" i="14"/>
  <c r="E55" i="14"/>
  <c r="F55" i="14"/>
  <c r="Z55" i="14"/>
  <c r="G55" i="14"/>
  <c r="E56" i="14"/>
  <c r="F56" i="14"/>
  <c r="Z56" i="14"/>
  <c r="G56" i="14"/>
  <c r="E57" i="14"/>
  <c r="F57" i="14"/>
  <c r="G57" i="14"/>
  <c r="Z57" i="14"/>
  <c r="E58" i="14"/>
  <c r="F58" i="14"/>
  <c r="Z58" i="14"/>
  <c r="E59" i="14"/>
  <c r="F59" i="14"/>
  <c r="E60" i="14"/>
  <c r="F60" i="14"/>
  <c r="Z60" i="14"/>
  <c r="G60" i="14"/>
  <c r="E61" i="14"/>
  <c r="F61" i="14"/>
  <c r="E62" i="14"/>
  <c r="F62" i="14"/>
  <c r="Z62" i="14"/>
  <c r="G62" i="14"/>
  <c r="E63" i="14"/>
  <c r="F63" i="14"/>
  <c r="Z63" i="14"/>
  <c r="G63" i="14"/>
  <c r="E64" i="14"/>
  <c r="F64" i="14"/>
  <c r="G64" i="14"/>
  <c r="E65" i="14"/>
  <c r="F65" i="14"/>
  <c r="Z65" i="14"/>
  <c r="G65" i="14"/>
  <c r="E66" i="14"/>
  <c r="F66" i="14"/>
  <c r="G66" i="14"/>
  <c r="Z66" i="14"/>
  <c r="E67" i="14"/>
  <c r="F67" i="14"/>
  <c r="Z67" i="14"/>
  <c r="G67" i="14"/>
  <c r="E68" i="14"/>
  <c r="F68" i="14"/>
  <c r="G68" i="14"/>
  <c r="Z68" i="14"/>
  <c r="E69" i="14"/>
  <c r="Z69" i="14"/>
  <c r="G69" i="14"/>
  <c r="E70" i="14"/>
  <c r="F70" i="14"/>
  <c r="G70" i="14"/>
  <c r="E71" i="14"/>
  <c r="F71" i="14"/>
  <c r="Z71" i="14"/>
  <c r="G71" i="14"/>
  <c r="E72" i="14"/>
  <c r="F72" i="14"/>
  <c r="G72" i="14"/>
  <c r="Z72" i="14"/>
  <c r="E73" i="14"/>
  <c r="F73" i="14"/>
  <c r="Z73" i="14"/>
  <c r="G73" i="14"/>
  <c r="E74" i="14"/>
  <c r="F74" i="14"/>
  <c r="G74" i="14"/>
  <c r="E75" i="14"/>
  <c r="F75" i="14"/>
  <c r="Z75" i="14"/>
  <c r="G75" i="14"/>
  <c r="E76" i="14"/>
  <c r="F76" i="14"/>
  <c r="G76" i="14"/>
  <c r="Z76" i="14"/>
  <c r="E77" i="14"/>
  <c r="F77" i="14"/>
  <c r="G77" i="14"/>
  <c r="E78" i="14"/>
  <c r="F78" i="14"/>
  <c r="G78" i="14"/>
  <c r="E79" i="14"/>
  <c r="F79" i="14"/>
  <c r="Z79" i="14"/>
  <c r="G79" i="14"/>
  <c r="E80" i="14"/>
  <c r="F80" i="14"/>
  <c r="E81" i="14"/>
  <c r="F81" i="14"/>
  <c r="Z81" i="14"/>
  <c r="G81" i="14"/>
  <c r="E82" i="14"/>
  <c r="F82" i="14"/>
  <c r="G82" i="14"/>
  <c r="Z82" i="14"/>
  <c r="E83" i="14"/>
  <c r="F83" i="14"/>
  <c r="Z83" i="14"/>
  <c r="G83" i="14"/>
  <c r="E84" i="14"/>
  <c r="F84" i="14"/>
  <c r="Z84" i="14"/>
  <c r="G84" i="14"/>
  <c r="E85" i="14"/>
  <c r="F85" i="14"/>
  <c r="E86" i="14"/>
  <c r="F86" i="14"/>
  <c r="Z86" i="14"/>
  <c r="G86" i="14"/>
  <c r="E87" i="14"/>
  <c r="F87" i="14"/>
  <c r="G87" i="14"/>
  <c r="E88" i="14"/>
  <c r="F88" i="14"/>
  <c r="Z88" i="14"/>
  <c r="G88" i="14"/>
  <c r="E89" i="14"/>
  <c r="F89" i="14"/>
  <c r="G89" i="14"/>
  <c r="Z89" i="14"/>
  <c r="E90" i="14"/>
  <c r="F90" i="14"/>
  <c r="Z90" i="14"/>
  <c r="G90" i="14"/>
  <c r="E91" i="14"/>
  <c r="F91" i="14"/>
  <c r="E92" i="14"/>
  <c r="F92" i="14"/>
  <c r="E93" i="14"/>
  <c r="F93" i="14"/>
  <c r="E94" i="14"/>
  <c r="F94" i="14"/>
  <c r="G94" i="14"/>
  <c r="Z94" i="14"/>
  <c r="E95" i="14"/>
  <c r="F95" i="14"/>
  <c r="G95" i="14"/>
  <c r="Z95" i="14"/>
  <c r="E96" i="14"/>
  <c r="F96" i="14"/>
  <c r="Z96" i="14"/>
  <c r="E97" i="14"/>
  <c r="F97" i="14"/>
  <c r="E98" i="14"/>
  <c r="F98" i="14"/>
  <c r="Z98" i="14"/>
  <c r="G98" i="14"/>
  <c r="E99" i="14"/>
  <c r="F99" i="14"/>
  <c r="Z99" i="14"/>
  <c r="G99" i="14"/>
  <c r="E100" i="14"/>
  <c r="F100" i="14"/>
  <c r="G100" i="14"/>
  <c r="E101" i="14"/>
  <c r="F101" i="14"/>
  <c r="E102" i="14"/>
  <c r="F102" i="14"/>
  <c r="E103" i="14"/>
  <c r="F103" i="14"/>
  <c r="G103" i="14"/>
  <c r="Z103" i="14"/>
  <c r="E104" i="14"/>
  <c r="F104" i="14"/>
  <c r="E105" i="14"/>
  <c r="F105" i="14"/>
  <c r="Z105" i="14"/>
  <c r="G105" i="14"/>
  <c r="E106" i="14"/>
  <c r="F106" i="14"/>
  <c r="G106" i="14"/>
  <c r="E107" i="14"/>
  <c r="F107" i="14"/>
  <c r="Z107" i="14"/>
  <c r="G107" i="14"/>
  <c r="E108" i="14"/>
  <c r="F108" i="14"/>
  <c r="E109" i="14"/>
  <c r="F109" i="14"/>
  <c r="E110" i="14"/>
  <c r="F110" i="14"/>
  <c r="G110" i="14"/>
  <c r="Z110" i="14"/>
  <c r="E111" i="14"/>
  <c r="F111" i="14"/>
  <c r="G111" i="14"/>
  <c r="Z111" i="14"/>
  <c r="E112" i="14"/>
  <c r="F112" i="14"/>
  <c r="G112" i="14"/>
  <c r="Z112" i="14"/>
  <c r="E113" i="14"/>
  <c r="F113" i="14"/>
  <c r="E114" i="14"/>
  <c r="F114" i="14"/>
  <c r="E115" i="14"/>
  <c r="F115" i="14"/>
  <c r="E116" i="14"/>
  <c r="F116" i="14"/>
  <c r="Z116" i="14"/>
  <c r="G116" i="14"/>
  <c r="E117" i="14"/>
  <c r="F117" i="14"/>
  <c r="Z117" i="14"/>
  <c r="E118" i="14"/>
  <c r="F118" i="14"/>
  <c r="Z118" i="14"/>
  <c r="E119" i="14"/>
  <c r="F119" i="14"/>
  <c r="E120" i="14"/>
  <c r="F120" i="14"/>
  <c r="Z120" i="14"/>
  <c r="G120" i="14"/>
  <c r="E121" i="14"/>
  <c r="F121" i="14"/>
  <c r="G121" i="14"/>
  <c r="Z121" i="14"/>
  <c r="AY11" i="14"/>
  <c r="D12" i="14"/>
  <c r="D16" i="14" s="1"/>
  <c r="D19" i="14" s="1"/>
  <c r="AY12" i="14"/>
  <c r="D13" i="14"/>
  <c r="AB13" i="14"/>
  <c r="AB17" i="14"/>
  <c r="AY13" i="14"/>
  <c r="M117" i="14"/>
  <c r="O117" i="14" s="1"/>
  <c r="Q117" i="14" s="1"/>
  <c r="AB14" i="14"/>
  <c r="AY14" i="14"/>
  <c r="AY15" i="14"/>
  <c r="F16" i="14"/>
  <c r="F17" i="14" s="1"/>
  <c r="AY16" i="14"/>
  <c r="C17" i="14"/>
  <c r="AY17" i="14"/>
  <c r="AY18" i="14"/>
  <c r="AY19" i="14"/>
  <c r="AY20" i="14"/>
  <c r="N21" i="14"/>
  <c r="AY21" i="14"/>
  <c r="N22" i="14"/>
  <c r="AY22" i="14"/>
  <c r="H23" i="14"/>
  <c r="N23" i="14"/>
  <c r="AF23" i="14"/>
  <c r="AY23" i="14"/>
  <c r="H24" i="14"/>
  <c r="N24" i="14"/>
  <c r="AF24" i="14"/>
  <c r="AY24" i="14"/>
  <c r="N25" i="14"/>
  <c r="AY25" i="14"/>
  <c r="N26" i="14"/>
  <c r="AY26" i="14"/>
  <c r="N27" i="14"/>
  <c r="AY27" i="14"/>
  <c r="H28" i="14"/>
  <c r="N28" i="14"/>
  <c r="AF28" i="14"/>
  <c r="AY28" i="14"/>
  <c r="H29" i="14"/>
  <c r="N29" i="14"/>
  <c r="AF29" i="14"/>
  <c r="AY29" i="14"/>
  <c r="N30" i="14"/>
  <c r="AY30" i="14"/>
  <c r="H31" i="14"/>
  <c r="N31" i="14"/>
  <c r="AF31" i="14"/>
  <c r="AY31" i="14"/>
  <c r="N32" i="14"/>
  <c r="AY32" i="14"/>
  <c r="N33" i="14"/>
  <c r="AY33" i="14"/>
  <c r="N34" i="14"/>
  <c r="AY34" i="14"/>
  <c r="N35" i="14"/>
  <c r="AY35" i="14"/>
  <c r="I36" i="14"/>
  <c r="N36" i="14"/>
  <c r="AF36" i="14"/>
  <c r="AY36" i="14"/>
  <c r="I37" i="14"/>
  <c r="N37" i="14"/>
  <c r="AF37" i="14"/>
  <c r="AY37" i="14"/>
  <c r="N38" i="14"/>
  <c r="AY38" i="14"/>
  <c r="I39" i="14"/>
  <c r="N39" i="14"/>
  <c r="AF39" i="14"/>
  <c r="AY39" i="14"/>
  <c r="I40" i="14"/>
  <c r="N40" i="14"/>
  <c r="AF40" i="14"/>
  <c r="AY40" i="14"/>
  <c r="N41" i="14"/>
  <c r="AY41" i="14"/>
  <c r="N42" i="14"/>
  <c r="AY42" i="14"/>
  <c r="N43" i="14"/>
  <c r="AY43" i="14"/>
  <c r="I44" i="14"/>
  <c r="N44" i="14"/>
  <c r="AF44" i="14"/>
  <c r="AY44" i="14"/>
  <c r="N45" i="14"/>
  <c r="AY45" i="14"/>
  <c r="N46" i="14"/>
  <c r="AY46" i="14"/>
  <c r="I47" i="14"/>
  <c r="M47" i="14"/>
  <c r="AC47" i="14" s="1"/>
  <c r="N47" i="14"/>
  <c r="AF47" i="14"/>
  <c r="AY47" i="14"/>
  <c r="I48" i="14"/>
  <c r="N48" i="14"/>
  <c r="AF48" i="14"/>
  <c r="AY48" i="14"/>
  <c r="I49" i="14"/>
  <c r="N49" i="14"/>
  <c r="AF49" i="14"/>
  <c r="AY49" i="14"/>
  <c r="I50" i="14"/>
  <c r="N50" i="14"/>
  <c r="AF50" i="14"/>
  <c r="AY50" i="14"/>
  <c r="I51" i="14"/>
  <c r="N51" i="14"/>
  <c r="AF51" i="14"/>
  <c r="AY51" i="14"/>
  <c r="N52" i="14"/>
  <c r="AY52" i="14"/>
  <c r="I53" i="14"/>
  <c r="N53" i="14"/>
  <c r="AF53" i="14"/>
  <c r="AY53" i="14"/>
  <c r="N54" i="14"/>
  <c r="AY54" i="14"/>
  <c r="I55" i="14"/>
  <c r="N55" i="14"/>
  <c r="AF55" i="14"/>
  <c r="AY55" i="14"/>
  <c r="I56" i="14"/>
  <c r="N56" i="14"/>
  <c r="AF56" i="14"/>
  <c r="AY56" i="14"/>
  <c r="I57" i="14"/>
  <c r="N57" i="14"/>
  <c r="AF57" i="14"/>
  <c r="AY57" i="14"/>
  <c r="N58" i="14"/>
  <c r="AY58" i="14"/>
  <c r="N59" i="14"/>
  <c r="AY59" i="14"/>
  <c r="K60" i="14"/>
  <c r="N60" i="14"/>
  <c r="AF60" i="14"/>
  <c r="AY60" i="14"/>
  <c r="N61" i="14"/>
  <c r="AY61" i="14"/>
  <c r="K62" i="14"/>
  <c r="N62" i="14"/>
  <c r="AF62" i="14"/>
  <c r="AY62" i="14"/>
  <c r="K63" i="14"/>
  <c r="N63" i="14"/>
  <c r="AF63" i="14"/>
  <c r="AY63" i="14"/>
  <c r="K64" i="14"/>
  <c r="N64" i="14"/>
  <c r="AF64" i="14"/>
  <c r="AY64" i="14"/>
  <c r="K65" i="14"/>
  <c r="N65" i="14"/>
  <c r="AF65" i="14"/>
  <c r="AY65" i="14"/>
  <c r="K66" i="14"/>
  <c r="N66" i="14"/>
  <c r="AF66" i="14"/>
  <c r="AY66" i="14"/>
  <c r="K67" i="14"/>
  <c r="N67" i="14"/>
  <c r="AF67" i="14"/>
  <c r="AY67" i="14"/>
  <c r="K68" i="14"/>
  <c r="N68" i="14"/>
  <c r="AF68" i="14"/>
  <c r="AY68" i="14"/>
  <c r="K69" i="14"/>
  <c r="N69" i="14"/>
  <c r="AF69" i="14"/>
  <c r="AY69" i="14"/>
  <c r="K70" i="14"/>
  <c r="N70" i="14"/>
  <c r="AF70" i="14"/>
  <c r="AY70" i="14"/>
  <c r="K71" i="14"/>
  <c r="N71" i="14"/>
  <c r="AF71" i="14"/>
  <c r="AY71" i="14"/>
  <c r="K72" i="14"/>
  <c r="N72" i="14"/>
  <c r="AF72" i="14"/>
  <c r="AY72" i="14"/>
  <c r="K73" i="14"/>
  <c r="N73" i="14"/>
  <c r="AF73" i="14"/>
  <c r="AY73" i="14"/>
  <c r="K74" i="14"/>
  <c r="N74" i="14"/>
  <c r="AF74" i="14"/>
  <c r="AY74" i="14"/>
  <c r="K75" i="14"/>
  <c r="N75" i="14"/>
  <c r="AF75" i="14"/>
  <c r="AY75" i="14"/>
  <c r="K76" i="14"/>
  <c r="N76" i="14"/>
  <c r="AF76" i="14"/>
  <c r="AY76" i="14"/>
  <c r="K77" i="14"/>
  <c r="N77" i="14"/>
  <c r="AF77" i="14"/>
  <c r="AY77" i="14"/>
  <c r="K78" i="14"/>
  <c r="N78" i="14"/>
  <c r="AF78" i="14"/>
  <c r="AY78" i="14"/>
  <c r="K79" i="14"/>
  <c r="N79" i="14"/>
  <c r="AF79" i="14"/>
  <c r="AY79" i="14"/>
  <c r="N80" i="14"/>
  <c r="AY80" i="14"/>
  <c r="K81" i="14"/>
  <c r="N81" i="14"/>
  <c r="AF81" i="14"/>
  <c r="AY81" i="14"/>
  <c r="J82" i="14"/>
  <c r="N82" i="14"/>
  <c r="AF82" i="14"/>
  <c r="AY82" i="14"/>
  <c r="J83" i="14"/>
  <c r="N83" i="14"/>
  <c r="AF83" i="14"/>
  <c r="AY83" i="14"/>
  <c r="K84" i="14"/>
  <c r="N84" i="14"/>
  <c r="AF84" i="14"/>
  <c r="AY84" i="14"/>
  <c r="N85" i="14"/>
  <c r="AY85" i="14"/>
  <c r="K86" i="14"/>
  <c r="N86" i="14"/>
  <c r="AF86" i="14"/>
  <c r="AY86" i="14"/>
  <c r="K87" i="14"/>
  <c r="N87" i="14"/>
  <c r="AF87" i="14"/>
  <c r="AY87" i="14"/>
  <c r="K88" i="14"/>
  <c r="N88" i="14"/>
  <c r="AF88" i="14"/>
  <c r="AY88" i="14"/>
  <c r="K89" i="14"/>
  <c r="N89" i="14"/>
  <c r="AF89" i="14"/>
  <c r="AY89" i="14"/>
  <c r="K90" i="14"/>
  <c r="N90" i="14"/>
  <c r="AF90" i="14"/>
  <c r="AY90" i="14"/>
  <c r="N91" i="14"/>
  <c r="AY91" i="14"/>
  <c r="N92" i="14"/>
  <c r="AB92" i="14"/>
  <c r="AD92" i="14"/>
  <c r="AF92" i="14"/>
  <c r="AY92" i="14"/>
  <c r="N93" i="14"/>
  <c r="AB93" i="14"/>
  <c r="AD93" i="14"/>
  <c r="AF93" i="14"/>
  <c r="AY93" i="14"/>
  <c r="K94" i="14"/>
  <c r="N94" i="14"/>
  <c r="AB94" i="14"/>
  <c r="AD94" i="14"/>
  <c r="AF94" i="14"/>
  <c r="AY94" i="14"/>
  <c r="K95" i="14"/>
  <c r="N95" i="14"/>
  <c r="AF95" i="14"/>
  <c r="AY95" i="14"/>
  <c r="N96" i="14"/>
  <c r="AB96" i="14"/>
  <c r="AD96" i="14"/>
  <c r="AF96" i="14"/>
  <c r="AY96" i="14"/>
  <c r="N97" i="14"/>
  <c r="AY97" i="14"/>
  <c r="K98" i="14"/>
  <c r="N98" i="14"/>
  <c r="AB98" i="14"/>
  <c r="AD98" i="14"/>
  <c r="AF98" i="14"/>
  <c r="AY98" i="14"/>
  <c r="K99" i="14"/>
  <c r="N99" i="14"/>
  <c r="AB99" i="14"/>
  <c r="AD99" i="14"/>
  <c r="AF99" i="14"/>
  <c r="AY99" i="14"/>
  <c r="K100" i="14"/>
  <c r="N100" i="14"/>
  <c r="AB100" i="14"/>
  <c r="AD100" i="14"/>
  <c r="AF100" i="14"/>
  <c r="AY100" i="14"/>
  <c r="N101" i="14"/>
  <c r="AB101" i="14"/>
  <c r="AD101" i="14"/>
  <c r="AF101" i="14"/>
  <c r="AY101" i="14"/>
  <c r="N102" i="14"/>
  <c r="AY102" i="14"/>
  <c r="K103" i="14"/>
  <c r="N103" i="14"/>
  <c r="AF103" i="14"/>
  <c r="AY103" i="14"/>
  <c r="N104" i="14"/>
  <c r="AY104" i="14"/>
  <c r="K105" i="14"/>
  <c r="N105" i="14"/>
  <c r="AB105" i="14"/>
  <c r="AD105" i="14"/>
  <c r="AF105" i="14"/>
  <c r="AY105" i="14"/>
  <c r="K106" i="14"/>
  <c r="N106" i="14"/>
  <c r="AB106" i="14"/>
  <c r="AD106" i="14"/>
  <c r="AF106" i="14"/>
  <c r="AY106" i="14"/>
  <c r="K107" i="14"/>
  <c r="N107" i="14"/>
  <c r="AB107" i="14"/>
  <c r="AD107" i="14"/>
  <c r="AF107" i="14"/>
  <c r="AY107" i="14"/>
  <c r="N108" i="14"/>
  <c r="AB108" i="14"/>
  <c r="AD108" i="14"/>
  <c r="AF108" i="14"/>
  <c r="AY108" i="14"/>
  <c r="N109" i="14"/>
  <c r="AB109" i="14"/>
  <c r="AD109" i="14"/>
  <c r="AF109" i="14"/>
  <c r="AY109" i="14"/>
  <c r="K110" i="14"/>
  <c r="N110" i="14"/>
  <c r="AB110" i="14"/>
  <c r="AD110" i="14"/>
  <c r="AF110" i="14"/>
  <c r="AY110" i="14"/>
  <c r="K111" i="14"/>
  <c r="N111" i="14"/>
  <c r="AB111" i="14"/>
  <c r="AD111" i="14"/>
  <c r="AF111" i="14"/>
  <c r="AY111" i="14"/>
  <c r="J112" i="14"/>
  <c r="N112" i="14"/>
  <c r="AB112" i="14"/>
  <c r="AD112" i="14"/>
  <c r="AF112" i="14"/>
  <c r="AY112" i="14"/>
  <c r="N113" i="14"/>
  <c r="AB113" i="14"/>
  <c r="AD113" i="14"/>
  <c r="AF113" i="14"/>
  <c r="AY113" i="14"/>
  <c r="N114" i="14"/>
  <c r="AB114" i="14"/>
  <c r="AD114" i="14"/>
  <c r="AF114" i="14"/>
  <c r="AY114" i="14"/>
  <c r="N115" i="14"/>
  <c r="AB115" i="14"/>
  <c r="AD115" i="14"/>
  <c r="AF115" i="14"/>
  <c r="AY115" i="14"/>
  <c r="K116" i="14"/>
  <c r="N116" i="14"/>
  <c r="AB116" i="14"/>
  <c r="AD116" i="14"/>
  <c r="AF116" i="14"/>
  <c r="AY116" i="14"/>
  <c r="N117" i="14"/>
  <c r="AB117" i="14"/>
  <c r="AD117" i="14"/>
  <c r="AF117" i="14"/>
  <c r="AY117" i="14"/>
  <c r="N118" i="14"/>
  <c r="AB118" i="14"/>
  <c r="AF118" i="14"/>
  <c r="AY118" i="14"/>
  <c r="N119" i="14"/>
  <c r="AB119" i="14"/>
  <c r="AF119" i="14"/>
  <c r="AY119" i="14"/>
  <c r="K120" i="14"/>
  <c r="N120" i="14"/>
  <c r="AB120" i="14"/>
  <c r="AF120" i="14"/>
  <c r="AY120" i="14"/>
  <c r="K121" i="14"/>
  <c r="N121" i="14"/>
  <c r="AB121" i="14"/>
  <c r="AF121" i="14"/>
  <c r="AY121" i="14"/>
  <c r="AY122" i="14"/>
  <c r="AY123" i="14"/>
  <c r="AY124" i="14"/>
  <c r="AY125" i="14"/>
  <c r="AY126" i="14"/>
  <c r="AY127" i="14"/>
  <c r="AY128" i="14"/>
  <c r="AY129" i="14"/>
  <c r="AY130" i="14"/>
  <c r="D11" i="6"/>
  <c r="M31" i="6" s="1"/>
  <c r="O31" i="6" s="1"/>
  <c r="Q31" i="6" s="1"/>
  <c r="D13" i="6"/>
  <c r="E90" i="6"/>
  <c r="F90" i="6"/>
  <c r="G90" i="6"/>
  <c r="AF90" i="6"/>
  <c r="E80" i="6"/>
  <c r="F80" i="6"/>
  <c r="AU80" i="6"/>
  <c r="E81" i="6"/>
  <c r="F81" i="6"/>
  <c r="G81" i="6"/>
  <c r="E82" i="6"/>
  <c r="F82" i="6"/>
  <c r="G82" i="6"/>
  <c r="E83" i="6"/>
  <c r="F83" i="6"/>
  <c r="G83" i="6"/>
  <c r="AF83" i="6"/>
  <c r="E84" i="6"/>
  <c r="F84" i="6"/>
  <c r="G84" i="6"/>
  <c r="E85" i="6"/>
  <c r="F85" i="6"/>
  <c r="G85" i="6"/>
  <c r="E86" i="6"/>
  <c r="F86" i="6"/>
  <c r="G86" i="6"/>
  <c r="E87" i="6"/>
  <c r="F87" i="6"/>
  <c r="G87" i="6"/>
  <c r="E88" i="6"/>
  <c r="F88" i="6"/>
  <c r="E89" i="6"/>
  <c r="F89" i="6"/>
  <c r="G89" i="6"/>
  <c r="K89" i="6"/>
  <c r="E91" i="6"/>
  <c r="F91" i="6"/>
  <c r="G91" i="6"/>
  <c r="E92" i="6"/>
  <c r="F92" i="6"/>
  <c r="Z92" i="6"/>
  <c r="E93" i="6"/>
  <c r="F93" i="6"/>
  <c r="G93" i="6"/>
  <c r="E94" i="6"/>
  <c r="F94" i="6"/>
  <c r="G94" i="6"/>
  <c r="E95" i="6"/>
  <c r="F95" i="6"/>
  <c r="G95" i="6"/>
  <c r="E96" i="6"/>
  <c r="F96" i="6"/>
  <c r="G96" i="6"/>
  <c r="K96" i="6"/>
  <c r="D9" i="6"/>
  <c r="C9" i="6"/>
  <c r="N90" i="6"/>
  <c r="N89" i="6"/>
  <c r="N88" i="6"/>
  <c r="E98" i="6"/>
  <c r="F98" i="6"/>
  <c r="G98" i="6"/>
  <c r="N98" i="6"/>
  <c r="N96" i="6"/>
  <c r="E97" i="6"/>
  <c r="F97" i="6"/>
  <c r="G97" i="6"/>
  <c r="K97" i="6"/>
  <c r="N97" i="6"/>
  <c r="E100" i="6"/>
  <c r="F100" i="6"/>
  <c r="G100" i="6"/>
  <c r="K100" i="6"/>
  <c r="N100" i="6"/>
  <c r="E101" i="6"/>
  <c r="F101" i="6"/>
  <c r="G101" i="6"/>
  <c r="N101" i="6"/>
  <c r="E99" i="6"/>
  <c r="F99" i="6"/>
  <c r="G99" i="6"/>
  <c r="N99" i="6"/>
  <c r="E108" i="6"/>
  <c r="F108" i="6"/>
  <c r="Z108" i="6"/>
  <c r="G108" i="6"/>
  <c r="N108" i="6"/>
  <c r="E106" i="6"/>
  <c r="F106" i="6"/>
  <c r="G106" i="6"/>
  <c r="K106" i="6"/>
  <c r="N106" i="6"/>
  <c r="E107" i="6"/>
  <c r="F107" i="6"/>
  <c r="G107" i="6"/>
  <c r="N107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91" i="6"/>
  <c r="N92" i="6"/>
  <c r="N93" i="6"/>
  <c r="N94" i="6"/>
  <c r="N95" i="6"/>
  <c r="N102" i="6"/>
  <c r="N103" i="6"/>
  <c r="N104" i="6"/>
  <c r="N105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AB9" i="6"/>
  <c r="AB8" i="6"/>
  <c r="AB16" i="6"/>
  <c r="AD2" i="6"/>
  <c r="AB18" i="6"/>
  <c r="BL121" i="6"/>
  <c r="AB10" i="6"/>
  <c r="AB2" i="6"/>
  <c r="AB15" i="6"/>
  <c r="AB7" i="6"/>
  <c r="AB6" i="6"/>
  <c r="AB3" i="6"/>
  <c r="AB4" i="6"/>
  <c r="AB5" i="6"/>
  <c r="AY109" i="6"/>
  <c r="E109" i="6"/>
  <c r="F109" i="6"/>
  <c r="G109" i="6"/>
  <c r="Z109" i="6"/>
  <c r="AF108" i="6"/>
  <c r="AY107" i="6"/>
  <c r="AF107" i="6"/>
  <c r="Z107" i="6"/>
  <c r="AY106" i="6"/>
  <c r="AF106" i="6"/>
  <c r="Z106" i="6"/>
  <c r="E105" i="6"/>
  <c r="F105" i="6"/>
  <c r="AY104" i="6"/>
  <c r="E104" i="6"/>
  <c r="F104" i="6"/>
  <c r="G104" i="6"/>
  <c r="AU104" i="6"/>
  <c r="AT104" i="6"/>
  <c r="AF104" i="6"/>
  <c r="Z104" i="6"/>
  <c r="BL103" i="6"/>
  <c r="E103" i="6"/>
  <c r="F103" i="6"/>
  <c r="BL102" i="6"/>
  <c r="BJ102" i="6"/>
  <c r="BK102" i="6"/>
  <c r="AY102" i="6"/>
  <c r="E102" i="6"/>
  <c r="F102" i="6"/>
  <c r="G102" i="6"/>
  <c r="AF102" i="6"/>
  <c r="BL101" i="6"/>
  <c r="AU101" i="6"/>
  <c r="AT101" i="6"/>
  <c r="Z101" i="6"/>
  <c r="BL100" i="6"/>
  <c r="BK100" i="6"/>
  <c r="AY100" i="6"/>
  <c r="AU100" i="6"/>
  <c r="AT100" i="6"/>
  <c r="AS100" i="6"/>
  <c r="AF100" i="6"/>
  <c r="Z100" i="6"/>
  <c r="BL99" i="6"/>
  <c r="BK99" i="6"/>
  <c r="BJ99" i="6"/>
  <c r="AY99" i="6"/>
  <c r="AF99" i="6"/>
  <c r="Z99" i="6"/>
  <c r="AY98" i="6"/>
  <c r="AU98" i="6"/>
  <c r="AF98" i="6"/>
  <c r="Z98" i="6"/>
  <c r="BL97" i="6"/>
  <c r="AU97" i="6"/>
  <c r="AT97" i="6"/>
  <c r="Z97" i="6"/>
  <c r="BL96" i="6"/>
  <c r="BK96" i="6"/>
  <c r="AY96" i="6"/>
  <c r="AU96" i="6"/>
  <c r="AT96" i="6"/>
  <c r="AF96" i="6"/>
  <c r="Z96" i="6"/>
  <c r="BL95" i="6"/>
  <c r="BK95" i="6"/>
  <c r="AY95" i="6"/>
  <c r="AF95" i="6"/>
  <c r="Z95" i="6"/>
  <c r="AY94" i="6"/>
  <c r="AU94" i="6"/>
  <c r="AF94" i="6"/>
  <c r="BL93" i="6"/>
  <c r="AU93" i="6"/>
  <c r="AT93" i="6"/>
  <c r="Z93" i="6"/>
  <c r="BL92" i="6"/>
  <c r="BK92" i="6"/>
  <c r="AY92" i="6"/>
  <c r="AU92" i="6"/>
  <c r="AT92" i="6"/>
  <c r="AS92" i="6"/>
  <c r="BL91" i="6"/>
  <c r="BK91" i="6"/>
  <c r="BJ91" i="6"/>
  <c r="AY91" i="6"/>
  <c r="AF91" i="6"/>
  <c r="Z91" i="6"/>
  <c r="AY90" i="6"/>
  <c r="AU90" i="6"/>
  <c r="Z90" i="6"/>
  <c r="BL89" i="6"/>
  <c r="AU89" i="6"/>
  <c r="AT89" i="6"/>
  <c r="Z89" i="6"/>
  <c r="BL88" i="6"/>
  <c r="BK88" i="6"/>
  <c r="AY88" i="6"/>
  <c r="AU88" i="6"/>
  <c r="AS88" i="6"/>
  <c r="AT88" i="6"/>
  <c r="BL87" i="6"/>
  <c r="BK87" i="6"/>
  <c r="BJ87" i="6"/>
  <c r="AY87" i="6"/>
  <c r="AF87" i="6"/>
  <c r="Z87" i="6"/>
  <c r="AY86" i="6"/>
  <c r="AU86" i="6"/>
  <c r="AF86" i="6"/>
  <c r="Z86" i="6"/>
  <c r="BL85" i="6"/>
  <c r="AU85" i="6"/>
  <c r="AT85" i="6"/>
  <c r="Z85" i="6"/>
  <c r="BL84" i="6"/>
  <c r="BK84" i="6"/>
  <c r="AY84" i="6"/>
  <c r="AU84" i="6"/>
  <c r="AT84" i="6"/>
  <c r="AF84" i="6"/>
  <c r="BL83" i="6"/>
  <c r="BJ83" i="6"/>
  <c r="BK83" i="6"/>
  <c r="AY83" i="6"/>
  <c r="Z83" i="6"/>
  <c r="AY82" i="6"/>
  <c r="AU82" i="6"/>
  <c r="AF82" i="6"/>
  <c r="Z82" i="6"/>
  <c r="BL81" i="6"/>
  <c r="AU81" i="6"/>
  <c r="AT81" i="6"/>
  <c r="Z81" i="6"/>
  <c r="BL80" i="6"/>
  <c r="BK80" i="6"/>
  <c r="AY80" i="6"/>
  <c r="BL79" i="6"/>
  <c r="BK79" i="6"/>
  <c r="AY79" i="6"/>
  <c r="E79" i="6"/>
  <c r="F79" i="6"/>
  <c r="G79" i="6"/>
  <c r="AF79" i="6"/>
  <c r="AU79" i="6"/>
  <c r="AT79" i="6"/>
  <c r="Z79" i="6"/>
  <c r="BL78" i="6"/>
  <c r="E78" i="6"/>
  <c r="F78" i="6"/>
  <c r="Z78" i="6"/>
  <c r="BL77" i="6"/>
  <c r="BK77" i="6"/>
  <c r="BJ77" i="6"/>
  <c r="AY77" i="6"/>
  <c r="E77" i="6"/>
  <c r="F77" i="6"/>
  <c r="G77" i="6"/>
  <c r="AU77" i="6"/>
  <c r="AT77" i="6"/>
  <c r="AF77" i="6"/>
  <c r="Z77" i="6"/>
  <c r="BL76" i="6"/>
  <c r="E76" i="6"/>
  <c r="F76" i="6"/>
  <c r="Z76" i="6"/>
  <c r="BL75" i="6"/>
  <c r="BK75" i="6"/>
  <c r="AY75" i="6"/>
  <c r="E75" i="6"/>
  <c r="F75" i="6"/>
  <c r="G75" i="6"/>
  <c r="AU75" i="6"/>
  <c r="AT75" i="6"/>
  <c r="AF75" i="6"/>
  <c r="Z75" i="6"/>
  <c r="BL74" i="6"/>
  <c r="E74" i="6"/>
  <c r="F74" i="6"/>
  <c r="Z74" i="6"/>
  <c r="BL73" i="6"/>
  <c r="BK73" i="6"/>
  <c r="BJ73" i="6"/>
  <c r="AY73" i="6"/>
  <c r="E73" i="6"/>
  <c r="F73" i="6"/>
  <c r="G73" i="6"/>
  <c r="AF73" i="6"/>
  <c r="AU73" i="6"/>
  <c r="AT73" i="6"/>
  <c r="Z73" i="6"/>
  <c r="BL72" i="6"/>
  <c r="E72" i="6"/>
  <c r="F72" i="6"/>
  <c r="Z72" i="6"/>
  <c r="BL71" i="6"/>
  <c r="BK71" i="6"/>
  <c r="AY71" i="6"/>
  <c r="E71" i="6"/>
  <c r="F71" i="6"/>
  <c r="G71" i="6"/>
  <c r="AF71" i="6"/>
  <c r="AU71" i="6"/>
  <c r="AT71" i="6"/>
  <c r="Z71" i="6"/>
  <c r="BL70" i="6"/>
  <c r="E70" i="6"/>
  <c r="F70" i="6"/>
  <c r="Z70" i="6"/>
  <c r="BL69" i="6"/>
  <c r="BK69" i="6"/>
  <c r="BJ69" i="6"/>
  <c r="AY69" i="6"/>
  <c r="E69" i="6"/>
  <c r="F69" i="6"/>
  <c r="G69" i="6"/>
  <c r="AU69" i="6"/>
  <c r="AT69" i="6"/>
  <c r="AF69" i="6"/>
  <c r="Z69" i="6"/>
  <c r="BL68" i="6"/>
  <c r="E68" i="6"/>
  <c r="F68" i="6"/>
  <c r="Z68" i="6"/>
  <c r="BL67" i="6"/>
  <c r="BK67" i="6"/>
  <c r="AY67" i="6"/>
  <c r="E67" i="6"/>
  <c r="F67" i="6"/>
  <c r="G67" i="6"/>
  <c r="AU67" i="6"/>
  <c r="AT67" i="6"/>
  <c r="Z67" i="6"/>
  <c r="BL66" i="6"/>
  <c r="AY66" i="6"/>
  <c r="AY65" i="6"/>
  <c r="BL64" i="6"/>
  <c r="BK64" i="6"/>
  <c r="BJ64" i="6"/>
  <c r="AY64" i="6"/>
  <c r="AY63" i="6"/>
  <c r="BL62" i="6"/>
  <c r="AY62" i="6"/>
  <c r="BL61" i="6"/>
  <c r="BK61" i="6"/>
  <c r="BJ61" i="6"/>
  <c r="BI61" i="6"/>
  <c r="AY61" i="6"/>
  <c r="BL60" i="6"/>
  <c r="AY60" i="6"/>
  <c r="BL59" i="6"/>
  <c r="BJ59" i="6"/>
  <c r="BI59" i="6"/>
  <c r="BK59" i="6"/>
  <c r="AY59" i="6"/>
  <c r="BL58" i="6"/>
  <c r="AY58" i="6"/>
  <c r="BL57" i="6"/>
  <c r="BK57" i="6"/>
  <c r="BJ57" i="6"/>
  <c r="BI57" i="6"/>
  <c r="BH57" i="6"/>
  <c r="BG57" i="6"/>
  <c r="BF57" i="6"/>
  <c r="BE57" i="6"/>
  <c r="BD57" i="6"/>
  <c r="BC57" i="6"/>
  <c r="BB57" i="6"/>
  <c r="AY57" i="6"/>
  <c r="BL56" i="6"/>
  <c r="AY56" i="6"/>
  <c r="BL55" i="6"/>
  <c r="BK55" i="6"/>
  <c r="AY55" i="6"/>
  <c r="BL54" i="6"/>
  <c r="AY54" i="6"/>
  <c r="BL53" i="6"/>
  <c r="BK53" i="6"/>
  <c r="BJ53" i="6"/>
  <c r="BI53" i="6"/>
  <c r="AY53" i="6"/>
  <c r="BL52" i="6"/>
  <c r="AY52" i="6"/>
  <c r="BL51" i="6"/>
  <c r="BK51" i="6"/>
  <c r="AY51" i="6"/>
  <c r="BL50" i="6"/>
  <c r="BK50" i="6"/>
  <c r="BJ50" i="6"/>
  <c r="AY50" i="6"/>
  <c r="BL49" i="6"/>
  <c r="BK49" i="6"/>
  <c r="BJ49" i="6"/>
  <c r="BI49" i="6"/>
  <c r="AY49" i="6"/>
  <c r="BL48" i="6"/>
  <c r="AY48" i="6"/>
  <c r="BL47" i="6"/>
  <c r="BK47" i="6"/>
  <c r="AY47" i="6"/>
  <c r="BL46" i="6"/>
  <c r="BK46" i="6"/>
  <c r="BJ46" i="6"/>
  <c r="AY46" i="6"/>
  <c r="BL45" i="6"/>
  <c r="BH45" i="6"/>
  <c r="BG45" i="6"/>
  <c r="BF45" i="6"/>
  <c r="BE45" i="6"/>
  <c r="BD45" i="6"/>
  <c r="BC45" i="6"/>
  <c r="BK45" i="6"/>
  <c r="BJ45" i="6"/>
  <c r="BI45" i="6"/>
  <c r="AY45" i="6"/>
  <c r="BL44" i="6"/>
  <c r="AY44" i="6"/>
  <c r="BL43" i="6"/>
  <c r="BK43" i="6"/>
  <c r="AY43" i="6"/>
  <c r="BL42" i="6"/>
  <c r="BK42" i="6"/>
  <c r="AY42" i="6"/>
  <c r="BL41" i="6"/>
  <c r="BK41" i="6"/>
  <c r="BJ41" i="6"/>
  <c r="BI41" i="6"/>
  <c r="AY41" i="6"/>
  <c r="BL40" i="6"/>
  <c r="AY40" i="6"/>
  <c r="BL39" i="6"/>
  <c r="BK39" i="6"/>
  <c r="AY39" i="6"/>
  <c r="BL38" i="6"/>
  <c r="BK38" i="6"/>
  <c r="AY38" i="6"/>
  <c r="BL37" i="6"/>
  <c r="BK37" i="6"/>
  <c r="BJ37" i="6"/>
  <c r="BI37" i="6"/>
  <c r="AY37" i="6"/>
  <c r="BL36" i="6"/>
  <c r="AY36" i="6"/>
  <c r="BL35" i="6"/>
  <c r="BK35" i="6"/>
  <c r="AY35" i="6"/>
  <c r="BL34" i="6"/>
  <c r="BK34" i="6"/>
  <c r="BJ34" i="6"/>
  <c r="AY34" i="6"/>
  <c r="BL33" i="6"/>
  <c r="BK33" i="6"/>
  <c r="BJ33" i="6"/>
  <c r="BI33" i="6"/>
  <c r="BH33" i="6"/>
  <c r="BG33" i="6"/>
  <c r="BF33" i="6"/>
  <c r="BE33" i="6"/>
  <c r="BD33" i="6"/>
  <c r="BC33" i="6"/>
  <c r="AY33" i="6"/>
  <c r="BL32" i="6"/>
  <c r="AY32" i="6"/>
  <c r="BL31" i="6"/>
  <c r="BK31" i="6"/>
  <c r="AY31" i="6"/>
  <c r="BL30" i="6"/>
  <c r="BK30" i="6"/>
  <c r="BJ30" i="6"/>
  <c r="AY30" i="6"/>
  <c r="BL29" i="6"/>
  <c r="BK29" i="6"/>
  <c r="BJ29" i="6"/>
  <c r="BI29" i="6"/>
  <c r="AY29" i="6"/>
  <c r="BL28" i="6"/>
  <c r="AY28" i="6"/>
  <c r="BL27" i="6"/>
  <c r="BK27" i="6"/>
  <c r="AY27" i="6"/>
  <c r="BL26" i="6"/>
  <c r="BK26" i="6"/>
  <c r="AY26" i="6"/>
  <c r="BL25" i="6"/>
  <c r="BK25" i="6"/>
  <c r="BJ25" i="6"/>
  <c r="BI25" i="6"/>
  <c r="BH25" i="6"/>
  <c r="BG25" i="6"/>
  <c r="BF25" i="6"/>
  <c r="BE25" i="6"/>
  <c r="BD25" i="6"/>
  <c r="BC25" i="6"/>
  <c r="AY25" i="6"/>
  <c r="BL24" i="6"/>
  <c r="AY24" i="6"/>
  <c r="BL23" i="6"/>
  <c r="BK23" i="6"/>
  <c r="AY23" i="6"/>
  <c r="BL22" i="6"/>
  <c r="BJ22" i="6"/>
  <c r="BK22" i="6"/>
  <c r="AY22" i="6"/>
  <c r="BL21" i="6"/>
  <c r="BK21" i="6"/>
  <c r="BJ21" i="6"/>
  <c r="BI21" i="6"/>
  <c r="AY21" i="6"/>
  <c r="BL20" i="6"/>
  <c r="AY20" i="6"/>
  <c r="BL19" i="6"/>
  <c r="BK19" i="6"/>
  <c r="AY19" i="6"/>
  <c r="BL18" i="6"/>
  <c r="BK18" i="6"/>
  <c r="AY18" i="6"/>
  <c r="BL17" i="6"/>
  <c r="BK17" i="6"/>
  <c r="BJ17" i="6"/>
  <c r="BI17" i="6"/>
  <c r="AY17" i="6"/>
  <c r="AB13" i="6"/>
  <c r="AB17" i="6"/>
  <c r="BL16" i="6"/>
  <c r="BK16" i="6"/>
  <c r="BJ16" i="6"/>
  <c r="AY16" i="6"/>
  <c r="BL15" i="6"/>
  <c r="BK15" i="6"/>
  <c r="BJ15" i="6"/>
  <c r="BI15" i="6"/>
  <c r="AY15" i="6"/>
  <c r="BL14" i="6"/>
  <c r="BK14" i="6"/>
  <c r="BJ14" i="6"/>
  <c r="AY14" i="6"/>
  <c r="AB14" i="6"/>
  <c r="BL13" i="6"/>
  <c r="BH13" i="6"/>
  <c r="BK13" i="6"/>
  <c r="BJ13" i="6"/>
  <c r="BI13" i="6"/>
  <c r="AY13" i="6"/>
  <c r="BL12" i="6"/>
  <c r="AY12" i="6"/>
  <c r="BL11" i="6"/>
  <c r="BK11" i="6"/>
  <c r="BJ11" i="6"/>
  <c r="AY11" i="6"/>
  <c r="BL10" i="6"/>
  <c r="BI10" i="6"/>
  <c r="BK10" i="6"/>
  <c r="BJ10" i="6"/>
  <c r="AY10" i="6"/>
  <c r="Z10" i="6"/>
  <c r="BL9" i="6"/>
  <c r="BI9" i="6"/>
  <c r="BK9" i="6"/>
  <c r="BJ9" i="6"/>
  <c r="AY9" i="6"/>
  <c r="BL8" i="6"/>
  <c r="BH8" i="6"/>
  <c r="BG8" i="6"/>
  <c r="BF8" i="6"/>
  <c r="BE8" i="6"/>
  <c r="BD8" i="6"/>
  <c r="BC8" i="6"/>
  <c r="BK8" i="6"/>
  <c r="BJ8" i="6"/>
  <c r="BI8" i="6"/>
  <c r="AY8" i="6"/>
  <c r="BL7" i="6"/>
  <c r="AY7" i="6"/>
  <c r="BL6" i="6"/>
  <c r="BK6" i="6"/>
  <c r="AY6" i="6"/>
  <c r="BL5" i="6"/>
  <c r="AY5" i="6"/>
  <c r="BL4" i="6"/>
  <c r="BK4" i="6"/>
  <c r="BJ4" i="6"/>
  <c r="BI4" i="6"/>
  <c r="BH4" i="6"/>
  <c r="BG4" i="6"/>
  <c r="BF4" i="6"/>
  <c r="BE4" i="6"/>
  <c r="BD4" i="6"/>
  <c r="BC4" i="6"/>
  <c r="AY4" i="6"/>
  <c r="BL3" i="6"/>
  <c r="AY3" i="6"/>
  <c r="BL2" i="6"/>
  <c r="AY2" i="6"/>
  <c r="E31" i="6"/>
  <c r="F31" i="6"/>
  <c r="Z31" i="6"/>
  <c r="E56" i="6"/>
  <c r="F56" i="6"/>
  <c r="AU56" i="6"/>
  <c r="E57" i="6"/>
  <c r="F57" i="6"/>
  <c r="E58" i="6"/>
  <c r="F58" i="6"/>
  <c r="AU58" i="6"/>
  <c r="G58" i="6"/>
  <c r="E59" i="6"/>
  <c r="F59" i="6"/>
  <c r="E60" i="6"/>
  <c r="F60" i="6"/>
  <c r="E61" i="6"/>
  <c r="F61" i="6"/>
  <c r="E62" i="6"/>
  <c r="F62" i="6"/>
  <c r="G62" i="6"/>
  <c r="E63" i="6"/>
  <c r="F63" i="6"/>
  <c r="G63" i="6"/>
  <c r="E64" i="6"/>
  <c r="F64" i="6"/>
  <c r="G64" i="6"/>
  <c r="E65" i="6"/>
  <c r="F65" i="6"/>
  <c r="E66" i="6"/>
  <c r="F66" i="6"/>
  <c r="E110" i="6"/>
  <c r="F110" i="6"/>
  <c r="E111" i="6"/>
  <c r="F111" i="6"/>
  <c r="Z111" i="6"/>
  <c r="E112" i="6"/>
  <c r="F112" i="6"/>
  <c r="Z112" i="6"/>
  <c r="E113" i="6"/>
  <c r="F113" i="6"/>
  <c r="Z113" i="6"/>
  <c r="E114" i="6"/>
  <c r="F114" i="6"/>
  <c r="E115" i="6"/>
  <c r="F115" i="6"/>
  <c r="Z115" i="6"/>
  <c r="G115" i="6"/>
  <c r="E116" i="6"/>
  <c r="F116" i="6"/>
  <c r="E117" i="6"/>
  <c r="F117" i="6"/>
  <c r="E118" i="6"/>
  <c r="F118" i="6"/>
  <c r="E119" i="6"/>
  <c r="F119" i="6"/>
  <c r="Z119" i="6"/>
  <c r="E120" i="6"/>
  <c r="F120" i="6"/>
  <c r="Z120" i="6"/>
  <c r="E121" i="6"/>
  <c r="F121" i="6"/>
  <c r="Z121" i="6"/>
  <c r="E21" i="6"/>
  <c r="F21" i="6"/>
  <c r="AU21" i="6"/>
  <c r="E22" i="6"/>
  <c r="F22" i="6"/>
  <c r="AU22" i="6"/>
  <c r="E23" i="6"/>
  <c r="F23" i="6"/>
  <c r="Z23" i="6"/>
  <c r="E24" i="6"/>
  <c r="F24" i="6"/>
  <c r="E25" i="6"/>
  <c r="F25" i="6"/>
  <c r="AU25" i="6"/>
  <c r="E26" i="6"/>
  <c r="F26" i="6"/>
  <c r="AU26" i="6"/>
  <c r="E27" i="6"/>
  <c r="F27" i="6"/>
  <c r="Z27" i="6"/>
  <c r="E28" i="6"/>
  <c r="F28" i="6"/>
  <c r="E29" i="6"/>
  <c r="F29" i="6"/>
  <c r="Z29" i="6"/>
  <c r="E30" i="6"/>
  <c r="F30" i="6"/>
  <c r="AU30" i="6"/>
  <c r="E32" i="6"/>
  <c r="F32" i="6"/>
  <c r="Z32" i="6"/>
  <c r="E33" i="6"/>
  <c r="F33" i="6"/>
  <c r="E34" i="6"/>
  <c r="F34" i="6"/>
  <c r="AU34" i="6"/>
  <c r="E35" i="6"/>
  <c r="F35" i="6"/>
  <c r="Z35" i="6"/>
  <c r="E36" i="6"/>
  <c r="F36" i="6"/>
  <c r="AU36" i="6"/>
  <c r="E37" i="6"/>
  <c r="F37" i="6"/>
  <c r="E38" i="6"/>
  <c r="F38" i="6"/>
  <c r="AU38" i="6"/>
  <c r="AT38" i="6"/>
  <c r="E39" i="6"/>
  <c r="F39" i="6"/>
  <c r="Z39" i="6"/>
  <c r="E40" i="6"/>
  <c r="F40" i="6"/>
  <c r="AU40" i="6"/>
  <c r="E41" i="6"/>
  <c r="F41" i="6"/>
  <c r="E42" i="6"/>
  <c r="F42" i="6"/>
  <c r="AU42" i="6"/>
  <c r="E43" i="6"/>
  <c r="F43" i="6"/>
  <c r="Z43" i="6"/>
  <c r="E44" i="6"/>
  <c r="F44" i="6"/>
  <c r="Z44" i="6"/>
  <c r="E45" i="6"/>
  <c r="F45" i="6"/>
  <c r="E46" i="6"/>
  <c r="F46" i="6"/>
  <c r="AU46" i="6"/>
  <c r="AT46" i="6"/>
  <c r="E47" i="6"/>
  <c r="F47" i="6"/>
  <c r="Z47" i="6"/>
  <c r="E48" i="6"/>
  <c r="F48" i="6"/>
  <c r="AU48" i="6"/>
  <c r="E49" i="6"/>
  <c r="F49" i="6"/>
  <c r="E50" i="6"/>
  <c r="F50" i="6"/>
  <c r="AU50" i="6"/>
  <c r="E51" i="6"/>
  <c r="F51" i="6"/>
  <c r="Z51" i="6"/>
  <c r="E52" i="6"/>
  <c r="F52" i="6"/>
  <c r="Z52" i="6"/>
  <c r="E53" i="6"/>
  <c r="F53" i="6"/>
  <c r="E54" i="6"/>
  <c r="F54" i="6"/>
  <c r="AU54" i="6"/>
  <c r="AT54" i="6"/>
  <c r="E55" i="6"/>
  <c r="F55" i="6"/>
  <c r="Z55" i="6"/>
  <c r="F16" i="6"/>
  <c r="F17" i="6" s="1"/>
  <c r="C17" i="6"/>
  <c r="G21" i="6"/>
  <c r="H21" i="6"/>
  <c r="N21" i="6"/>
  <c r="G22" i="6"/>
  <c r="H22" i="6"/>
  <c r="N22" i="6"/>
  <c r="G23" i="6"/>
  <c r="H23" i="6"/>
  <c r="N23" i="6"/>
  <c r="N24" i="6"/>
  <c r="G25" i="6"/>
  <c r="N25" i="6"/>
  <c r="N26" i="6"/>
  <c r="G27" i="6"/>
  <c r="H27" i="6"/>
  <c r="N27" i="6"/>
  <c r="N28" i="6"/>
  <c r="G29" i="6"/>
  <c r="N29" i="6"/>
  <c r="G30" i="6"/>
  <c r="H30" i="6"/>
  <c r="N30" i="6"/>
  <c r="N31" i="6"/>
  <c r="G32" i="6"/>
  <c r="N32" i="6"/>
  <c r="N33" i="6"/>
  <c r="G34" i="6"/>
  <c r="N34" i="6"/>
  <c r="N35" i="6"/>
  <c r="G36" i="6"/>
  <c r="N36" i="6"/>
  <c r="N37" i="6"/>
  <c r="G38" i="6"/>
  <c r="I38" i="6"/>
  <c r="N38" i="6"/>
  <c r="N39" i="6"/>
  <c r="G40" i="6"/>
  <c r="N40" i="6"/>
  <c r="G41" i="6"/>
  <c r="I41" i="6"/>
  <c r="N41" i="6"/>
  <c r="G42" i="6"/>
  <c r="N42" i="6"/>
  <c r="N43" i="6"/>
  <c r="G44" i="6"/>
  <c r="N44" i="6"/>
  <c r="N45" i="6"/>
  <c r="G46" i="6"/>
  <c r="AF46" i="6"/>
  <c r="I46" i="6"/>
  <c r="N46" i="6"/>
  <c r="N47" i="6"/>
  <c r="G48" i="6"/>
  <c r="N48" i="6"/>
  <c r="G49" i="6"/>
  <c r="I49" i="6"/>
  <c r="N49" i="6"/>
  <c r="G50" i="6"/>
  <c r="N50" i="6"/>
  <c r="N51" i="6"/>
  <c r="G52" i="6"/>
  <c r="N52" i="6"/>
  <c r="N53" i="6"/>
  <c r="G54" i="6"/>
  <c r="I54" i="6"/>
  <c r="N54" i="6"/>
  <c r="N55" i="6"/>
  <c r="N56" i="6"/>
  <c r="N57" i="6"/>
  <c r="I58" i="6"/>
  <c r="N58" i="6"/>
  <c r="N59" i="6"/>
  <c r="N60" i="6"/>
  <c r="N61" i="6"/>
  <c r="K62" i="6"/>
  <c r="N62" i="6"/>
  <c r="K63" i="6"/>
  <c r="N63" i="6"/>
  <c r="K64" i="6"/>
  <c r="N64" i="6"/>
  <c r="N65" i="6"/>
  <c r="N66" i="6"/>
  <c r="K67" i="6"/>
  <c r="K69" i="6"/>
  <c r="K71" i="6"/>
  <c r="K73" i="6"/>
  <c r="K75" i="6"/>
  <c r="K77" i="6"/>
  <c r="K79" i="6"/>
  <c r="K81" i="6"/>
  <c r="J82" i="6"/>
  <c r="J83" i="6"/>
  <c r="K84" i="6"/>
  <c r="K85" i="6"/>
  <c r="K86" i="6"/>
  <c r="K87" i="6"/>
  <c r="J91" i="6"/>
  <c r="K93" i="6"/>
  <c r="K94" i="6"/>
  <c r="K95" i="6"/>
  <c r="K102" i="6"/>
  <c r="K104" i="6"/>
  <c r="K109" i="6"/>
  <c r="K115" i="6"/>
  <c r="E107" i="1"/>
  <c r="F107" i="1"/>
  <c r="G107" i="1"/>
  <c r="K107" i="1"/>
  <c r="E80" i="1"/>
  <c r="F80" i="1"/>
  <c r="G80" i="1"/>
  <c r="E81" i="1"/>
  <c r="F81" i="1"/>
  <c r="G81" i="1"/>
  <c r="K81" i="1"/>
  <c r="E82" i="1"/>
  <c r="F82" i="1"/>
  <c r="G82" i="1"/>
  <c r="E83" i="1"/>
  <c r="F83" i="1"/>
  <c r="G83" i="1"/>
  <c r="E84" i="1"/>
  <c r="F84" i="1"/>
  <c r="G84" i="1"/>
  <c r="K84" i="1"/>
  <c r="D11" i="1"/>
  <c r="D12" i="1"/>
  <c r="M104" i="1" s="1"/>
  <c r="O104" i="1" s="1"/>
  <c r="Q104" i="1" s="1"/>
  <c r="D13" i="1"/>
  <c r="N107" i="1"/>
  <c r="E108" i="1"/>
  <c r="F108" i="1"/>
  <c r="G108" i="1"/>
  <c r="K108" i="1"/>
  <c r="N108" i="1"/>
  <c r="E109" i="1"/>
  <c r="F109" i="1"/>
  <c r="G109" i="1"/>
  <c r="K109" i="1"/>
  <c r="N109" i="1"/>
  <c r="E100" i="1"/>
  <c r="F100" i="1"/>
  <c r="E102" i="1"/>
  <c r="F102" i="1"/>
  <c r="G102" i="1"/>
  <c r="J102" i="1"/>
  <c r="E76" i="1"/>
  <c r="F76" i="1"/>
  <c r="G76" i="1"/>
  <c r="E77" i="1"/>
  <c r="F77" i="1"/>
  <c r="G77" i="1"/>
  <c r="E89" i="1"/>
  <c r="F89" i="1"/>
  <c r="E90" i="1"/>
  <c r="F90" i="1"/>
  <c r="G90" i="1"/>
  <c r="K90" i="1"/>
  <c r="E91" i="1"/>
  <c r="F91" i="1"/>
  <c r="G91" i="1"/>
  <c r="E31" i="1"/>
  <c r="F31" i="1"/>
  <c r="G31" i="1"/>
  <c r="E72" i="1"/>
  <c r="F72" i="1"/>
  <c r="E78" i="1"/>
  <c r="F78" i="1"/>
  <c r="G78" i="1"/>
  <c r="K78" i="1"/>
  <c r="E79" i="1"/>
  <c r="F79" i="1"/>
  <c r="G79" i="1"/>
  <c r="K79" i="1"/>
  <c r="E85" i="1"/>
  <c r="F85" i="1"/>
  <c r="G85" i="1"/>
  <c r="K85" i="1"/>
  <c r="E96" i="1"/>
  <c r="F96" i="1"/>
  <c r="G96" i="1"/>
  <c r="E101" i="1"/>
  <c r="F101" i="1"/>
  <c r="G101" i="1"/>
  <c r="E86" i="1"/>
  <c r="F86" i="1"/>
  <c r="G86" i="1"/>
  <c r="K86" i="1"/>
  <c r="E87" i="1"/>
  <c r="F87" i="1"/>
  <c r="G87" i="1"/>
  <c r="K87" i="1"/>
  <c r="E88" i="1"/>
  <c r="F88" i="1"/>
  <c r="G88" i="1"/>
  <c r="G89" i="1"/>
  <c r="E92" i="1"/>
  <c r="F92" i="1"/>
  <c r="G92" i="1"/>
  <c r="K92" i="1"/>
  <c r="E93" i="1"/>
  <c r="F93" i="1"/>
  <c r="G93" i="1"/>
  <c r="K93" i="1"/>
  <c r="E94" i="1"/>
  <c r="F94" i="1"/>
  <c r="G94" i="1"/>
  <c r="E95" i="1"/>
  <c r="F95" i="1"/>
  <c r="G95" i="1"/>
  <c r="E97" i="1"/>
  <c r="F97" i="1"/>
  <c r="G97" i="1"/>
  <c r="E98" i="1"/>
  <c r="F98" i="1"/>
  <c r="G98" i="1"/>
  <c r="E99" i="1"/>
  <c r="F99" i="1"/>
  <c r="G99" i="1"/>
  <c r="G100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75" i="1"/>
  <c r="F75" i="1"/>
  <c r="N96" i="1"/>
  <c r="K96" i="1"/>
  <c r="N85" i="1"/>
  <c r="N79" i="1"/>
  <c r="N78" i="1"/>
  <c r="G84" i="5"/>
  <c r="C84" i="5"/>
  <c r="E84" i="5"/>
  <c r="G83" i="5"/>
  <c r="C83" i="5"/>
  <c r="E83" i="5"/>
  <c r="G82" i="5"/>
  <c r="C82" i="5"/>
  <c r="E82" i="5"/>
  <c r="G81" i="5"/>
  <c r="C81" i="5"/>
  <c r="E81" i="5"/>
  <c r="G80" i="5"/>
  <c r="C80" i="5"/>
  <c r="E80" i="5"/>
  <c r="G79" i="5"/>
  <c r="C79" i="5"/>
  <c r="E79" i="5"/>
  <c r="G78" i="5"/>
  <c r="C78" i="5"/>
  <c r="E78" i="5"/>
  <c r="G92" i="5"/>
  <c r="C92" i="5"/>
  <c r="E92" i="5"/>
  <c r="G77" i="5"/>
  <c r="C77" i="5"/>
  <c r="E77" i="5"/>
  <c r="G76" i="5"/>
  <c r="C76" i="5"/>
  <c r="E76" i="5"/>
  <c r="G75" i="5"/>
  <c r="C75" i="5"/>
  <c r="E75" i="5"/>
  <c r="G74" i="5"/>
  <c r="C74" i="5"/>
  <c r="E74" i="5"/>
  <c r="G91" i="5"/>
  <c r="C91" i="5"/>
  <c r="E91" i="5"/>
  <c r="G90" i="5"/>
  <c r="C90" i="5"/>
  <c r="E90" i="5"/>
  <c r="G89" i="5"/>
  <c r="C89" i="5"/>
  <c r="E89" i="5"/>
  <c r="G73" i="5"/>
  <c r="C73" i="5"/>
  <c r="E73" i="5"/>
  <c r="G72" i="5"/>
  <c r="C72" i="5"/>
  <c r="E72" i="5"/>
  <c r="G71" i="5"/>
  <c r="C71" i="5"/>
  <c r="E71" i="5"/>
  <c r="G88" i="5"/>
  <c r="C88" i="5"/>
  <c r="E88" i="5"/>
  <c r="G70" i="5"/>
  <c r="C70" i="5"/>
  <c r="E70" i="5"/>
  <c r="G69" i="5"/>
  <c r="C69" i="5"/>
  <c r="E69" i="5"/>
  <c r="G68" i="5"/>
  <c r="C68" i="5"/>
  <c r="E68" i="5"/>
  <c r="G67" i="5"/>
  <c r="C67" i="5"/>
  <c r="E67" i="5"/>
  <c r="G66" i="5"/>
  <c r="C66" i="5"/>
  <c r="E66" i="5"/>
  <c r="G87" i="5"/>
  <c r="C87" i="5"/>
  <c r="E87" i="5"/>
  <c r="G86" i="5"/>
  <c r="C86" i="5"/>
  <c r="E86" i="5"/>
  <c r="G65" i="5"/>
  <c r="C65" i="5"/>
  <c r="E65" i="5"/>
  <c r="G64" i="5"/>
  <c r="C64" i="5"/>
  <c r="E64" i="5"/>
  <c r="G63" i="5"/>
  <c r="C63" i="5"/>
  <c r="E63" i="5"/>
  <c r="G62" i="5"/>
  <c r="C62" i="5"/>
  <c r="E74" i="1"/>
  <c r="E62" i="5"/>
  <c r="G85" i="5"/>
  <c r="C85" i="5"/>
  <c r="E85" i="5"/>
  <c r="G61" i="5"/>
  <c r="C61" i="5"/>
  <c r="E61" i="5"/>
  <c r="E73" i="1"/>
  <c r="G60" i="5"/>
  <c r="C60" i="5"/>
  <c r="E60" i="5"/>
  <c r="E71" i="1"/>
  <c r="G59" i="5"/>
  <c r="C59" i="5"/>
  <c r="E59" i="5"/>
  <c r="E70" i="1"/>
  <c r="G58" i="5"/>
  <c r="C58" i="5"/>
  <c r="E58" i="5"/>
  <c r="E69" i="1"/>
  <c r="G57" i="5"/>
  <c r="C57" i="5"/>
  <c r="E57" i="5"/>
  <c r="E68" i="1"/>
  <c r="G56" i="5"/>
  <c r="C56" i="5"/>
  <c r="E56" i="5"/>
  <c r="E67" i="1"/>
  <c r="G55" i="5"/>
  <c r="C55" i="5"/>
  <c r="E55" i="5"/>
  <c r="E66" i="1"/>
  <c r="G54" i="5"/>
  <c r="C54" i="5"/>
  <c r="E54" i="5"/>
  <c r="E65" i="1"/>
  <c r="G53" i="5"/>
  <c r="C53" i="5"/>
  <c r="E53" i="5"/>
  <c r="E64" i="1"/>
  <c r="G52" i="5"/>
  <c r="C52" i="5"/>
  <c r="E52" i="5"/>
  <c r="E63" i="1"/>
  <c r="G51" i="5"/>
  <c r="C51" i="5"/>
  <c r="E51" i="5"/>
  <c r="E62" i="1"/>
  <c r="G50" i="5"/>
  <c r="C50" i="5"/>
  <c r="E50" i="5"/>
  <c r="E61" i="1"/>
  <c r="G49" i="5"/>
  <c r="C49" i="5"/>
  <c r="E49" i="5"/>
  <c r="E60" i="1"/>
  <c r="G48" i="5"/>
  <c r="C48" i="5"/>
  <c r="E48" i="5"/>
  <c r="E59" i="1"/>
  <c r="G47" i="5"/>
  <c r="C47" i="5"/>
  <c r="E47" i="5"/>
  <c r="E58" i="1"/>
  <c r="G46" i="5"/>
  <c r="C46" i="5"/>
  <c r="E46" i="5"/>
  <c r="E57" i="1"/>
  <c r="G45" i="5"/>
  <c r="C45" i="5"/>
  <c r="E45" i="5"/>
  <c r="E56" i="1"/>
  <c r="G44" i="5"/>
  <c r="C44" i="5"/>
  <c r="E44" i="5"/>
  <c r="E55" i="1"/>
  <c r="G43" i="5"/>
  <c r="C43" i="5"/>
  <c r="E43" i="5"/>
  <c r="E54" i="1"/>
  <c r="G42" i="5"/>
  <c r="C42" i="5"/>
  <c r="E42" i="5"/>
  <c r="E53" i="1"/>
  <c r="G41" i="5"/>
  <c r="C41" i="5"/>
  <c r="E41" i="5"/>
  <c r="E52" i="1"/>
  <c r="G40" i="5"/>
  <c r="C40" i="5"/>
  <c r="E40" i="5"/>
  <c r="E51" i="1"/>
  <c r="G39" i="5"/>
  <c r="C39" i="5"/>
  <c r="E39" i="5"/>
  <c r="E50" i="1"/>
  <c r="G38" i="5"/>
  <c r="C38" i="5"/>
  <c r="E38" i="5"/>
  <c r="E49" i="1"/>
  <c r="G37" i="5"/>
  <c r="C37" i="5"/>
  <c r="E37" i="5"/>
  <c r="E48" i="1"/>
  <c r="G36" i="5"/>
  <c r="C36" i="5"/>
  <c r="E36" i="5"/>
  <c r="E47" i="1"/>
  <c r="G35" i="5"/>
  <c r="C35" i="5"/>
  <c r="E35" i="5"/>
  <c r="E46" i="1"/>
  <c r="G34" i="5"/>
  <c r="C34" i="5"/>
  <c r="E34" i="5"/>
  <c r="E45" i="1"/>
  <c r="G33" i="5"/>
  <c r="C33" i="5"/>
  <c r="E33" i="5"/>
  <c r="E44" i="1"/>
  <c r="G32" i="5"/>
  <c r="C32" i="5"/>
  <c r="E32" i="5"/>
  <c r="E43" i="1"/>
  <c r="G31" i="5"/>
  <c r="C31" i="5"/>
  <c r="E31" i="5"/>
  <c r="E42" i="1"/>
  <c r="G30" i="5"/>
  <c r="C30" i="5"/>
  <c r="E30" i="5"/>
  <c r="E41" i="1"/>
  <c r="G29" i="5"/>
  <c r="C29" i="5"/>
  <c r="E29" i="5"/>
  <c r="E40" i="1"/>
  <c r="G28" i="5"/>
  <c r="C28" i="5"/>
  <c r="E28" i="5"/>
  <c r="E39" i="1"/>
  <c r="G27" i="5"/>
  <c r="C27" i="5"/>
  <c r="E27" i="5"/>
  <c r="E38" i="1"/>
  <c r="G26" i="5"/>
  <c r="C26" i="5"/>
  <c r="E26" i="5"/>
  <c r="E37" i="1"/>
  <c r="G25" i="5"/>
  <c r="C25" i="5"/>
  <c r="E25" i="5"/>
  <c r="E36" i="1"/>
  <c r="G24" i="5"/>
  <c r="C24" i="5"/>
  <c r="E24" i="5"/>
  <c r="E35" i="1"/>
  <c r="G23" i="5"/>
  <c r="C23" i="5"/>
  <c r="E23" i="5"/>
  <c r="E34" i="1"/>
  <c r="G22" i="5"/>
  <c r="C22" i="5"/>
  <c r="E22" i="5"/>
  <c r="E33" i="1"/>
  <c r="G21" i="5"/>
  <c r="C21" i="5"/>
  <c r="E21" i="5"/>
  <c r="E32" i="1"/>
  <c r="G20" i="5"/>
  <c r="C20" i="5"/>
  <c r="E20" i="5"/>
  <c r="E30" i="1"/>
  <c r="G19" i="5"/>
  <c r="C19" i="5"/>
  <c r="E19" i="5"/>
  <c r="E29" i="1"/>
  <c r="G18" i="5"/>
  <c r="C18" i="5"/>
  <c r="E18" i="5"/>
  <c r="E28" i="1"/>
  <c r="G17" i="5"/>
  <c r="C17" i="5"/>
  <c r="E17" i="5"/>
  <c r="E27" i="1"/>
  <c r="G16" i="5"/>
  <c r="C16" i="5"/>
  <c r="E16" i="5"/>
  <c r="E26" i="1"/>
  <c r="G15" i="5"/>
  <c r="C15" i="5"/>
  <c r="E15" i="5"/>
  <c r="E25" i="1"/>
  <c r="G14" i="5"/>
  <c r="C14" i="5"/>
  <c r="E14" i="5"/>
  <c r="E24" i="1"/>
  <c r="G13" i="5"/>
  <c r="C13" i="5"/>
  <c r="E13" i="5"/>
  <c r="E23" i="1"/>
  <c r="G12" i="5"/>
  <c r="C12" i="5"/>
  <c r="E12" i="5"/>
  <c r="E22" i="1"/>
  <c r="G11" i="5"/>
  <c r="C11" i="5"/>
  <c r="E11" i="5"/>
  <c r="E21" i="1"/>
  <c r="H84" i="5"/>
  <c r="B84" i="5"/>
  <c r="D84" i="5"/>
  <c r="A84" i="5"/>
  <c r="H83" i="5"/>
  <c r="B83" i="5"/>
  <c r="D83" i="5"/>
  <c r="A83" i="5"/>
  <c r="H82" i="5"/>
  <c r="B82" i="5"/>
  <c r="D82" i="5"/>
  <c r="A82" i="5"/>
  <c r="H81" i="5"/>
  <c r="B81" i="5"/>
  <c r="D81" i="5"/>
  <c r="A81" i="5"/>
  <c r="H80" i="5"/>
  <c r="B80" i="5"/>
  <c r="D80" i="5"/>
  <c r="A80" i="5"/>
  <c r="H79" i="5"/>
  <c r="B79" i="5"/>
  <c r="D79" i="5"/>
  <c r="A79" i="5"/>
  <c r="H78" i="5"/>
  <c r="B78" i="5"/>
  <c r="D78" i="5"/>
  <c r="A78" i="5"/>
  <c r="H92" i="5"/>
  <c r="B92" i="5"/>
  <c r="D92" i="5"/>
  <c r="A92" i="5"/>
  <c r="H77" i="5"/>
  <c r="B77" i="5"/>
  <c r="D77" i="5"/>
  <c r="A77" i="5"/>
  <c r="H76" i="5"/>
  <c r="B76" i="5"/>
  <c r="D76" i="5"/>
  <c r="A76" i="5"/>
  <c r="H75" i="5"/>
  <c r="F75" i="5"/>
  <c r="D75" i="5"/>
  <c r="B75" i="5"/>
  <c r="A75" i="5"/>
  <c r="H74" i="5"/>
  <c r="F74" i="5"/>
  <c r="D74" i="5"/>
  <c r="B74" i="5"/>
  <c r="A74" i="5"/>
  <c r="H91" i="5"/>
  <c r="F91" i="5"/>
  <c r="D91" i="5"/>
  <c r="B91" i="5"/>
  <c r="A91" i="5"/>
  <c r="H90" i="5"/>
  <c r="B90" i="5"/>
  <c r="F90" i="5"/>
  <c r="D90" i="5"/>
  <c r="A90" i="5"/>
  <c r="H89" i="5"/>
  <c r="B89" i="5"/>
  <c r="F89" i="5"/>
  <c r="D89" i="5"/>
  <c r="A89" i="5"/>
  <c r="H73" i="5"/>
  <c r="B73" i="5"/>
  <c r="D73" i="5"/>
  <c r="A73" i="5"/>
  <c r="H72" i="5"/>
  <c r="B72" i="5"/>
  <c r="D72" i="5"/>
  <c r="A72" i="5"/>
  <c r="H71" i="5"/>
  <c r="B71" i="5"/>
  <c r="D71" i="5"/>
  <c r="A71" i="5"/>
  <c r="H88" i="5"/>
  <c r="B88" i="5"/>
  <c r="D88" i="5"/>
  <c r="A88" i="5"/>
  <c r="H70" i="5"/>
  <c r="B70" i="5"/>
  <c r="D70" i="5"/>
  <c r="A70" i="5"/>
  <c r="H69" i="5"/>
  <c r="B69" i="5"/>
  <c r="D69" i="5"/>
  <c r="A69" i="5"/>
  <c r="H68" i="5"/>
  <c r="B68" i="5"/>
  <c r="D68" i="5"/>
  <c r="A68" i="5"/>
  <c r="H67" i="5"/>
  <c r="B67" i="5"/>
  <c r="D67" i="5"/>
  <c r="A67" i="5"/>
  <c r="H66" i="5"/>
  <c r="B66" i="5"/>
  <c r="D66" i="5"/>
  <c r="A66" i="5"/>
  <c r="H87" i="5"/>
  <c r="B87" i="5"/>
  <c r="D87" i="5"/>
  <c r="A87" i="5"/>
  <c r="H86" i="5"/>
  <c r="B86" i="5"/>
  <c r="D86" i="5"/>
  <c r="A86" i="5"/>
  <c r="H65" i="5"/>
  <c r="B65" i="5"/>
  <c r="D65" i="5"/>
  <c r="A65" i="5"/>
  <c r="H64" i="5"/>
  <c r="B64" i="5"/>
  <c r="D64" i="5"/>
  <c r="A64" i="5"/>
  <c r="H63" i="5"/>
  <c r="B63" i="5"/>
  <c r="D63" i="5"/>
  <c r="A63" i="5"/>
  <c r="H62" i="5"/>
  <c r="B62" i="5"/>
  <c r="D62" i="5"/>
  <c r="A62" i="5"/>
  <c r="H85" i="5"/>
  <c r="B85" i="5"/>
  <c r="D85" i="5"/>
  <c r="A85" i="5"/>
  <c r="H61" i="5"/>
  <c r="B61" i="5"/>
  <c r="D61" i="5"/>
  <c r="A61" i="5"/>
  <c r="H60" i="5"/>
  <c r="B60" i="5"/>
  <c r="D60" i="5"/>
  <c r="A60" i="5"/>
  <c r="H59" i="5"/>
  <c r="B59" i="5"/>
  <c r="D59" i="5"/>
  <c r="A59" i="5"/>
  <c r="H58" i="5"/>
  <c r="B58" i="5"/>
  <c r="D58" i="5"/>
  <c r="A58" i="5"/>
  <c r="H57" i="5"/>
  <c r="B57" i="5"/>
  <c r="D57" i="5"/>
  <c r="A57" i="5"/>
  <c r="H56" i="5"/>
  <c r="B56" i="5"/>
  <c r="D56" i="5"/>
  <c r="A56" i="5"/>
  <c r="H55" i="5"/>
  <c r="B55" i="5"/>
  <c r="D55" i="5"/>
  <c r="A55" i="5"/>
  <c r="H54" i="5"/>
  <c r="B54" i="5"/>
  <c r="D54" i="5"/>
  <c r="A54" i="5"/>
  <c r="H53" i="5"/>
  <c r="B53" i="5"/>
  <c r="D53" i="5"/>
  <c r="A53" i="5"/>
  <c r="H52" i="5"/>
  <c r="B52" i="5"/>
  <c r="D52" i="5"/>
  <c r="A52" i="5"/>
  <c r="H51" i="5"/>
  <c r="B51" i="5"/>
  <c r="D51" i="5"/>
  <c r="A51" i="5"/>
  <c r="H50" i="5"/>
  <c r="B50" i="5"/>
  <c r="D50" i="5"/>
  <c r="A50" i="5"/>
  <c r="H49" i="5"/>
  <c r="B49" i="5"/>
  <c r="D49" i="5"/>
  <c r="A49" i="5"/>
  <c r="H48" i="5"/>
  <c r="B48" i="5"/>
  <c r="D48" i="5"/>
  <c r="A48" i="5"/>
  <c r="H47" i="5"/>
  <c r="B47" i="5"/>
  <c r="D47" i="5"/>
  <c r="A47" i="5"/>
  <c r="H46" i="5"/>
  <c r="B46" i="5"/>
  <c r="D46" i="5"/>
  <c r="A46" i="5"/>
  <c r="H45" i="5"/>
  <c r="B45" i="5"/>
  <c r="D45" i="5"/>
  <c r="A45" i="5"/>
  <c r="H44" i="5"/>
  <c r="B44" i="5"/>
  <c r="D44" i="5"/>
  <c r="A44" i="5"/>
  <c r="H43" i="5"/>
  <c r="B43" i="5"/>
  <c r="D43" i="5"/>
  <c r="A43" i="5"/>
  <c r="H42" i="5"/>
  <c r="B42" i="5"/>
  <c r="D42" i="5"/>
  <c r="A42" i="5"/>
  <c r="H41" i="5"/>
  <c r="B41" i="5"/>
  <c r="D41" i="5"/>
  <c r="A41" i="5"/>
  <c r="H40" i="5"/>
  <c r="B40" i="5"/>
  <c r="D40" i="5"/>
  <c r="A40" i="5"/>
  <c r="H39" i="5"/>
  <c r="B39" i="5"/>
  <c r="D39" i="5"/>
  <c r="A39" i="5"/>
  <c r="H38" i="5"/>
  <c r="B38" i="5"/>
  <c r="D38" i="5"/>
  <c r="A38" i="5"/>
  <c r="H37" i="5"/>
  <c r="B37" i="5"/>
  <c r="D37" i="5"/>
  <c r="A37" i="5"/>
  <c r="H36" i="5"/>
  <c r="B36" i="5"/>
  <c r="D36" i="5"/>
  <c r="A36" i="5"/>
  <c r="H35" i="5"/>
  <c r="B35" i="5"/>
  <c r="D35" i="5"/>
  <c r="A35" i="5"/>
  <c r="H34" i="5"/>
  <c r="B34" i="5"/>
  <c r="D34" i="5"/>
  <c r="A34" i="5"/>
  <c r="H33" i="5"/>
  <c r="B33" i="5"/>
  <c r="D33" i="5"/>
  <c r="A33" i="5"/>
  <c r="H32" i="5"/>
  <c r="B32" i="5"/>
  <c r="D32" i="5"/>
  <c r="A32" i="5"/>
  <c r="H31" i="5"/>
  <c r="B31" i="5"/>
  <c r="D31" i="5"/>
  <c r="A31" i="5"/>
  <c r="H30" i="5"/>
  <c r="B30" i="5"/>
  <c r="D30" i="5"/>
  <c r="A30" i="5"/>
  <c r="H29" i="5"/>
  <c r="B29" i="5"/>
  <c r="D29" i="5"/>
  <c r="A29" i="5"/>
  <c r="H28" i="5"/>
  <c r="B28" i="5"/>
  <c r="D28" i="5"/>
  <c r="A28" i="5"/>
  <c r="H27" i="5"/>
  <c r="B27" i="5"/>
  <c r="D27" i="5"/>
  <c r="A27" i="5"/>
  <c r="H26" i="5"/>
  <c r="B26" i="5"/>
  <c r="D26" i="5"/>
  <c r="A26" i="5"/>
  <c r="H25" i="5"/>
  <c r="B25" i="5"/>
  <c r="D25" i="5"/>
  <c r="A25" i="5"/>
  <c r="H24" i="5"/>
  <c r="B24" i="5"/>
  <c r="D24" i="5"/>
  <c r="A24" i="5"/>
  <c r="H23" i="5"/>
  <c r="B23" i="5"/>
  <c r="D23" i="5"/>
  <c r="A23" i="5"/>
  <c r="H22" i="5"/>
  <c r="B22" i="5"/>
  <c r="D22" i="5"/>
  <c r="A22" i="5"/>
  <c r="H21" i="5"/>
  <c r="B21" i="5"/>
  <c r="D21" i="5"/>
  <c r="A21" i="5"/>
  <c r="H20" i="5"/>
  <c r="B20" i="5"/>
  <c r="D20" i="5"/>
  <c r="A20" i="5"/>
  <c r="H19" i="5"/>
  <c r="B19" i="5"/>
  <c r="D19" i="5"/>
  <c r="A19" i="5"/>
  <c r="H18" i="5"/>
  <c r="B18" i="5"/>
  <c r="D18" i="5"/>
  <c r="A18" i="5"/>
  <c r="H17" i="5"/>
  <c r="B17" i="5"/>
  <c r="D17" i="5"/>
  <c r="A17" i="5"/>
  <c r="H16" i="5"/>
  <c r="B16" i="5"/>
  <c r="D16" i="5"/>
  <c r="A16" i="5"/>
  <c r="H15" i="5"/>
  <c r="B15" i="5"/>
  <c r="D15" i="5"/>
  <c r="A15" i="5"/>
  <c r="H14" i="5"/>
  <c r="B14" i="5"/>
  <c r="D14" i="5"/>
  <c r="A14" i="5"/>
  <c r="H13" i="5"/>
  <c r="B13" i="5"/>
  <c r="D13" i="5"/>
  <c r="A13" i="5"/>
  <c r="H12" i="5"/>
  <c r="B12" i="5"/>
  <c r="D12" i="5"/>
  <c r="A12" i="5"/>
  <c r="H11" i="5"/>
  <c r="B11" i="5"/>
  <c r="D11" i="5"/>
  <c r="A11" i="5"/>
  <c r="N106" i="1"/>
  <c r="G75" i="1"/>
  <c r="K106" i="1"/>
  <c r="N105" i="1"/>
  <c r="K105" i="1"/>
  <c r="N104" i="1"/>
  <c r="K104" i="1"/>
  <c r="N102" i="1"/>
  <c r="M103" i="1"/>
  <c r="O103" i="1" s="1"/>
  <c r="Q103" i="1" s="1"/>
  <c r="N103" i="1"/>
  <c r="K103" i="1"/>
  <c r="N101" i="1"/>
  <c r="K101" i="1"/>
  <c r="N100" i="1"/>
  <c r="J100" i="1"/>
  <c r="N99" i="1"/>
  <c r="K99" i="1"/>
  <c r="N98" i="1"/>
  <c r="K98" i="1"/>
  <c r="N97" i="1"/>
  <c r="K97" i="1"/>
  <c r="N95" i="1"/>
  <c r="K95" i="1"/>
  <c r="N94" i="1"/>
  <c r="K94" i="1"/>
  <c r="N93" i="1"/>
  <c r="B10" i="3"/>
  <c r="J88" i="1"/>
  <c r="N88" i="1"/>
  <c r="A9" i="3"/>
  <c r="C9" i="3" s="1"/>
  <c r="E49" i="3"/>
  <c r="K49" i="3"/>
  <c r="E50" i="3"/>
  <c r="G50" i="3"/>
  <c r="E51" i="3"/>
  <c r="G51" i="3"/>
  <c r="E52" i="3"/>
  <c r="G52" i="3"/>
  <c r="E53" i="3"/>
  <c r="G53" i="3"/>
  <c r="E21" i="3"/>
  <c r="G21" i="3"/>
  <c r="E22" i="3"/>
  <c r="G22" i="3"/>
  <c r="E23" i="3"/>
  <c r="G23" i="3"/>
  <c r="E24" i="3"/>
  <c r="K24" i="3"/>
  <c r="E25" i="3"/>
  <c r="G25" i="3"/>
  <c r="E26" i="3"/>
  <c r="G26" i="3"/>
  <c r="E27" i="3"/>
  <c r="G27" i="3"/>
  <c r="E28" i="3"/>
  <c r="L28" i="3"/>
  <c r="E29" i="3"/>
  <c r="G29" i="3"/>
  <c r="E30" i="3"/>
  <c r="G30" i="3"/>
  <c r="E31" i="3"/>
  <c r="G31" i="3"/>
  <c r="E32" i="3"/>
  <c r="K32" i="3"/>
  <c r="E33" i="3"/>
  <c r="G33" i="3"/>
  <c r="E34" i="3"/>
  <c r="G34" i="3"/>
  <c r="E35" i="3"/>
  <c r="G35" i="3"/>
  <c r="E36" i="3"/>
  <c r="L36" i="3"/>
  <c r="E37" i="3"/>
  <c r="G37" i="3"/>
  <c r="E38" i="3"/>
  <c r="G38" i="3"/>
  <c r="E39" i="3"/>
  <c r="G39" i="3"/>
  <c r="E40" i="3"/>
  <c r="K40" i="3"/>
  <c r="E41" i="3"/>
  <c r="G41" i="3"/>
  <c r="E42" i="3"/>
  <c r="G42" i="3"/>
  <c r="E43" i="3"/>
  <c r="G43" i="3"/>
  <c r="E44" i="3"/>
  <c r="L44" i="3"/>
  <c r="E45" i="3"/>
  <c r="G45" i="3"/>
  <c r="E46" i="3"/>
  <c r="G46" i="3"/>
  <c r="E47" i="3"/>
  <c r="G47" i="3"/>
  <c r="E48" i="3"/>
  <c r="K48" i="3"/>
  <c r="E54" i="3"/>
  <c r="G54" i="3"/>
  <c r="D21" i="3"/>
  <c r="J21" i="3" s="1"/>
  <c r="D49" i="3"/>
  <c r="H49" i="3"/>
  <c r="D50" i="3"/>
  <c r="H50" i="3"/>
  <c r="D51" i="3"/>
  <c r="H51" i="3"/>
  <c r="D52" i="3"/>
  <c r="L52" i="3"/>
  <c r="D53" i="3"/>
  <c r="H53" i="3"/>
  <c r="D22" i="3"/>
  <c r="H22" i="3"/>
  <c r="D23" i="3"/>
  <c r="H23" i="3"/>
  <c r="D24" i="3"/>
  <c r="I24" i="3"/>
  <c r="D25" i="3"/>
  <c r="H25" i="3"/>
  <c r="D26" i="3"/>
  <c r="H26" i="3"/>
  <c r="D27" i="3"/>
  <c r="H27" i="3"/>
  <c r="D28" i="3"/>
  <c r="H28" i="3"/>
  <c r="D29" i="3"/>
  <c r="H29" i="3"/>
  <c r="D30" i="3"/>
  <c r="H30" i="3"/>
  <c r="D31" i="3"/>
  <c r="H31" i="3"/>
  <c r="D32" i="3"/>
  <c r="I32" i="3"/>
  <c r="D33" i="3"/>
  <c r="H33" i="3"/>
  <c r="D34" i="3"/>
  <c r="H34" i="3"/>
  <c r="D35" i="3"/>
  <c r="H35" i="3"/>
  <c r="D36" i="3"/>
  <c r="H36" i="3"/>
  <c r="D37" i="3"/>
  <c r="H37" i="3"/>
  <c r="D38" i="3"/>
  <c r="H38" i="3"/>
  <c r="D39" i="3"/>
  <c r="H39" i="3"/>
  <c r="D40" i="3"/>
  <c r="I40" i="3"/>
  <c r="D41" i="3"/>
  <c r="H41" i="3"/>
  <c r="D42" i="3"/>
  <c r="H42" i="3"/>
  <c r="D43" i="3"/>
  <c r="H43" i="3"/>
  <c r="D44" i="3"/>
  <c r="H44" i="3"/>
  <c r="D45" i="3"/>
  <c r="H45" i="3"/>
  <c r="D46" i="3"/>
  <c r="H46" i="3"/>
  <c r="D47" i="3"/>
  <c r="H47" i="3"/>
  <c r="D48" i="3"/>
  <c r="I48" i="3"/>
  <c r="D54" i="3"/>
  <c r="H54" i="3"/>
  <c r="J49" i="3"/>
  <c r="J51" i="3"/>
  <c r="J52" i="3"/>
  <c r="J53" i="3"/>
  <c r="J23" i="3"/>
  <c r="J24" i="3"/>
  <c r="J25" i="3"/>
  <c r="J27" i="3"/>
  <c r="J28" i="3"/>
  <c r="J29" i="3"/>
  <c r="J31" i="3"/>
  <c r="J32" i="3"/>
  <c r="J33" i="3"/>
  <c r="J35" i="3"/>
  <c r="J36" i="3"/>
  <c r="J37" i="3"/>
  <c r="J39" i="3"/>
  <c r="J40" i="3"/>
  <c r="J41" i="3"/>
  <c r="J43" i="3"/>
  <c r="J44" i="3"/>
  <c r="J45" i="3"/>
  <c r="J47" i="3"/>
  <c r="J48" i="3"/>
  <c r="J54" i="3"/>
  <c r="I15" i="3"/>
  <c r="I49" i="3"/>
  <c r="I50" i="3"/>
  <c r="I51" i="3"/>
  <c r="I53" i="3"/>
  <c r="I22" i="3"/>
  <c r="I23" i="3"/>
  <c r="I25" i="3"/>
  <c r="I26" i="3"/>
  <c r="I27" i="3"/>
  <c r="I29" i="3"/>
  <c r="I30" i="3"/>
  <c r="I31" i="3"/>
  <c r="I33" i="3"/>
  <c r="I34" i="3"/>
  <c r="I35" i="3"/>
  <c r="I37" i="3"/>
  <c r="I38" i="3"/>
  <c r="I39" i="3"/>
  <c r="I41" i="3"/>
  <c r="I42" i="3"/>
  <c r="I43" i="3"/>
  <c r="I45" i="3"/>
  <c r="I46" i="3"/>
  <c r="I47" i="3"/>
  <c r="I54" i="3"/>
  <c r="I12" i="3"/>
  <c r="K50" i="3"/>
  <c r="K51" i="3"/>
  <c r="K22" i="3"/>
  <c r="K23" i="3"/>
  <c r="K25" i="3"/>
  <c r="K26" i="3"/>
  <c r="K27" i="3"/>
  <c r="K29" i="3"/>
  <c r="K30" i="3"/>
  <c r="K31" i="3"/>
  <c r="K33" i="3"/>
  <c r="K34" i="3"/>
  <c r="K35" i="3"/>
  <c r="K37" i="3"/>
  <c r="K38" i="3"/>
  <c r="K39" i="3"/>
  <c r="K41" i="3"/>
  <c r="K42" i="3"/>
  <c r="K43" i="3"/>
  <c r="K45" i="3"/>
  <c r="K46" i="3"/>
  <c r="K47" i="3"/>
  <c r="K54" i="3"/>
  <c r="F49" i="3"/>
  <c r="F51" i="3"/>
  <c r="F52" i="3"/>
  <c r="F53" i="3"/>
  <c r="F23" i="3"/>
  <c r="F24" i="3"/>
  <c r="F25" i="3"/>
  <c r="F27" i="3"/>
  <c r="F28" i="3"/>
  <c r="F29" i="3"/>
  <c r="F31" i="3"/>
  <c r="F32" i="3"/>
  <c r="F33" i="3"/>
  <c r="F35" i="3"/>
  <c r="F36" i="3"/>
  <c r="F37" i="3"/>
  <c r="F39" i="3"/>
  <c r="F40" i="3"/>
  <c r="F41" i="3"/>
  <c r="F43" i="3"/>
  <c r="F44" i="3"/>
  <c r="F45" i="3"/>
  <c r="F47" i="3"/>
  <c r="F48" i="3"/>
  <c r="F54" i="3"/>
  <c r="L15" i="3"/>
  <c r="L49" i="3"/>
  <c r="L50" i="3"/>
  <c r="L53" i="3"/>
  <c r="L22" i="3"/>
  <c r="L23" i="3"/>
  <c r="L25" i="3"/>
  <c r="L26" i="3"/>
  <c r="L27" i="3"/>
  <c r="L29" i="3"/>
  <c r="L30" i="3"/>
  <c r="L31" i="3"/>
  <c r="L33" i="3"/>
  <c r="L34" i="3"/>
  <c r="L35" i="3"/>
  <c r="L37" i="3"/>
  <c r="L38" i="3"/>
  <c r="L39" i="3"/>
  <c r="L41" i="3"/>
  <c r="L42" i="3"/>
  <c r="L43" i="3"/>
  <c r="L45" i="3"/>
  <c r="L46" i="3"/>
  <c r="L47" i="3"/>
  <c r="L54" i="3"/>
  <c r="L12" i="3"/>
  <c r="C16" i="3"/>
  <c r="C15" i="3"/>
  <c r="K89" i="1"/>
  <c r="N89" i="1"/>
  <c r="N90" i="1"/>
  <c r="K91" i="1"/>
  <c r="N91" i="1"/>
  <c r="N92" i="1"/>
  <c r="F65" i="1"/>
  <c r="F66" i="1"/>
  <c r="F67" i="1"/>
  <c r="F68" i="1"/>
  <c r="F69" i="1"/>
  <c r="F70" i="1"/>
  <c r="F71" i="1"/>
  <c r="F73" i="1"/>
  <c r="F74" i="1"/>
  <c r="F21" i="1"/>
  <c r="F22" i="1"/>
  <c r="F23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16" i="1"/>
  <c r="F17" i="1" s="1"/>
  <c r="E342" i="3"/>
  <c r="G16" i="3"/>
  <c r="G15" i="3"/>
  <c r="H16" i="3"/>
  <c r="H15" i="3"/>
  <c r="J16" i="3"/>
  <c r="J15" i="3"/>
  <c r="I16" i="3"/>
  <c r="K16" i="3"/>
  <c r="K15" i="3"/>
  <c r="F16" i="3"/>
  <c r="F15" i="3"/>
  <c r="L16" i="3"/>
  <c r="D342" i="3"/>
  <c r="F342" i="3"/>
  <c r="H342" i="3"/>
  <c r="L342" i="3"/>
  <c r="K342" i="3"/>
  <c r="J342" i="3"/>
  <c r="I342" i="3"/>
  <c r="G342" i="3"/>
  <c r="E341" i="3"/>
  <c r="D341" i="3"/>
  <c r="H341" i="3"/>
  <c r="F341" i="3"/>
  <c r="J341" i="3"/>
  <c r="E340" i="3"/>
  <c r="D340" i="3"/>
  <c r="J340" i="3"/>
  <c r="H340" i="3"/>
  <c r="I340" i="3"/>
  <c r="E339" i="3"/>
  <c r="D339" i="3"/>
  <c r="H339" i="3"/>
  <c r="I339" i="3"/>
  <c r="G339" i="3"/>
  <c r="E338" i="3"/>
  <c r="D338" i="3"/>
  <c r="H338" i="3"/>
  <c r="F338" i="3"/>
  <c r="L338" i="3"/>
  <c r="K338" i="3"/>
  <c r="J338" i="3"/>
  <c r="G338" i="3"/>
  <c r="E337" i="3"/>
  <c r="D337" i="3"/>
  <c r="F337" i="3"/>
  <c r="H337" i="3"/>
  <c r="J337" i="3"/>
  <c r="I337" i="3"/>
  <c r="E336" i="3"/>
  <c r="D336" i="3"/>
  <c r="I336" i="3"/>
  <c r="F336" i="3"/>
  <c r="J336" i="3"/>
  <c r="E335" i="3"/>
  <c r="D335" i="3"/>
  <c r="H335" i="3"/>
  <c r="L335" i="3"/>
  <c r="G335" i="3"/>
  <c r="E334" i="3"/>
  <c r="D334" i="3"/>
  <c r="F334" i="3"/>
  <c r="H334" i="3"/>
  <c r="L334" i="3"/>
  <c r="K334" i="3"/>
  <c r="J334" i="3"/>
  <c r="I334" i="3"/>
  <c r="G334" i="3"/>
  <c r="E333" i="3"/>
  <c r="D333" i="3"/>
  <c r="H333" i="3"/>
  <c r="F333" i="3"/>
  <c r="J333" i="3"/>
  <c r="E332" i="3"/>
  <c r="D332" i="3"/>
  <c r="F332" i="3"/>
  <c r="H332" i="3"/>
  <c r="I332" i="3"/>
  <c r="E331" i="3"/>
  <c r="D331" i="3"/>
  <c r="L331" i="3"/>
  <c r="H331" i="3"/>
  <c r="I331" i="3"/>
  <c r="G331" i="3"/>
  <c r="E330" i="3"/>
  <c r="D330" i="3"/>
  <c r="H330" i="3"/>
  <c r="F330" i="3"/>
  <c r="L330" i="3"/>
  <c r="K330" i="3"/>
  <c r="J330" i="3"/>
  <c r="G330" i="3"/>
  <c r="E329" i="3"/>
  <c r="D329" i="3"/>
  <c r="F329" i="3"/>
  <c r="H329" i="3"/>
  <c r="J329" i="3"/>
  <c r="I329" i="3"/>
  <c r="E328" i="3"/>
  <c r="D328" i="3"/>
  <c r="H328" i="3"/>
  <c r="F328" i="3"/>
  <c r="J328" i="3"/>
  <c r="E327" i="3"/>
  <c r="D327" i="3"/>
  <c r="H327" i="3"/>
  <c r="L327" i="3"/>
  <c r="G327" i="3"/>
  <c r="E326" i="3"/>
  <c r="D326" i="3"/>
  <c r="H326" i="3"/>
  <c r="F326" i="3"/>
  <c r="L326" i="3"/>
  <c r="K326" i="3"/>
  <c r="J326" i="3"/>
  <c r="I326" i="3"/>
  <c r="G326" i="3"/>
  <c r="E325" i="3"/>
  <c r="D325" i="3"/>
  <c r="H325" i="3"/>
  <c r="F325" i="3"/>
  <c r="J325" i="3"/>
  <c r="E324" i="3"/>
  <c r="D324" i="3"/>
  <c r="J324" i="3"/>
  <c r="E323" i="3"/>
  <c r="D323" i="3"/>
  <c r="H323" i="3"/>
  <c r="G323" i="3"/>
  <c r="E322" i="3"/>
  <c r="D322" i="3"/>
  <c r="H322" i="3"/>
  <c r="F322" i="3"/>
  <c r="L322" i="3"/>
  <c r="K322" i="3"/>
  <c r="J322" i="3"/>
  <c r="G322" i="3"/>
  <c r="E321" i="3"/>
  <c r="D321" i="3"/>
  <c r="F321" i="3"/>
  <c r="H321" i="3"/>
  <c r="J321" i="3"/>
  <c r="I321" i="3"/>
  <c r="E320" i="3"/>
  <c r="D320" i="3"/>
  <c r="F320" i="3"/>
  <c r="H320" i="3"/>
  <c r="J320" i="3"/>
  <c r="I320" i="3"/>
  <c r="E319" i="3"/>
  <c r="D319" i="3"/>
  <c r="H319" i="3"/>
  <c r="L319" i="3"/>
  <c r="I319" i="3"/>
  <c r="G319" i="3"/>
  <c r="E318" i="3"/>
  <c r="D318" i="3"/>
  <c r="H318" i="3"/>
  <c r="F318" i="3"/>
  <c r="L318" i="3"/>
  <c r="K318" i="3"/>
  <c r="J318" i="3"/>
  <c r="I318" i="3"/>
  <c r="G318" i="3"/>
  <c r="E317" i="3"/>
  <c r="D317" i="3"/>
  <c r="H317" i="3"/>
  <c r="F317" i="3"/>
  <c r="K317" i="3"/>
  <c r="J317" i="3"/>
  <c r="E316" i="3"/>
  <c r="D316" i="3"/>
  <c r="H316" i="3"/>
  <c r="F316" i="3"/>
  <c r="J316" i="3"/>
  <c r="E315" i="3"/>
  <c r="D315" i="3"/>
  <c r="H315" i="3"/>
  <c r="L315" i="3"/>
  <c r="G315" i="3"/>
  <c r="E314" i="3"/>
  <c r="D314" i="3"/>
  <c r="H314" i="3"/>
  <c r="F314" i="3"/>
  <c r="L314" i="3"/>
  <c r="K314" i="3"/>
  <c r="J314" i="3"/>
  <c r="I314" i="3"/>
  <c r="G314" i="3"/>
  <c r="E313" i="3"/>
  <c r="D313" i="3"/>
  <c r="F313" i="3"/>
  <c r="H313" i="3"/>
  <c r="J313" i="3"/>
  <c r="I313" i="3"/>
  <c r="E312" i="3"/>
  <c r="D312" i="3"/>
  <c r="F312" i="3"/>
  <c r="H312" i="3"/>
  <c r="J312" i="3"/>
  <c r="I312" i="3"/>
  <c r="E311" i="3"/>
  <c r="D311" i="3"/>
  <c r="H311" i="3"/>
  <c r="L311" i="3"/>
  <c r="I311" i="3"/>
  <c r="G311" i="3"/>
  <c r="E310" i="3"/>
  <c r="D310" i="3"/>
  <c r="H310" i="3"/>
  <c r="F310" i="3"/>
  <c r="L310" i="3"/>
  <c r="K310" i="3"/>
  <c r="J310" i="3"/>
  <c r="I310" i="3"/>
  <c r="G310" i="3"/>
  <c r="E309" i="3"/>
  <c r="D309" i="3"/>
  <c r="H309" i="3"/>
  <c r="F309" i="3"/>
  <c r="K309" i="3"/>
  <c r="J309" i="3"/>
  <c r="E308" i="3"/>
  <c r="D308" i="3"/>
  <c r="I308" i="3"/>
  <c r="F308" i="3"/>
  <c r="J308" i="3"/>
  <c r="E307" i="3"/>
  <c r="D307" i="3"/>
  <c r="H307" i="3"/>
  <c r="L307" i="3"/>
  <c r="G307" i="3"/>
  <c r="E306" i="3"/>
  <c r="D306" i="3"/>
  <c r="H306" i="3"/>
  <c r="F306" i="3"/>
  <c r="L306" i="3"/>
  <c r="K306" i="3"/>
  <c r="J306" i="3"/>
  <c r="I306" i="3"/>
  <c r="G306" i="3"/>
  <c r="E305" i="3"/>
  <c r="D305" i="3"/>
  <c r="F305" i="3"/>
  <c r="H305" i="3"/>
  <c r="J305" i="3"/>
  <c r="I305" i="3"/>
  <c r="E304" i="3"/>
  <c r="D304" i="3"/>
  <c r="F304" i="3"/>
  <c r="H304" i="3"/>
  <c r="J304" i="3"/>
  <c r="I304" i="3"/>
  <c r="E303" i="3"/>
  <c r="D303" i="3"/>
  <c r="H303" i="3"/>
  <c r="L303" i="3"/>
  <c r="I303" i="3"/>
  <c r="G303" i="3"/>
  <c r="E302" i="3"/>
  <c r="D302" i="3"/>
  <c r="F302" i="3"/>
  <c r="H302" i="3"/>
  <c r="L302" i="3"/>
  <c r="K302" i="3"/>
  <c r="J302" i="3"/>
  <c r="I302" i="3"/>
  <c r="G302" i="3"/>
  <c r="E301" i="3"/>
  <c r="D301" i="3"/>
  <c r="H301" i="3"/>
  <c r="F301" i="3"/>
  <c r="J301" i="3"/>
  <c r="E300" i="3"/>
  <c r="D300" i="3"/>
  <c r="F300" i="3"/>
  <c r="E299" i="3"/>
  <c r="D299" i="3"/>
  <c r="H299" i="3"/>
  <c r="G299" i="3"/>
  <c r="E298" i="3"/>
  <c r="D298" i="3"/>
  <c r="H298" i="3"/>
  <c r="F298" i="3"/>
  <c r="L298" i="3"/>
  <c r="K298" i="3"/>
  <c r="J298" i="3"/>
  <c r="G298" i="3"/>
  <c r="E297" i="3"/>
  <c r="D297" i="3"/>
  <c r="F297" i="3"/>
  <c r="H297" i="3"/>
  <c r="J297" i="3"/>
  <c r="I297" i="3"/>
  <c r="E296" i="3"/>
  <c r="D296" i="3"/>
  <c r="F296" i="3"/>
  <c r="H296" i="3"/>
  <c r="J296" i="3"/>
  <c r="I296" i="3"/>
  <c r="E295" i="3"/>
  <c r="D295" i="3"/>
  <c r="H295" i="3"/>
  <c r="L295" i="3"/>
  <c r="I295" i="3"/>
  <c r="G295" i="3"/>
  <c r="E294" i="3"/>
  <c r="D294" i="3"/>
  <c r="F294" i="3"/>
  <c r="H294" i="3"/>
  <c r="L294" i="3"/>
  <c r="K294" i="3"/>
  <c r="J294" i="3"/>
  <c r="I294" i="3"/>
  <c r="G294" i="3"/>
  <c r="E293" i="3"/>
  <c r="D293" i="3"/>
  <c r="F293" i="3"/>
  <c r="E292" i="3"/>
  <c r="D292" i="3"/>
  <c r="F292" i="3"/>
  <c r="H292" i="3"/>
  <c r="J292" i="3"/>
  <c r="I292" i="3"/>
  <c r="E291" i="3"/>
  <c r="D291" i="3"/>
  <c r="H291" i="3"/>
  <c r="I291" i="3"/>
  <c r="G291" i="3"/>
  <c r="E290" i="3"/>
  <c r="D290" i="3"/>
  <c r="H290" i="3"/>
  <c r="F290" i="3"/>
  <c r="L290" i="3"/>
  <c r="K290" i="3"/>
  <c r="J290" i="3"/>
  <c r="G290" i="3"/>
  <c r="E289" i="3"/>
  <c r="D289" i="3"/>
  <c r="F289" i="3"/>
  <c r="H289" i="3"/>
  <c r="J289" i="3"/>
  <c r="I289" i="3"/>
  <c r="E288" i="3"/>
  <c r="D288" i="3"/>
  <c r="H288" i="3"/>
  <c r="F288" i="3"/>
  <c r="G288" i="3"/>
  <c r="E287" i="3"/>
  <c r="D287" i="3"/>
  <c r="H287" i="3"/>
  <c r="L287" i="3"/>
  <c r="I287" i="3"/>
  <c r="G287" i="3"/>
  <c r="E286" i="3"/>
  <c r="D286" i="3"/>
  <c r="F286" i="3"/>
  <c r="H286" i="3"/>
  <c r="L286" i="3"/>
  <c r="K286" i="3"/>
  <c r="J286" i="3"/>
  <c r="I286" i="3"/>
  <c r="G286" i="3"/>
  <c r="E285" i="3"/>
  <c r="D285" i="3"/>
  <c r="F285" i="3"/>
  <c r="J285" i="3"/>
  <c r="E284" i="3"/>
  <c r="D284" i="3"/>
  <c r="F284" i="3"/>
  <c r="H284" i="3"/>
  <c r="L284" i="3"/>
  <c r="J284" i="3"/>
  <c r="I284" i="3"/>
  <c r="E283" i="3"/>
  <c r="D283" i="3"/>
  <c r="I283" i="3"/>
  <c r="G283" i="3"/>
  <c r="E282" i="3"/>
  <c r="D282" i="3"/>
  <c r="H282" i="3"/>
  <c r="F282" i="3"/>
  <c r="L282" i="3"/>
  <c r="K282" i="3"/>
  <c r="J282" i="3"/>
  <c r="G282" i="3"/>
  <c r="E281" i="3"/>
  <c r="D281" i="3"/>
  <c r="F281" i="3"/>
  <c r="H281" i="3"/>
  <c r="K281" i="3"/>
  <c r="J281" i="3"/>
  <c r="I281" i="3"/>
  <c r="E280" i="3"/>
  <c r="D280" i="3"/>
  <c r="I280" i="3"/>
  <c r="F280" i="3"/>
  <c r="H280" i="3"/>
  <c r="L280" i="3"/>
  <c r="J280" i="3"/>
  <c r="E279" i="3"/>
  <c r="D279" i="3"/>
  <c r="I279" i="3"/>
  <c r="H279" i="3"/>
  <c r="L279" i="3"/>
  <c r="K279" i="3"/>
  <c r="G279" i="3"/>
  <c r="E278" i="3"/>
  <c r="D278" i="3"/>
  <c r="H278" i="3"/>
  <c r="F278" i="3"/>
  <c r="L278" i="3"/>
  <c r="J278" i="3"/>
  <c r="E277" i="3"/>
  <c r="D277" i="3"/>
  <c r="I277" i="3"/>
  <c r="F277" i="3"/>
  <c r="H277" i="3"/>
  <c r="K277" i="3"/>
  <c r="J277" i="3"/>
  <c r="E276" i="3"/>
  <c r="G276" i="3"/>
  <c r="D276" i="3"/>
  <c r="H276" i="3"/>
  <c r="J276" i="3"/>
  <c r="E275" i="3"/>
  <c r="D275" i="3"/>
  <c r="I275" i="3"/>
  <c r="K275" i="3"/>
  <c r="G275" i="3"/>
  <c r="E274" i="3"/>
  <c r="G274" i="3"/>
  <c r="D274" i="3"/>
  <c r="H274" i="3"/>
  <c r="F274" i="3"/>
  <c r="L274" i="3"/>
  <c r="K274" i="3"/>
  <c r="J274" i="3"/>
  <c r="I274" i="3"/>
  <c r="E273" i="3"/>
  <c r="D273" i="3"/>
  <c r="I273" i="3"/>
  <c r="F273" i="3"/>
  <c r="H273" i="3"/>
  <c r="K273" i="3"/>
  <c r="J273" i="3"/>
  <c r="E272" i="3"/>
  <c r="G272" i="3"/>
  <c r="D272" i="3"/>
  <c r="H272" i="3"/>
  <c r="J272" i="3"/>
  <c r="E271" i="3"/>
  <c r="D271" i="3"/>
  <c r="I271" i="3"/>
  <c r="K271" i="3"/>
  <c r="G271" i="3"/>
  <c r="E270" i="3"/>
  <c r="G270" i="3"/>
  <c r="D270" i="3"/>
  <c r="H270" i="3"/>
  <c r="F270" i="3"/>
  <c r="L270" i="3"/>
  <c r="K270" i="3"/>
  <c r="J270" i="3"/>
  <c r="I270" i="3"/>
  <c r="E269" i="3"/>
  <c r="D269" i="3"/>
  <c r="I269" i="3"/>
  <c r="F269" i="3"/>
  <c r="H269" i="3"/>
  <c r="K269" i="3"/>
  <c r="J269" i="3"/>
  <c r="E268" i="3"/>
  <c r="G268" i="3"/>
  <c r="D268" i="3"/>
  <c r="H268" i="3"/>
  <c r="J268" i="3"/>
  <c r="E267" i="3"/>
  <c r="D267" i="3"/>
  <c r="I267" i="3"/>
  <c r="K267" i="3"/>
  <c r="G267" i="3"/>
  <c r="E266" i="3"/>
  <c r="G266" i="3"/>
  <c r="D266" i="3"/>
  <c r="H266" i="3"/>
  <c r="F266" i="3"/>
  <c r="L266" i="3"/>
  <c r="K266" i="3"/>
  <c r="J266" i="3"/>
  <c r="I266" i="3"/>
  <c r="E265" i="3"/>
  <c r="D265" i="3"/>
  <c r="I265" i="3"/>
  <c r="F265" i="3"/>
  <c r="H265" i="3"/>
  <c r="K265" i="3"/>
  <c r="J265" i="3"/>
  <c r="E264" i="3"/>
  <c r="G264" i="3"/>
  <c r="D264" i="3"/>
  <c r="H264" i="3"/>
  <c r="J264" i="3"/>
  <c r="E263" i="3"/>
  <c r="D263" i="3"/>
  <c r="I263" i="3"/>
  <c r="K263" i="3"/>
  <c r="G263" i="3"/>
  <c r="E262" i="3"/>
  <c r="G262" i="3"/>
  <c r="D262" i="3"/>
  <c r="H262" i="3"/>
  <c r="F262" i="3"/>
  <c r="L262" i="3"/>
  <c r="K262" i="3"/>
  <c r="J262" i="3"/>
  <c r="I262" i="3"/>
  <c r="E261" i="3"/>
  <c r="D261" i="3"/>
  <c r="I261" i="3"/>
  <c r="F261" i="3"/>
  <c r="H261" i="3"/>
  <c r="K261" i="3"/>
  <c r="J261" i="3"/>
  <c r="E260" i="3"/>
  <c r="G260" i="3"/>
  <c r="D260" i="3"/>
  <c r="H260" i="3"/>
  <c r="J260" i="3"/>
  <c r="E259" i="3"/>
  <c r="D259" i="3"/>
  <c r="I259" i="3"/>
  <c r="K259" i="3"/>
  <c r="G259" i="3"/>
  <c r="E258" i="3"/>
  <c r="G258" i="3"/>
  <c r="D258" i="3"/>
  <c r="H258" i="3"/>
  <c r="F258" i="3"/>
  <c r="L258" i="3"/>
  <c r="K258" i="3"/>
  <c r="J258" i="3"/>
  <c r="I258" i="3"/>
  <c r="E257" i="3"/>
  <c r="D257" i="3"/>
  <c r="I257" i="3"/>
  <c r="F257" i="3"/>
  <c r="H257" i="3"/>
  <c r="K257" i="3"/>
  <c r="J257" i="3"/>
  <c r="E256" i="3"/>
  <c r="G256" i="3"/>
  <c r="D256" i="3"/>
  <c r="H256" i="3"/>
  <c r="J256" i="3"/>
  <c r="E255" i="3"/>
  <c r="D255" i="3"/>
  <c r="I255" i="3"/>
  <c r="K255" i="3"/>
  <c r="G255" i="3"/>
  <c r="E254" i="3"/>
  <c r="G254" i="3"/>
  <c r="D254" i="3"/>
  <c r="H254" i="3"/>
  <c r="F254" i="3"/>
  <c r="L254" i="3"/>
  <c r="K254" i="3"/>
  <c r="J254" i="3"/>
  <c r="I254" i="3"/>
  <c r="E253" i="3"/>
  <c r="D253" i="3"/>
  <c r="I253" i="3"/>
  <c r="F253" i="3"/>
  <c r="H253" i="3"/>
  <c r="K253" i="3"/>
  <c r="J253" i="3"/>
  <c r="E252" i="3"/>
  <c r="G252" i="3"/>
  <c r="D252" i="3"/>
  <c r="H252" i="3"/>
  <c r="J252" i="3"/>
  <c r="E251" i="3"/>
  <c r="D251" i="3"/>
  <c r="I251" i="3"/>
  <c r="K251" i="3"/>
  <c r="G251" i="3"/>
  <c r="E250" i="3"/>
  <c r="D250" i="3"/>
  <c r="H250" i="3"/>
  <c r="F250" i="3"/>
  <c r="L250" i="3"/>
  <c r="K250" i="3"/>
  <c r="J250" i="3"/>
  <c r="E249" i="3"/>
  <c r="D249" i="3"/>
  <c r="K249" i="3"/>
  <c r="J249" i="3"/>
  <c r="E248" i="3"/>
  <c r="D248" i="3"/>
  <c r="L248" i="3"/>
  <c r="J248" i="3"/>
  <c r="I248" i="3"/>
  <c r="G248" i="3"/>
  <c r="E247" i="3"/>
  <c r="D247" i="3"/>
  <c r="H247" i="3"/>
  <c r="K247" i="3"/>
  <c r="I247" i="3"/>
  <c r="G247" i="3"/>
  <c r="E246" i="3"/>
  <c r="G246" i="3"/>
  <c r="D246" i="3"/>
  <c r="H246" i="3"/>
  <c r="F246" i="3"/>
  <c r="L246" i="3"/>
  <c r="K246" i="3"/>
  <c r="J246" i="3"/>
  <c r="I246" i="3"/>
  <c r="E245" i="3"/>
  <c r="D245" i="3"/>
  <c r="K245" i="3"/>
  <c r="J245" i="3"/>
  <c r="E244" i="3"/>
  <c r="D244" i="3"/>
  <c r="L244" i="3"/>
  <c r="J244" i="3"/>
  <c r="I244" i="3"/>
  <c r="G244" i="3"/>
  <c r="E243" i="3"/>
  <c r="D243" i="3"/>
  <c r="H243" i="3"/>
  <c r="K243" i="3"/>
  <c r="I243" i="3"/>
  <c r="G243" i="3"/>
  <c r="E242" i="3"/>
  <c r="G242" i="3"/>
  <c r="D242" i="3"/>
  <c r="H242" i="3"/>
  <c r="F242" i="3"/>
  <c r="L242" i="3"/>
  <c r="K242" i="3"/>
  <c r="J242" i="3"/>
  <c r="I242" i="3"/>
  <c r="E241" i="3"/>
  <c r="D241" i="3"/>
  <c r="K241" i="3"/>
  <c r="J241" i="3"/>
  <c r="E240" i="3"/>
  <c r="D240" i="3"/>
  <c r="L240" i="3"/>
  <c r="J240" i="3"/>
  <c r="I240" i="3"/>
  <c r="G240" i="3"/>
  <c r="E239" i="3"/>
  <c r="D239" i="3"/>
  <c r="H239" i="3"/>
  <c r="K239" i="3"/>
  <c r="I239" i="3"/>
  <c r="G239" i="3"/>
  <c r="E238" i="3"/>
  <c r="G238" i="3"/>
  <c r="D238" i="3"/>
  <c r="H238" i="3"/>
  <c r="F238" i="3"/>
  <c r="L238" i="3"/>
  <c r="K238" i="3"/>
  <c r="J238" i="3"/>
  <c r="I238" i="3"/>
  <c r="E237" i="3"/>
  <c r="D237" i="3"/>
  <c r="K237" i="3"/>
  <c r="J237" i="3"/>
  <c r="E236" i="3"/>
  <c r="D236" i="3"/>
  <c r="L236" i="3"/>
  <c r="J236" i="3"/>
  <c r="I236" i="3"/>
  <c r="G236" i="3"/>
  <c r="E235" i="3"/>
  <c r="D235" i="3"/>
  <c r="H235" i="3"/>
  <c r="K235" i="3"/>
  <c r="I235" i="3"/>
  <c r="G235" i="3"/>
  <c r="E234" i="3"/>
  <c r="G234" i="3"/>
  <c r="D234" i="3"/>
  <c r="H234" i="3"/>
  <c r="F234" i="3"/>
  <c r="L234" i="3"/>
  <c r="K234" i="3"/>
  <c r="J234" i="3"/>
  <c r="I234" i="3"/>
  <c r="E233" i="3"/>
  <c r="D233" i="3"/>
  <c r="K233" i="3"/>
  <c r="J233" i="3"/>
  <c r="E232" i="3"/>
  <c r="D232" i="3"/>
  <c r="L232" i="3"/>
  <c r="J232" i="3"/>
  <c r="I232" i="3"/>
  <c r="G232" i="3"/>
  <c r="E231" i="3"/>
  <c r="D231" i="3"/>
  <c r="H231" i="3"/>
  <c r="K231" i="3"/>
  <c r="I231" i="3"/>
  <c r="G231" i="3"/>
  <c r="E230" i="3"/>
  <c r="G230" i="3"/>
  <c r="D230" i="3"/>
  <c r="H230" i="3"/>
  <c r="F230" i="3"/>
  <c r="L230" i="3"/>
  <c r="K230" i="3"/>
  <c r="J230" i="3"/>
  <c r="I230" i="3"/>
  <c r="E229" i="3"/>
  <c r="D229" i="3"/>
  <c r="K229" i="3"/>
  <c r="J229" i="3"/>
  <c r="E228" i="3"/>
  <c r="D228" i="3"/>
  <c r="L228" i="3"/>
  <c r="J228" i="3"/>
  <c r="I228" i="3"/>
  <c r="G228" i="3"/>
  <c r="E227" i="3"/>
  <c r="D227" i="3"/>
  <c r="H227" i="3"/>
  <c r="K227" i="3"/>
  <c r="I227" i="3"/>
  <c r="G227" i="3"/>
  <c r="E226" i="3"/>
  <c r="D226" i="3"/>
  <c r="H226" i="3"/>
  <c r="F226" i="3"/>
  <c r="L226" i="3"/>
  <c r="K226" i="3"/>
  <c r="J226" i="3"/>
  <c r="G226" i="3"/>
  <c r="E225" i="3"/>
  <c r="D225" i="3"/>
  <c r="F225" i="3"/>
  <c r="J225" i="3"/>
  <c r="I225" i="3"/>
  <c r="E224" i="3"/>
  <c r="D224" i="3"/>
  <c r="F224" i="3"/>
  <c r="H224" i="3"/>
  <c r="L224" i="3"/>
  <c r="J224" i="3"/>
  <c r="I224" i="3"/>
  <c r="G224" i="3"/>
  <c r="E223" i="3"/>
  <c r="D223" i="3"/>
  <c r="H223" i="3"/>
  <c r="L223" i="3"/>
  <c r="K223" i="3"/>
  <c r="I223" i="3"/>
  <c r="G223" i="3"/>
  <c r="E222" i="3"/>
  <c r="L222" i="3"/>
  <c r="D222" i="3"/>
  <c r="F222" i="3"/>
  <c r="H222" i="3"/>
  <c r="K222" i="3"/>
  <c r="J222" i="3"/>
  <c r="I222" i="3"/>
  <c r="E221" i="3"/>
  <c r="D221" i="3"/>
  <c r="J221" i="3"/>
  <c r="E220" i="3"/>
  <c r="D220" i="3"/>
  <c r="L220" i="3"/>
  <c r="J220" i="3"/>
  <c r="I220" i="3"/>
  <c r="G220" i="3"/>
  <c r="E219" i="3"/>
  <c r="D219" i="3"/>
  <c r="H219" i="3"/>
  <c r="K219" i="3"/>
  <c r="I219" i="3"/>
  <c r="G219" i="3"/>
  <c r="E218" i="3"/>
  <c r="D218" i="3"/>
  <c r="H218" i="3"/>
  <c r="F218" i="3"/>
  <c r="L218" i="3"/>
  <c r="K218" i="3"/>
  <c r="J218" i="3"/>
  <c r="G218" i="3"/>
  <c r="E217" i="3"/>
  <c r="D217" i="3"/>
  <c r="F217" i="3"/>
  <c r="J217" i="3"/>
  <c r="I217" i="3"/>
  <c r="E216" i="3"/>
  <c r="D216" i="3"/>
  <c r="F216" i="3"/>
  <c r="H216" i="3"/>
  <c r="L216" i="3"/>
  <c r="J216" i="3"/>
  <c r="I216" i="3"/>
  <c r="G216" i="3"/>
  <c r="E215" i="3"/>
  <c r="D215" i="3"/>
  <c r="H215" i="3"/>
  <c r="L215" i="3"/>
  <c r="K215" i="3"/>
  <c r="I215" i="3"/>
  <c r="G215" i="3"/>
  <c r="E214" i="3"/>
  <c r="L214" i="3"/>
  <c r="D214" i="3"/>
  <c r="F214" i="3"/>
  <c r="H214" i="3"/>
  <c r="K214" i="3"/>
  <c r="J214" i="3"/>
  <c r="I214" i="3"/>
  <c r="E213" i="3"/>
  <c r="D213" i="3"/>
  <c r="J213" i="3"/>
  <c r="E212" i="3"/>
  <c r="D212" i="3"/>
  <c r="L212" i="3"/>
  <c r="J212" i="3"/>
  <c r="I212" i="3"/>
  <c r="G212" i="3"/>
  <c r="E211" i="3"/>
  <c r="D211" i="3"/>
  <c r="H211" i="3"/>
  <c r="K211" i="3"/>
  <c r="I211" i="3"/>
  <c r="G211" i="3"/>
  <c r="E210" i="3"/>
  <c r="D210" i="3"/>
  <c r="H210" i="3"/>
  <c r="F210" i="3"/>
  <c r="L210" i="3"/>
  <c r="K210" i="3"/>
  <c r="J210" i="3"/>
  <c r="G210" i="3"/>
  <c r="E209" i="3"/>
  <c r="D209" i="3"/>
  <c r="F209" i="3"/>
  <c r="J209" i="3"/>
  <c r="I209" i="3"/>
  <c r="E208" i="3"/>
  <c r="D208" i="3"/>
  <c r="F208" i="3"/>
  <c r="H208" i="3"/>
  <c r="L208" i="3"/>
  <c r="J208" i="3"/>
  <c r="I208" i="3"/>
  <c r="G208" i="3"/>
  <c r="E207" i="3"/>
  <c r="D207" i="3"/>
  <c r="H207" i="3"/>
  <c r="L207" i="3"/>
  <c r="K207" i="3"/>
  <c r="I207" i="3"/>
  <c r="G207" i="3"/>
  <c r="E206" i="3"/>
  <c r="L206" i="3"/>
  <c r="D206" i="3"/>
  <c r="F206" i="3"/>
  <c r="H206" i="3"/>
  <c r="K206" i="3"/>
  <c r="J206" i="3"/>
  <c r="I206" i="3"/>
  <c r="E205" i="3"/>
  <c r="D205" i="3"/>
  <c r="J205" i="3"/>
  <c r="E204" i="3"/>
  <c r="D204" i="3"/>
  <c r="L204" i="3"/>
  <c r="J204" i="3"/>
  <c r="I204" i="3"/>
  <c r="G204" i="3"/>
  <c r="E203" i="3"/>
  <c r="D203" i="3"/>
  <c r="H203" i="3"/>
  <c r="K203" i="3"/>
  <c r="I203" i="3"/>
  <c r="G203" i="3"/>
  <c r="E202" i="3"/>
  <c r="D202" i="3"/>
  <c r="H202" i="3"/>
  <c r="F202" i="3"/>
  <c r="L202" i="3"/>
  <c r="K202" i="3"/>
  <c r="J202" i="3"/>
  <c r="G202" i="3"/>
  <c r="E201" i="3"/>
  <c r="D201" i="3"/>
  <c r="F201" i="3"/>
  <c r="J201" i="3"/>
  <c r="I201" i="3"/>
  <c r="E200" i="3"/>
  <c r="D200" i="3"/>
  <c r="F200" i="3"/>
  <c r="H200" i="3"/>
  <c r="L200" i="3"/>
  <c r="J200" i="3"/>
  <c r="I200" i="3"/>
  <c r="G200" i="3"/>
  <c r="E199" i="3"/>
  <c r="D199" i="3"/>
  <c r="H199" i="3"/>
  <c r="L199" i="3"/>
  <c r="K199" i="3"/>
  <c r="I199" i="3"/>
  <c r="G199" i="3"/>
  <c r="E198" i="3"/>
  <c r="L198" i="3"/>
  <c r="D198" i="3"/>
  <c r="F198" i="3"/>
  <c r="H198" i="3"/>
  <c r="K198" i="3"/>
  <c r="J198" i="3"/>
  <c r="I198" i="3"/>
  <c r="E197" i="3"/>
  <c r="D197" i="3"/>
  <c r="H197" i="3"/>
  <c r="G197" i="3"/>
  <c r="E196" i="3"/>
  <c r="D196" i="3"/>
  <c r="F196" i="3"/>
  <c r="H196" i="3"/>
  <c r="J196" i="3"/>
  <c r="I196" i="3"/>
  <c r="E195" i="3"/>
  <c r="D195" i="3"/>
  <c r="L195" i="3"/>
  <c r="G195" i="3"/>
  <c r="E194" i="3"/>
  <c r="D194" i="3"/>
  <c r="H194" i="3"/>
  <c r="F194" i="3"/>
  <c r="L194" i="3"/>
  <c r="K194" i="3"/>
  <c r="J194" i="3"/>
  <c r="G194" i="3"/>
  <c r="E193" i="3"/>
  <c r="D193" i="3"/>
  <c r="F193" i="3"/>
  <c r="H193" i="3"/>
  <c r="K193" i="3"/>
  <c r="J193" i="3"/>
  <c r="I193" i="3"/>
  <c r="E192" i="3"/>
  <c r="D192" i="3"/>
  <c r="F192" i="3"/>
  <c r="E191" i="3"/>
  <c r="D191" i="3"/>
  <c r="H191" i="3"/>
  <c r="L191" i="3"/>
  <c r="G191" i="3"/>
  <c r="E190" i="3"/>
  <c r="D190" i="3"/>
  <c r="F190" i="3"/>
  <c r="H190" i="3"/>
  <c r="L190" i="3"/>
  <c r="K190" i="3"/>
  <c r="J190" i="3"/>
  <c r="I190" i="3"/>
  <c r="G190" i="3"/>
  <c r="E189" i="3"/>
  <c r="D189" i="3"/>
  <c r="H189" i="3"/>
  <c r="F189" i="3"/>
  <c r="J189" i="3"/>
  <c r="I189" i="3"/>
  <c r="E188" i="3"/>
  <c r="D188" i="3"/>
  <c r="F188" i="3"/>
  <c r="H188" i="3"/>
  <c r="I188" i="3"/>
  <c r="E187" i="3"/>
  <c r="D187" i="3"/>
  <c r="L187" i="3"/>
  <c r="H187" i="3"/>
  <c r="I187" i="3"/>
  <c r="G187" i="3"/>
  <c r="E186" i="3"/>
  <c r="D186" i="3"/>
  <c r="H186" i="3"/>
  <c r="F186" i="3"/>
  <c r="L186" i="3"/>
  <c r="K186" i="3"/>
  <c r="J186" i="3"/>
  <c r="G186" i="3"/>
  <c r="E185" i="3"/>
  <c r="D185" i="3"/>
  <c r="F185" i="3"/>
  <c r="H185" i="3"/>
  <c r="K185" i="3"/>
  <c r="J185" i="3"/>
  <c r="I185" i="3"/>
  <c r="E184" i="3"/>
  <c r="D184" i="3"/>
  <c r="H184" i="3"/>
  <c r="E183" i="3"/>
  <c r="D183" i="3"/>
  <c r="G183" i="3"/>
  <c r="E182" i="3"/>
  <c r="D182" i="3"/>
  <c r="F182" i="3"/>
  <c r="H182" i="3"/>
  <c r="L182" i="3"/>
  <c r="K182" i="3"/>
  <c r="J182" i="3"/>
  <c r="I182" i="3"/>
  <c r="G182" i="3"/>
  <c r="E181" i="3"/>
  <c r="D181" i="3"/>
  <c r="H181" i="3"/>
  <c r="F181" i="3"/>
  <c r="K181" i="3"/>
  <c r="J181" i="3"/>
  <c r="E180" i="3"/>
  <c r="D180" i="3"/>
  <c r="J180" i="3"/>
  <c r="H180" i="3"/>
  <c r="I180" i="3"/>
  <c r="E179" i="3"/>
  <c r="D179" i="3"/>
  <c r="H179" i="3"/>
  <c r="I179" i="3"/>
  <c r="G179" i="3"/>
  <c r="E178" i="3"/>
  <c r="D178" i="3"/>
  <c r="H178" i="3"/>
  <c r="F178" i="3"/>
  <c r="L178" i="3"/>
  <c r="K178" i="3"/>
  <c r="J178" i="3"/>
  <c r="G178" i="3"/>
  <c r="E177" i="3"/>
  <c r="D177" i="3"/>
  <c r="F177" i="3"/>
  <c r="H177" i="3"/>
  <c r="K177" i="3"/>
  <c r="J177" i="3"/>
  <c r="I177" i="3"/>
  <c r="E176" i="3"/>
  <c r="D176" i="3"/>
  <c r="I176" i="3"/>
  <c r="E175" i="3"/>
  <c r="D175" i="3"/>
  <c r="H175" i="3"/>
  <c r="G175" i="3"/>
  <c r="E174" i="3"/>
  <c r="D174" i="3"/>
  <c r="F174" i="3"/>
  <c r="H174" i="3"/>
  <c r="L174" i="3"/>
  <c r="K174" i="3"/>
  <c r="J174" i="3"/>
  <c r="I174" i="3"/>
  <c r="G174" i="3"/>
  <c r="E173" i="3"/>
  <c r="D173" i="3"/>
  <c r="H173" i="3"/>
  <c r="F173" i="3"/>
  <c r="K173" i="3"/>
  <c r="J173" i="3"/>
  <c r="E172" i="3"/>
  <c r="D172" i="3"/>
  <c r="F172" i="3"/>
  <c r="H172" i="3"/>
  <c r="I172" i="3"/>
  <c r="E171" i="3"/>
  <c r="D171" i="3"/>
  <c r="L171" i="3"/>
  <c r="H171" i="3"/>
  <c r="I171" i="3"/>
  <c r="G171" i="3"/>
  <c r="E170" i="3"/>
  <c r="D170" i="3"/>
  <c r="H170" i="3"/>
  <c r="F170" i="3"/>
  <c r="L170" i="3"/>
  <c r="K170" i="3"/>
  <c r="J170" i="3"/>
  <c r="G170" i="3"/>
  <c r="E169" i="3"/>
  <c r="D169" i="3"/>
  <c r="K169" i="3"/>
  <c r="F169" i="3"/>
  <c r="J169" i="3"/>
  <c r="E168" i="3"/>
  <c r="D168" i="3"/>
  <c r="F168" i="3"/>
  <c r="H168" i="3"/>
  <c r="L168" i="3"/>
  <c r="J168" i="3"/>
  <c r="I168" i="3"/>
  <c r="E167" i="3"/>
  <c r="D167" i="3"/>
  <c r="H167" i="3"/>
  <c r="L167" i="3"/>
  <c r="K167" i="3"/>
  <c r="I167" i="3"/>
  <c r="G167" i="3"/>
  <c r="E166" i="3"/>
  <c r="K166" i="3"/>
  <c r="D166" i="3"/>
  <c r="F166" i="3"/>
  <c r="H166" i="3"/>
  <c r="J166" i="3"/>
  <c r="I166" i="3"/>
  <c r="E165" i="3"/>
  <c r="D165" i="3"/>
  <c r="F165" i="3"/>
  <c r="H165" i="3"/>
  <c r="K165" i="3"/>
  <c r="J165" i="3"/>
  <c r="I165" i="3"/>
  <c r="E164" i="3"/>
  <c r="D164" i="3"/>
  <c r="H164" i="3"/>
  <c r="F164" i="3"/>
  <c r="J164" i="3"/>
  <c r="I164" i="3"/>
  <c r="G164" i="3"/>
  <c r="E163" i="3"/>
  <c r="D163" i="3"/>
  <c r="I163" i="3"/>
  <c r="K163" i="3"/>
  <c r="G163" i="3"/>
  <c r="E162" i="3"/>
  <c r="D162" i="3"/>
  <c r="H162" i="3"/>
  <c r="F162" i="3"/>
  <c r="L162" i="3"/>
  <c r="K162" i="3"/>
  <c r="J162" i="3"/>
  <c r="G162" i="3"/>
  <c r="E161" i="3"/>
  <c r="D161" i="3"/>
  <c r="K161" i="3"/>
  <c r="F161" i="3"/>
  <c r="J161" i="3"/>
  <c r="E160" i="3"/>
  <c r="D160" i="3"/>
  <c r="F160" i="3"/>
  <c r="H160" i="3"/>
  <c r="L160" i="3"/>
  <c r="J160" i="3"/>
  <c r="I160" i="3"/>
  <c r="E159" i="3"/>
  <c r="D159" i="3"/>
  <c r="H159" i="3"/>
  <c r="L159" i="3"/>
  <c r="K159" i="3"/>
  <c r="I159" i="3"/>
  <c r="G159" i="3"/>
  <c r="E158" i="3"/>
  <c r="K158" i="3"/>
  <c r="D158" i="3"/>
  <c r="F158" i="3"/>
  <c r="H158" i="3"/>
  <c r="J158" i="3"/>
  <c r="I158" i="3"/>
  <c r="E157" i="3"/>
  <c r="D157" i="3"/>
  <c r="F157" i="3"/>
  <c r="H157" i="3"/>
  <c r="K157" i="3"/>
  <c r="J157" i="3"/>
  <c r="I157" i="3"/>
  <c r="E156" i="3"/>
  <c r="D156" i="3"/>
  <c r="H156" i="3"/>
  <c r="F156" i="3"/>
  <c r="J156" i="3"/>
  <c r="I156" i="3"/>
  <c r="G156" i="3"/>
  <c r="E155" i="3"/>
  <c r="D155" i="3"/>
  <c r="I155" i="3"/>
  <c r="K155" i="3"/>
  <c r="G155" i="3"/>
  <c r="E154" i="3"/>
  <c r="D154" i="3"/>
  <c r="H154" i="3"/>
  <c r="F154" i="3"/>
  <c r="L154" i="3"/>
  <c r="K154" i="3"/>
  <c r="J154" i="3"/>
  <c r="G154" i="3"/>
  <c r="E153" i="3"/>
  <c r="D153" i="3"/>
  <c r="K153" i="3"/>
  <c r="F153" i="3"/>
  <c r="J153" i="3"/>
  <c r="E152" i="3"/>
  <c r="D152" i="3"/>
  <c r="F152" i="3"/>
  <c r="H152" i="3"/>
  <c r="L152" i="3"/>
  <c r="J152" i="3"/>
  <c r="I152" i="3"/>
  <c r="E151" i="3"/>
  <c r="D151" i="3"/>
  <c r="H151" i="3"/>
  <c r="L151" i="3"/>
  <c r="K151" i="3"/>
  <c r="I151" i="3"/>
  <c r="G151" i="3"/>
  <c r="E150" i="3"/>
  <c r="K150" i="3"/>
  <c r="D150" i="3"/>
  <c r="F150" i="3"/>
  <c r="H150" i="3"/>
  <c r="J150" i="3"/>
  <c r="I150" i="3"/>
  <c r="E149" i="3"/>
  <c r="D149" i="3"/>
  <c r="F149" i="3"/>
  <c r="H149" i="3"/>
  <c r="K149" i="3"/>
  <c r="J149" i="3"/>
  <c r="I149" i="3"/>
  <c r="E148" i="3"/>
  <c r="D148" i="3"/>
  <c r="H148" i="3"/>
  <c r="F148" i="3"/>
  <c r="J148" i="3"/>
  <c r="I148" i="3"/>
  <c r="G148" i="3"/>
  <c r="E147" i="3"/>
  <c r="D147" i="3"/>
  <c r="I147" i="3"/>
  <c r="K147" i="3"/>
  <c r="G147" i="3"/>
  <c r="E146" i="3"/>
  <c r="D146" i="3"/>
  <c r="H146" i="3"/>
  <c r="F146" i="3"/>
  <c r="L146" i="3"/>
  <c r="K146" i="3"/>
  <c r="J146" i="3"/>
  <c r="G146" i="3"/>
  <c r="E145" i="3"/>
  <c r="D145" i="3"/>
  <c r="K145" i="3"/>
  <c r="F145" i="3"/>
  <c r="J145" i="3"/>
  <c r="E144" i="3"/>
  <c r="D144" i="3"/>
  <c r="F144" i="3"/>
  <c r="H144" i="3"/>
  <c r="L144" i="3"/>
  <c r="J144" i="3"/>
  <c r="I144" i="3"/>
  <c r="E143" i="3"/>
  <c r="D143" i="3"/>
  <c r="H143" i="3"/>
  <c r="L143" i="3"/>
  <c r="K143" i="3"/>
  <c r="I143" i="3"/>
  <c r="G143" i="3"/>
  <c r="E142" i="3"/>
  <c r="D142" i="3"/>
  <c r="H142" i="3"/>
  <c r="F142" i="3"/>
  <c r="L142" i="3"/>
  <c r="J142" i="3"/>
  <c r="I142" i="3"/>
  <c r="E141" i="3"/>
  <c r="D141" i="3"/>
  <c r="K141" i="3"/>
  <c r="F141" i="3"/>
  <c r="J141" i="3"/>
  <c r="E140" i="3"/>
  <c r="D140" i="3"/>
  <c r="F140" i="3"/>
  <c r="H140" i="3"/>
  <c r="L140" i="3"/>
  <c r="J140" i="3"/>
  <c r="I140" i="3"/>
  <c r="E139" i="3"/>
  <c r="D139" i="3"/>
  <c r="H139" i="3"/>
  <c r="L139" i="3"/>
  <c r="K139" i="3"/>
  <c r="I139" i="3"/>
  <c r="G139" i="3"/>
  <c r="E138" i="3"/>
  <c r="D138" i="3"/>
  <c r="H138" i="3"/>
  <c r="F138" i="3"/>
  <c r="L138" i="3"/>
  <c r="J138" i="3"/>
  <c r="I138" i="3"/>
  <c r="E137" i="3"/>
  <c r="D137" i="3"/>
  <c r="K137" i="3"/>
  <c r="F137" i="3"/>
  <c r="J137" i="3"/>
  <c r="E136" i="3"/>
  <c r="D136" i="3"/>
  <c r="F136" i="3"/>
  <c r="H136" i="3"/>
  <c r="L136" i="3"/>
  <c r="J136" i="3"/>
  <c r="I136" i="3"/>
  <c r="E135" i="3"/>
  <c r="D135" i="3"/>
  <c r="H135" i="3"/>
  <c r="L135" i="3"/>
  <c r="K135" i="3"/>
  <c r="I135" i="3"/>
  <c r="G135" i="3"/>
  <c r="E134" i="3"/>
  <c r="D134" i="3"/>
  <c r="H134" i="3"/>
  <c r="F134" i="3"/>
  <c r="L134" i="3"/>
  <c r="J134" i="3"/>
  <c r="E133" i="3"/>
  <c r="D133" i="3"/>
  <c r="F133" i="3"/>
  <c r="H133" i="3"/>
  <c r="K133" i="3"/>
  <c r="J133" i="3"/>
  <c r="I133" i="3"/>
  <c r="E132" i="3"/>
  <c r="D132" i="3"/>
  <c r="F132" i="3"/>
  <c r="J132" i="3"/>
  <c r="G132" i="3"/>
  <c r="E131" i="3"/>
  <c r="D131" i="3"/>
  <c r="I131" i="3"/>
  <c r="K131" i="3"/>
  <c r="G131" i="3"/>
  <c r="E130" i="3"/>
  <c r="D130" i="3"/>
  <c r="H130" i="3"/>
  <c r="F130" i="3"/>
  <c r="L130" i="3"/>
  <c r="K130" i="3"/>
  <c r="J130" i="3"/>
  <c r="I130" i="3"/>
  <c r="G130" i="3"/>
  <c r="E129" i="3"/>
  <c r="D129" i="3"/>
  <c r="F129" i="3"/>
  <c r="H129" i="3"/>
  <c r="K129" i="3"/>
  <c r="J129" i="3"/>
  <c r="I129" i="3"/>
  <c r="E128" i="3"/>
  <c r="D128" i="3"/>
  <c r="F128" i="3"/>
  <c r="J128" i="3"/>
  <c r="G128" i="3"/>
  <c r="E127" i="3"/>
  <c r="D127" i="3"/>
  <c r="I127" i="3"/>
  <c r="K127" i="3"/>
  <c r="G127" i="3"/>
  <c r="E126" i="3"/>
  <c r="D126" i="3"/>
  <c r="H126" i="3"/>
  <c r="F126" i="3"/>
  <c r="L126" i="3"/>
  <c r="K126" i="3"/>
  <c r="J126" i="3"/>
  <c r="G126" i="3"/>
  <c r="E125" i="3"/>
  <c r="D125" i="3"/>
  <c r="K125" i="3"/>
  <c r="J125" i="3"/>
  <c r="E124" i="3"/>
  <c r="G124" i="3"/>
  <c r="D124" i="3"/>
  <c r="F124" i="3"/>
  <c r="H124" i="3"/>
  <c r="L124" i="3"/>
  <c r="J124" i="3"/>
  <c r="I124" i="3"/>
  <c r="E123" i="3"/>
  <c r="D123" i="3"/>
  <c r="H123" i="3"/>
  <c r="K123" i="3"/>
  <c r="I123" i="3"/>
  <c r="G123" i="3"/>
  <c r="E122" i="3"/>
  <c r="K122" i="3"/>
  <c r="D122" i="3"/>
  <c r="H122" i="3"/>
  <c r="F122" i="3"/>
  <c r="L122" i="3"/>
  <c r="J122" i="3"/>
  <c r="E121" i="3"/>
  <c r="D121" i="3"/>
  <c r="K121" i="3"/>
  <c r="H121" i="3"/>
  <c r="J121" i="3"/>
  <c r="I121" i="3"/>
  <c r="E120" i="3"/>
  <c r="D120" i="3"/>
  <c r="L120" i="3"/>
  <c r="F120" i="3"/>
  <c r="J120" i="3"/>
  <c r="G120" i="3"/>
  <c r="E119" i="3"/>
  <c r="D119" i="3"/>
  <c r="H119" i="3"/>
  <c r="K119" i="3"/>
  <c r="I119" i="3"/>
  <c r="G119" i="3"/>
  <c r="E118" i="3"/>
  <c r="D118" i="3"/>
  <c r="H118" i="3"/>
  <c r="K118" i="3"/>
  <c r="G118" i="3"/>
  <c r="E117" i="3"/>
  <c r="G117" i="3"/>
  <c r="D117" i="3"/>
  <c r="F117" i="3"/>
  <c r="H117" i="3"/>
  <c r="J117" i="3"/>
  <c r="I117" i="3"/>
  <c r="E116" i="3"/>
  <c r="L116" i="3"/>
  <c r="D116" i="3"/>
  <c r="K116" i="3"/>
  <c r="H116" i="3"/>
  <c r="I116" i="3"/>
  <c r="E115" i="3"/>
  <c r="D115" i="3"/>
  <c r="H115" i="3"/>
  <c r="F115" i="3"/>
  <c r="L115" i="3"/>
  <c r="J115" i="3"/>
  <c r="G115" i="3"/>
  <c r="E114" i="3"/>
  <c r="D114" i="3"/>
  <c r="F114" i="3"/>
  <c r="H114" i="3"/>
  <c r="L114" i="3"/>
  <c r="K114" i="3"/>
  <c r="I114" i="3"/>
  <c r="G114" i="3"/>
  <c r="E113" i="3"/>
  <c r="L113" i="3"/>
  <c r="D113" i="3"/>
  <c r="H113" i="3"/>
  <c r="F113" i="3"/>
  <c r="J113" i="3"/>
  <c r="E112" i="3"/>
  <c r="G112" i="3"/>
  <c r="D112" i="3"/>
  <c r="K112" i="3"/>
  <c r="E111" i="3"/>
  <c r="D111" i="3"/>
  <c r="F111" i="3"/>
  <c r="H111" i="3"/>
  <c r="L111" i="3"/>
  <c r="J111" i="3"/>
  <c r="I111" i="3"/>
  <c r="G111" i="3"/>
  <c r="E110" i="3"/>
  <c r="D110" i="3"/>
  <c r="H110" i="3"/>
  <c r="K110" i="3"/>
  <c r="G110" i="3"/>
  <c r="E109" i="3"/>
  <c r="G109" i="3"/>
  <c r="D109" i="3"/>
  <c r="F109" i="3"/>
  <c r="H109" i="3"/>
  <c r="J109" i="3"/>
  <c r="I109" i="3"/>
  <c r="E108" i="3"/>
  <c r="L108" i="3"/>
  <c r="D108" i="3"/>
  <c r="K108" i="3"/>
  <c r="H108" i="3"/>
  <c r="I108" i="3"/>
  <c r="E107" i="3"/>
  <c r="D107" i="3"/>
  <c r="H107" i="3"/>
  <c r="F107" i="3"/>
  <c r="L107" i="3"/>
  <c r="J107" i="3"/>
  <c r="G107" i="3"/>
  <c r="E106" i="3"/>
  <c r="D106" i="3"/>
  <c r="F106" i="3"/>
  <c r="H106" i="3"/>
  <c r="L106" i="3"/>
  <c r="K106" i="3"/>
  <c r="I106" i="3"/>
  <c r="G106" i="3"/>
  <c r="E105" i="3"/>
  <c r="L105" i="3"/>
  <c r="D105" i="3"/>
  <c r="H105" i="3"/>
  <c r="F105" i="3"/>
  <c r="J105" i="3"/>
  <c r="E104" i="3"/>
  <c r="G104" i="3"/>
  <c r="D104" i="3"/>
  <c r="K104" i="3"/>
  <c r="H104" i="3"/>
  <c r="I104" i="3"/>
  <c r="E103" i="3"/>
  <c r="D103" i="3"/>
  <c r="F103" i="3"/>
  <c r="H103" i="3"/>
  <c r="L103" i="3"/>
  <c r="J103" i="3"/>
  <c r="I103" i="3"/>
  <c r="G103" i="3"/>
  <c r="E102" i="3"/>
  <c r="D102" i="3"/>
  <c r="H102" i="3"/>
  <c r="K102" i="3"/>
  <c r="G102" i="3"/>
  <c r="E101" i="3"/>
  <c r="G101" i="3"/>
  <c r="D101" i="3"/>
  <c r="F101" i="3"/>
  <c r="H101" i="3"/>
  <c r="J101" i="3"/>
  <c r="I101" i="3"/>
  <c r="E100" i="3"/>
  <c r="L100" i="3"/>
  <c r="D100" i="3"/>
  <c r="K100" i="3"/>
  <c r="H100" i="3"/>
  <c r="I100" i="3"/>
  <c r="E99" i="3"/>
  <c r="D99" i="3"/>
  <c r="H99" i="3"/>
  <c r="F99" i="3"/>
  <c r="L99" i="3"/>
  <c r="J99" i="3"/>
  <c r="G99" i="3"/>
  <c r="E98" i="3"/>
  <c r="D98" i="3"/>
  <c r="F98" i="3"/>
  <c r="H98" i="3"/>
  <c r="L98" i="3"/>
  <c r="K98" i="3"/>
  <c r="I98" i="3"/>
  <c r="G98" i="3"/>
  <c r="E97" i="3"/>
  <c r="L97" i="3"/>
  <c r="D97" i="3"/>
  <c r="H97" i="3"/>
  <c r="F97" i="3"/>
  <c r="J97" i="3"/>
  <c r="E96" i="3"/>
  <c r="G96" i="3"/>
  <c r="D96" i="3"/>
  <c r="K96" i="3"/>
  <c r="H96" i="3"/>
  <c r="I96" i="3"/>
  <c r="E95" i="3"/>
  <c r="D95" i="3"/>
  <c r="F95" i="3"/>
  <c r="H95" i="3"/>
  <c r="L95" i="3"/>
  <c r="J95" i="3"/>
  <c r="I95" i="3"/>
  <c r="G95" i="3"/>
  <c r="E94" i="3"/>
  <c r="D94" i="3"/>
  <c r="H94" i="3"/>
  <c r="K94" i="3"/>
  <c r="G94" i="3"/>
  <c r="E93" i="3"/>
  <c r="G93" i="3"/>
  <c r="D93" i="3"/>
  <c r="F93" i="3"/>
  <c r="H93" i="3"/>
  <c r="J93" i="3"/>
  <c r="I93" i="3"/>
  <c r="E92" i="3"/>
  <c r="L92" i="3"/>
  <c r="D92" i="3"/>
  <c r="K92" i="3"/>
  <c r="H92" i="3"/>
  <c r="I92" i="3"/>
  <c r="E91" i="3"/>
  <c r="D91" i="3"/>
  <c r="H91" i="3"/>
  <c r="F91" i="3"/>
  <c r="L91" i="3"/>
  <c r="J91" i="3"/>
  <c r="G91" i="3"/>
  <c r="E90" i="3"/>
  <c r="D90" i="3"/>
  <c r="F90" i="3"/>
  <c r="H90" i="3"/>
  <c r="L90" i="3"/>
  <c r="K90" i="3"/>
  <c r="I90" i="3"/>
  <c r="G90" i="3"/>
  <c r="E89" i="3"/>
  <c r="L89" i="3"/>
  <c r="D89" i="3"/>
  <c r="H89" i="3"/>
  <c r="F89" i="3"/>
  <c r="J89" i="3"/>
  <c r="E88" i="3"/>
  <c r="G88" i="3"/>
  <c r="D88" i="3"/>
  <c r="K88" i="3"/>
  <c r="I88" i="3"/>
  <c r="E87" i="3"/>
  <c r="D87" i="3"/>
  <c r="F87" i="3"/>
  <c r="H87" i="3"/>
  <c r="L87" i="3"/>
  <c r="J87" i="3"/>
  <c r="I87" i="3"/>
  <c r="G87" i="3"/>
  <c r="E86" i="3"/>
  <c r="D86" i="3"/>
  <c r="H86" i="3"/>
  <c r="K86" i="3"/>
  <c r="G86" i="3"/>
  <c r="E85" i="3"/>
  <c r="G85" i="3"/>
  <c r="D85" i="3"/>
  <c r="F85" i="3"/>
  <c r="H85" i="3"/>
  <c r="J85" i="3"/>
  <c r="I85" i="3"/>
  <c r="E84" i="3"/>
  <c r="L84" i="3"/>
  <c r="D84" i="3"/>
  <c r="K84" i="3"/>
  <c r="H84" i="3"/>
  <c r="I84" i="3"/>
  <c r="E83" i="3"/>
  <c r="D83" i="3"/>
  <c r="H83" i="3"/>
  <c r="F83" i="3"/>
  <c r="L83" i="3"/>
  <c r="J83" i="3"/>
  <c r="G83" i="3"/>
  <c r="E82" i="3"/>
  <c r="D82" i="3"/>
  <c r="F82" i="3"/>
  <c r="H82" i="3"/>
  <c r="L82" i="3"/>
  <c r="K82" i="3"/>
  <c r="I82" i="3"/>
  <c r="G82" i="3"/>
  <c r="E81" i="3"/>
  <c r="L81" i="3"/>
  <c r="D81" i="3"/>
  <c r="H81" i="3"/>
  <c r="F81" i="3"/>
  <c r="J81" i="3"/>
  <c r="E80" i="3"/>
  <c r="G80" i="3"/>
  <c r="D80" i="3"/>
  <c r="K80" i="3"/>
  <c r="E79" i="3"/>
  <c r="D79" i="3"/>
  <c r="F79" i="3"/>
  <c r="H79" i="3"/>
  <c r="L79" i="3"/>
  <c r="J79" i="3"/>
  <c r="I79" i="3"/>
  <c r="G79" i="3"/>
  <c r="E78" i="3"/>
  <c r="D78" i="3"/>
  <c r="H78" i="3"/>
  <c r="K78" i="3"/>
  <c r="G78" i="3"/>
  <c r="E77" i="3"/>
  <c r="G77" i="3"/>
  <c r="D77" i="3"/>
  <c r="F77" i="3"/>
  <c r="H77" i="3"/>
  <c r="J77" i="3"/>
  <c r="I77" i="3"/>
  <c r="E76" i="3"/>
  <c r="L76" i="3"/>
  <c r="D76" i="3"/>
  <c r="K76" i="3"/>
  <c r="H76" i="3"/>
  <c r="I76" i="3"/>
  <c r="E75" i="3"/>
  <c r="D75" i="3"/>
  <c r="H75" i="3"/>
  <c r="F75" i="3"/>
  <c r="L75" i="3"/>
  <c r="J75" i="3"/>
  <c r="G75" i="3"/>
  <c r="E74" i="3"/>
  <c r="D74" i="3"/>
  <c r="F74" i="3"/>
  <c r="H74" i="3"/>
  <c r="L74" i="3"/>
  <c r="K74" i="3"/>
  <c r="I74" i="3"/>
  <c r="G74" i="3"/>
  <c r="E73" i="3"/>
  <c r="L73" i="3"/>
  <c r="D73" i="3"/>
  <c r="H73" i="3"/>
  <c r="F73" i="3"/>
  <c r="J73" i="3"/>
  <c r="E72" i="3"/>
  <c r="G72" i="3"/>
  <c r="D72" i="3"/>
  <c r="K72" i="3"/>
  <c r="E71" i="3"/>
  <c r="D71" i="3"/>
  <c r="F71" i="3"/>
  <c r="H71" i="3"/>
  <c r="L71" i="3"/>
  <c r="J71" i="3"/>
  <c r="I71" i="3"/>
  <c r="G71" i="3"/>
  <c r="E70" i="3"/>
  <c r="D70" i="3"/>
  <c r="I70" i="3"/>
  <c r="K70" i="3"/>
  <c r="G70" i="3"/>
  <c r="E69" i="3"/>
  <c r="G69" i="3"/>
  <c r="D69" i="3"/>
  <c r="H69" i="3"/>
  <c r="F69" i="3"/>
  <c r="J69" i="3"/>
  <c r="I69" i="3"/>
  <c r="E68" i="3"/>
  <c r="L68" i="3"/>
  <c r="D68" i="3"/>
  <c r="K68" i="3"/>
  <c r="H68" i="3"/>
  <c r="I68" i="3"/>
  <c r="E67" i="3"/>
  <c r="D67" i="3"/>
  <c r="H67" i="3"/>
  <c r="F67" i="3"/>
  <c r="L67" i="3"/>
  <c r="J67" i="3"/>
  <c r="G67" i="3"/>
  <c r="E66" i="3"/>
  <c r="D66" i="3"/>
  <c r="F66" i="3"/>
  <c r="H66" i="3"/>
  <c r="L66" i="3"/>
  <c r="K66" i="3"/>
  <c r="I66" i="3"/>
  <c r="G66" i="3"/>
  <c r="E65" i="3"/>
  <c r="D65" i="3"/>
  <c r="H65" i="3"/>
  <c r="F65" i="3"/>
  <c r="J65" i="3"/>
  <c r="E64" i="3"/>
  <c r="G64" i="3"/>
  <c r="D64" i="3"/>
  <c r="K64" i="3"/>
  <c r="E63" i="3"/>
  <c r="D63" i="3"/>
  <c r="F63" i="3"/>
  <c r="H63" i="3"/>
  <c r="L63" i="3"/>
  <c r="J63" i="3"/>
  <c r="I63" i="3"/>
  <c r="G63" i="3"/>
  <c r="E62" i="3"/>
  <c r="D62" i="3"/>
  <c r="L62" i="3"/>
  <c r="K62" i="3"/>
  <c r="G62" i="3"/>
  <c r="E61" i="3"/>
  <c r="L61" i="3"/>
  <c r="D61" i="3"/>
  <c r="H61" i="3"/>
  <c r="F61" i="3"/>
  <c r="J61" i="3"/>
  <c r="I61" i="3"/>
  <c r="E60" i="3"/>
  <c r="L60" i="3"/>
  <c r="D60" i="3"/>
  <c r="K60" i="3"/>
  <c r="H60" i="3"/>
  <c r="I60" i="3"/>
  <c r="E59" i="3"/>
  <c r="D59" i="3"/>
  <c r="F59" i="3"/>
  <c r="L59" i="3"/>
  <c r="G59" i="3"/>
  <c r="E58" i="3"/>
  <c r="D58" i="3"/>
  <c r="F58" i="3"/>
  <c r="H58" i="3"/>
  <c r="L58" i="3"/>
  <c r="K58" i="3"/>
  <c r="I58" i="3"/>
  <c r="G58" i="3"/>
  <c r="E57" i="3"/>
  <c r="D57" i="3"/>
  <c r="H57" i="3"/>
  <c r="F57" i="3"/>
  <c r="J57" i="3"/>
  <c r="I57" i="3"/>
  <c r="E56" i="3"/>
  <c r="G56" i="3"/>
  <c r="D56" i="3"/>
  <c r="H56" i="3"/>
  <c r="I56" i="3"/>
  <c r="E55" i="3"/>
  <c r="D55" i="3"/>
  <c r="F55" i="3"/>
  <c r="H55" i="3"/>
  <c r="L55" i="3"/>
  <c r="J55" i="3"/>
  <c r="I55" i="3"/>
  <c r="G55" i="3"/>
  <c r="Q16" i="3"/>
  <c r="Q15" i="3"/>
  <c r="Q12" i="3"/>
  <c r="P16" i="3"/>
  <c r="P15" i="3"/>
  <c r="P12" i="3"/>
  <c r="O16" i="3"/>
  <c r="O15" i="3"/>
  <c r="O12" i="3"/>
  <c r="N16" i="3"/>
  <c r="N15" i="3"/>
  <c r="E16" i="3"/>
  <c r="E15" i="3"/>
  <c r="D16" i="3"/>
  <c r="D15" i="3"/>
  <c r="D12" i="3"/>
  <c r="M16" i="3"/>
  <c r="M15" i="3"/>
  <c r="G6" i="3"/>
  <c r="G7" i="3"/>
  <c r="G5" i="3"/>
  <c r="G4" i="3"/>
  <c r="M56" i="1"/>
  <c r="G56" i="1"/>
  <c r="I56" i="1"/>
  <c r="M57" i="1"/>
  <c r="G57" i="1"/>
  <c r="I57" i="1"/>
  <c r="M58" i="1"/>
  <c r="O58" i="1" s="1"/>
  <c r="Q58" i="1" s="1"/>
  <c r="G58" i="1"/>
  <c r="M59" i="1"/>
  <c r="G59" i="1"/>
  <c r="M60" i="1"/>
  <c r="O60" i="1"/>
  <c r="Q60" i="1" s="1"/>
  <c r="G60" i="1"/>
  <c r="K60" i="1"/>
  <c r="M61" i="1"/>
  <c r="O61" i="1" s="1"/>
  <c r="Q61" i="1" s="1"/>
  <c r="G61" i="1"/>
  <c r="M62" i="1"/>
  <c r="G62" i="1"/>
  <c r="K62" i="1"/>
  <c r="M63" i="1"/>
  <c r="O63" i="1" s="1"/>
  <c r="Q63" i="1" s="1"/>
  <c r="G63" i="1"/>
  <c r="M64" i="1"/>
  <c r="O64" i="1"/>
  <c r="Q64" i="1" s="1"/>
  <c r="G64" i="1"/>
  <c r="K64" i="1"/>
  <c r="M65" i="1"/>
  <c r="O65" i="1" s="1"/>
  <c r="Q65" i="1" s="1"/>
  <c r="G65" i="1"/>
  <c r="M66" i="1"/>
  <c r="O66" i="1" s="1"/>
  <c r="Q66" i="1" s="1"/>
  <c r="G66" i="1"/>
  <c r="M67" i="1"/>
  <c r="G67" i="1"/>
  <c r="K67" i="1"/>
  <c r="M68" i="1"/>
  <c r="O68" i="1" s="1"/>
  <c r="Q68" i="1" s="1"/>
  <c r="G68" i="1"/>
  <c r="K68" i="1"/>
  <c r="M69" i="1"/>
  <c r="G69" i="1"/>
  <c r="M70" i="1"/>
  <c r="G70" i="1"/>
  <c r="G72" i="1"/>
  <c r="M71" i="1"/>
  <c r="O71" i="1"/>
  <c r="Q71" i="1" s="1"/>
  <c r="G71" i="1"/>
  <c r="M73" i="1"/>
  <c r="G73" i="1"/>
  <c r="K73" i="1"/>
  <c r="M74" i="1"/>
  <c r="O74" i="1" s="1"/>
  <c r="Q74" i="1" s="1"/>
  <c r="G74" i="1"/>
  <c r="K74" i="1"/>
  <c r="M75" i="1"/>
  <c r="O75" i="1"/>
  <c r="Q75" i="1" s="1"/>
  <c r="E64" i="4"/>
  <c r="F64" i="4"/>
  <c r="G64" i="4"/>
  <c r="E65" i="4"/>
  <c r="F65" i="4"/>
  <c r="E66" i="4"/>
  <c r="F66" i="4"/>
  <c r="E67" i="4"/>
  <c r="F67" i="4"/>
  <c r="G67" i="4"/>
  <c r="I67" i="4"/>
  <c r="E68" i="4"/>
  <c r="F68" i="4"/>
  <c r="G68" i="4"/>
  <c r="E69" i="4"/>
  <c r="F69" i="4"/>
  <c r="G69" i="4"/>
  <c r="I69" i="4"/>
  <c r="E70" i="4"/>
  <c r="F70" i="4"/>
  <c r="E71" i="4"/>
  <c r="F71" i="4"/>
  <c r="E72" i="4"/>
  <c r="F72" i="4"/>
  <c r="G72" i="4"/>
  <c r="E73" i="4"/>
  <c r="F73" i="4"/>
  <c r="G73" i="4"/>
  <c r="I73" i="4"/>
  <c r="F9" i="4"/>
  <c r="G9" i="4"/>
  <c r="E30" i="4"/>
  <c r="F30" i="4"/>
  <c r="G30" i="4"/>
  <c r="I30" i="4"/>
  <c r="E31" i="4"/>
  <c r="F31" i="4"/>
  <c r="G31" i="4"/>
  <c r="H31" i="4"/>
  <c r="E32" i="4"/>
  <c r="F32" i="4"/>
  <c r="G32" i="4"/>
  <c r="I32" i="4"/>
  <c r="E33" i="4"/>
  <c r="F33" i="4"/>
  <c r="G33" i="4"/>
  <c r="I33" i="4"/>
  <c r="E34" i="4"/>
  <c r="F34" i="4"/>
  <c r="G34" i="4"/>
  <c r="I34" i="4"/>
  <c r="E35" i="4"/>
  <c r="F35" i="4"/>
  <c r="G35" i="4"/>
  <c r="I35" i="4"/>
  <c r="E36" i="4"/>
  <c r="F36" i="4"/>
  <c r="G36" i="4"/>
  <c r="I36" i="4"/>
  <c r="E37" i="4"/>
  <c r="F37" i="4"/>
  <c r="G37" i="4"/>
  <c r="I37" i="4"/>
  <c r="E38" i="4"/>
  <c r="F38" i="4"/>
  <c r="G38" i="4"/>
  <c r="I38" i="4"/>
  <c r="E39" i="4"/>
  <c r="F39" i="4"/>
  <c r="G39" i="4"/>
  <c r="I39" i="4"/>
  <c r="E40" i="4"/>
  <c r="F40" i="4"/>
  <c r="G40" i="4"/>
  <c r="I40" i="4"/>
  <c r="E41" i="4"/>
  <c r="F41" i="4"/>
  <c r="G41" i="4"/>
  <c r="I41" i="4"/>
  <c r="E42" i="4"/>
  <c r="F42" i="4"/>
  <c r="G42" i="4"/>
  <c r="I42" i="4"/>
  <c r="E43" i="4"/>
  <c r="F43" i="4"/>
  <c r="G43" i="4"/>
  <c r="I43" i="4"/>
  <c r="E44" i="4"/>
  <c r="F44" i="4"/>
  <c r="G44" i="4"/>
  <c r="I44" i="4"/>
  <c r="E45" i="4"/>
  <c r="F45" i="4"/>
  <c r="G45" i="4"/>
  <c r="I45" i="4"/>
  <c r="E46" i="4"/>
  <c r="F46" i="4"/>
  <c r="G46" i="4"/>
  <c r="I46" i="4"/>
  <c r="E47" i="4"/>
  <c r="F47" i="4"/>
  <c r="G47" i="4"/>
  <c r="I47" i="4"/>
  <c r="E48" i="4"/>
  <c r="F48" i="4"/>
  <c r="G48" i="4"/>
  <c r="I48" i="4"/>
  <c r="E49" i="4"/>
  <c r="F49" i="4"/>
  <c r="G49" i="4"/>
  <c r="I49" i="4"/>
  <c r="E50" i="4"/>
  <c r="F50" i="4"/>
  <c r="G50" i="4"/>
  <c r="I50" i="4"/>
  <c r="E51" i="4"/>
  <c r="F51" i="4"/>
  <c r="G51" i="4"/>
  <c r="I51" i="4"/>
  <c r="E52" i="4"/>
  <c r="F52" i="4"/>
  <c r="G52" i="4"/>
  <c r="I52" i="4"/>
  <c r="E53" i="4"/>
  <c r="F53" i="4"/>
  <c r="G53" i="4"/>
  <c r="I53" i="4"/>
  <c r="E54" i="4"/>
  <c r="F54" i="4"/>
  <c r="G54" i="4"/>
  <c r="I54" i="4"/>
  <c r="E55" i="4"/>
  <c r="F55" i="4"/>
  <c r="G55" i="4"/>
  <c r="I55" i="4"/>
  <c r="E56" i="4"/>
  <c r="F56" i="4"/>
  <c r="G56" i="4"/>
  <c r="I56" i="4"/>
  <c r="E57" i="4"/>
  <c r="F57" i="4"/>
  <c r="G57" i="4"/>
  <c r="I57" i="4"/>
  <c r="E58" i="4"/>
  <c r="F58" i="4"/>
  <c r="G58" i="4"/>
  <c r="I58" i="4"/>
  <c r="E59" i="4"/>
  <c r="F59" i="4"/>
  <c r="G59" i="4"/>
  <c r="I59" i="4"/>
  <c r="E60" i="4"/>
  <c r="F60" i="4"/>
  <c r="G60" i="4"/>
  <c r="I60" i="4"/>
  <c r="E61" i="4"/>
  <c r="F61" i="4"/>
  <c r="G61" i="4"/>
  <c r="I61" i="4"/>
  <c r="E62" i="4"/>
  <c r="F62" i="4"/>
  <c r="G62" i="4"/>
  <c r="I62" i="4"/>
  <c r="E63" i="4"/>
  <c r="F63" i="4"/>
  <c r="G63" i="4"/>
  <c r="I63" i="4"/>
  <c r="G65" i="4"/>
  <c r="I65" i="4"/>
  <c r="G66" i="4"/>
  <c r="G70" i="4"/>
  <c r="I70" i="4"/>
  <c r="G71" i="4"/>
  <c r="K71" i="4"/>
  <c r="D11" i="4"/>
  <c r="D12" i="4"/>
  <c r="M73" i="4" s="1"/>
  <c r="O73" i="4" s="1"/>
  <c r="D13" i="4"/>
  <c r="E21" i="4"/>
  <c r="F21" i="4"/>
  <c r="E22" i="4"/>
  <c r="F22" i="4"/>
  <c r="G22" i="4"/>
  <c r="I22" i="4"/>
  <c r="E23" i="4"/>
  <c r="F23" i="4"/>
  <c r="G23" i="4"/>
  <c r="I23" i="4"/>
  <c r="E24" i="4"/>
  <c r="F24" i="4"/>
  <c r="G24" i="4"/>
  <c r="I24" i="4"/>
  <c r="E25" i="4"/>
  <c r="F25" i="4"/>
  <c r="G25" i="4"/>
  <c r="I25" i="4"/>
  <c r="E26" i="4"/>
  <c r="F26" i="4"/>
  <c r="G26" i="4"/>
  <c r="I26" i="4"/>
  <c r="E27" i="4"/>
  <c r="F27" i="4"/>
  <c r="G27" i="4"/>
  <c r="I27" i="4"/>
  <c r="E28" i="4"/>
  <c r="F28" i="4"/>
  <c r="G28" i="4"/>
  <c r="I28" i="4"/>
  <c r="E29" i="4"/>
  <c r="F29" i="4"/>
  <c r="C17" i="4"/>
  <c r="G21" i="4"/>
  <c r="I21" i="4"/>
  <c r="N21" i="4"/>
  <c r="N22" i="4"/>
  <c r="N23" i="4"/>
  <c r="N24" i="4"/>
  <c r="N25" i="4"/>
  <c r="N26" i="4"/>
  <c r="N27" i="4"/>
  <c r="N28" i="4"/>
  <c r="G29" i="4"/>
  <c r="I29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I64" i="4"/>
  <c r="N64" i="4"/>
  <c r="N65" i="4"/>
  <c r="I66" i="4"/>
  <c r="N66" i="4"/>
  <c r="N67" i="4"/>
  <c r="I68" i="4"/>
  <c r="N68" i="4"/>
  <c r="N69" i="4"/>
  <c r="N70" i="4"/>
  <c r="N71" i="4"/>
  <c r="I72" i="4"/>
  <c r="N72" i="4"/>
  <c r="N73" i="4"/>
  <c r="G9" i="1"/>
  <c r="F9" i="1"/>
  <c r="K76" i="1"/>
  <c r="N76" i="1"/>
  <c r="K77" i="1"/>
  <c r="N77" i="1"/>
  <c r="N87" i="1"/>
  <c r="N86" i="1"/>
  <c r="N84" i="1"/>
  <c r="C17" i="1"/>
  <c r="J82" i="1"/>
  <c r="N82" i="1"/>
  <c r="J83" i="1"/>
  <c r="N83" i="1"/>
  <c r="G55" i="1"/>
  <c r="N72" i="1"/>
  <c r="K72" i="1"/>
  <c r="N81" i="1"/>
  <c r="K80" i="1"/>
  <c r="N80" i="1"/>
  <c r="N21" i="1"/>
  <c r="N22" i="1"/>
  <c r="N23" i="1"/>
  <c r="N24" i="1"/>
  <c r="N25" i="1"/>
  <c r="N26" i="1"/>
  <c r="N27" i="1"/>
  <c r="N28" i="1"/>
  <c r="N29" i="1"/>
  <c r="N30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3" i="1"/>
  <c r="N74" i="1"/>
  <c r="N75" i="1"/>
  <c r="H31" i="1"/>
  <c r="N31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2" i="1"/>
  <c r="I32" i="1"/>
  <c r="G33" i="1"/>
  <c r="I33" i="1"/>
  <c r="G34" i="1"/>
  <c r="I34" i="1"/>
  <c r="G35" i="1"/>
  <c r="I35" i="1"/>
  <c r="G36" i="1"/>
  <c r="I36" i="1"/>
  <c r="G37" i="1"/>
  <c r="I37" i="1"/>
  <c r="G38" i="1"/>
  <c r="I38" i="1"/>
  <c r="G39" i="1"/>
  <c r="I39" i="1"/>
  <c r="G40" i="1"/>
  <c r="I40" i="1"/>
  <c r="G41" i="1"/>
  <c r="I41" i="1"/>
  <c r="G42" i="1"/>
  <c r="I42" i="1"/>
  <c r="G43" i="1"/>
  <c r="I43" i="1"/>
  <c r="G44" i="1"/>
  <c r="I44" i="1"/>
  <c r="G45" i="1"/>
  <c r="I45" i="1"/>
  <c r="G46" i="1"/>
  <c r="I46" i="1"/>
  <c r="G47" i="1"/>
  <c r="I47" i="1"/>
  <c r="G48" i="1"/>
  <c r="I48" i="1"/>
  <c r="G49" i="1"/>
  <c r="I49" i="1"/>
  <c r="G50" i="1"/>
  <c r="I50" i="1"/>
  <c r="G51" i="1"/>
  <c r="I51" i="1"/>
  <c r="G52" i="1"/>
  <c r="I52" i="1"/>
  <c r="G53" i="1"/>
  <c r="I53" i="1"/>
  <c r="G54" i="1"/>
  <c r="I54" i="1"/>
  <c r="I55" i="1"/>
  <c r="I58" i="1"/>
  <c r="I59" i="1"/>
  <c r="K61" i="1"/>
  <c r="K63" i="1"/>
  <c r="K65" i="1"/>
  <c r="K66" i="1"/>
  <c r="K69" i="1"/>
  <c r="K70" i="1"/>
  <c r="K71" i="1"/>
  <c r="K75" i="1"/>
  <c r="G112" i="1"/>
  <c r="K112" i="1"/>
  <c r="M112" i="1"/>
  <c r="O112" i="1" s="1"/>
  <c r="Q112" i="1" s="1"/>
  <c r="M113" i="1"/>
  <c r="O113" i="1" s="1"/>
  <c r="Q113" i="1" s="1"/>
  <c r="G113" i="1"/>
  <c r="K113" i="1"/>
  <c r="G111" i="1"/>
  <c r="K111" i="1"/>
  <c r="M111" i="1"/>
  <c r="O111" i="1" s="1"/>
  <c r="Q111" i="1" s="1"/>
  <c r="D16" i="1"/>
  <c r="D19" i="1" s="1"/>
  <c r="G110" i="1"/>
  <c r="K110" i="1"/>
  <c r="D15" i="1"/>
  <c r="C19" i="1" s="1"/>
  <c r="M110" i="1"/>
  <c r="N12" i="3"/>
  <c r="O57" i="1"/>
  <c r="Q57" i="1"/>
  <c r="O73" i="1"/>
  <c r="Q73" i="1" s="1"/>
  <c r="M12" i="3"/>
  <c r="K57" i="3"/>
  <c r="G57" i="3"/>
  <c r="L57" i="3"/>
  <c r="O70" i="1"/>
  <c r="Q70" i="1"/>
  <c r="O62" i="1"/>
  <c r="Q62" i="1"/>
  <c r="O59" i="1"/>
  <c r="Q59" i="1" s="1"/>
  <c r="O56" i="1"/>
  <c r="Q56" i="1" s="1"/>
  <c r="O67" i="1"/>
  <c r="Q67" i="1" s="1"/>
  <c r="E12" i="3"/>
  <c r="F56" i="3"/>
  <c r="J56" i="3"/>
  <c r="K56" i="3"/>
  <c r="O69" i="1"/>
  <c r="Q69" i="1" s="1"/>
  <c r="G61" i="3"/>
  <c r="I62" i="3"/>
  <c r="H62" i="3"/>
  <c r="L65" i="3"/>
  <c r="H70" i="3"/>
  <c r="K55" i="3"/>
  <c r="L56" i="3"/>
  <c r="G60" i="3"/>
  <c r="J62" i="3"/>
  <c r="F62" i="3"/>
  <c r="K63" i="3"/>
  <c r="L64" i="3"/>
  <c r="G68" i="3"/>
  <c r="J70" i="3"/>
  <c r="F70" i="3"/>
  <c r="K71" i="3"/>
  <c r="L72" i="3"/>
  <c r="G76" i="3"/>
  <c r="J78" i="3"/>
  <c r="F78" i="3"/>
  <c r="K79" i="3"/>
  <c r="L80" i="3"/>
  <c r="G84" i="3"/>
  <c r="J86" i="3"/>
  <c r="F86" i="3"/>
  <c r="K87" i="3"/>
  <c r="L88" i="3"/>
  <c r="G92" i="3"/>
  <c r="J94" i="3"/>
  <c r="F94" i="3"/>
  <c r="K95" i="3"/>
  <c r="L96" i="3"/>
  <c r="G100" i="3"/>
  <c r="J102" i="3"/>
  <c r="F102" i="3"/>
  <c r="K103" i="3"/>
  <c r="L104" i="3"/>
  <c r="G108" i="3"/>
  <c r="J110" i="3"/>
  <c r="F110" i="3"/>
  <c r="K111" i="3"/>
  <c r="L112" i="3"/>
  <c r="G116" i="3"/>
  <c r="J118" i="3"/>
  <c r="F118" i="3"/>
  <c r="L119" i="3"/>
  <c r="H120" i="3"/>
  <c r="G122" i="3"/>
  <c r="I128" i="3"/>
  <c r="I132" i="3"/>
  <c r="K134" i="3"/>
  <c r="H137" i="3"/>
  <c r="K138" i="3"/>
  <c r="H141" i="3"/>
  <c r="K142" i="3"/>
  <c r="H145" i="3"/>
  <c r="H147" i="3"/>
  <c r="L148" i="3"/>
  <c r="K148" i="3"/>
  <c r="L150" i="3"/>
  <c r="H153" i="3"/>
  <c r="H155" i="3"/>
  <c r="L156" i="3"/>
  <c r="K156" i="3"/>
  <c r="L158" i="3"/>
  <c r="H161" i="3"/>
  <c r="H163" i="3"/>
  <c r="L164" i="3"/>
  <c r="K164" i="3"/>
  <c r="L166" i="3"/>
  <c r="H169" i="3"/>
  <c r="G172" i="3"/>
  <c r="L172" i="3"/>
  <c r="K172" i="3"/>
  <c r="G173" i="3"/>
  <c r="L173" i="3"/>
  <c r="L175" i="3"/>
  <c r="J176" i="3"/>
  <c r="L177" i="3"/>
  <c r="G177" i="3"/>
  <c r="F184" i="3"/>
  <c r="G188" i="3"/>
  <c r="L188" i="3"/>
  <c r="K188" i="3"/>
  <c r="I191" i="3"/>
  <c r="I192" i="3"/>
  <c r="G196" i="3"/>
  <c r="L196" i="3"/>
  <c r="K196" i="3"/>
  <c r="K213" i="3"/>
  <c r="I213" i="3"/>
  <c r="F213" i="3"/>
  <c r="H213" i="3"/>
  <c r="K136" i="3"/>
  <c r="K140" i="3"/>
  <c r="K144" i="3"/>
  <c r="K152" i="3"/>
  <c r="K160" i="3"/>
  <c r="K168" i="3"/>
  <c r="K183" i="3"/>
  <c r="F183" i="3"/>
  <c r="J183" i="3"/>
  <c r="G189" i="3"/>
  <c r="L189" i="3"/>
  <c r="J192" i="3"/>
  <c r="I59" i="3"/>
  <c r="H59" i="3"/>
  <c r="J60" i="3"/>
  <c r="F60" i="3"/>
  <c r="K61" i="3"/>
  <c r="I67" i="3"/>
  <c r="J68" i="3"/>
  <c r="F68" i="3"/>
  <c r="K69" i="3"/>
  <c r="L70" i="3"/>
  <c r="I75" i="3"/>
  <c r="J76" i="3"/>
  <c r="F76" i="3"/>
  <c r="K77" i="3"/>
  <c r="L78" i="3"/>
  <c r="I83" i="3"/>
  <c r="J84" i="3"/>
  <c r="F84" i="3"/>
  <c r="K85" i="3"/>
  <c r="L86" i="3"/>
  <c r="I91" i="3"/>
  <c r="J92" i="3"/>
  <c r="F92" i="3"/>
  <c r="K93" i="3"/>
  <c r="L94" i="3"/>
  <c r="I99" i="3"/>
  <c r="J100" i="3"/>
  <c r="F100" i="3"/>
  <c r="K101" i="3"/>
  <c r="L102" i="3"/>
  <c r="I107" i="3"/>
  <c r="J108" i="3"/>
  <c r="F108" i="3"/>
  <c r="K109" i="3"/>
  <c r="L110" i="3"/>
  <c r="I115" i="3"/>
  <c r="J116" i="3"/>
  <c r="F116" i="3"/>
  <c r="K117" i="3"/>
  <c r="L118" i="3"/>
  <c r="I120" i="3"/>
  <c r="H125" i="3"/>
  <c r="H127" i="3"/>
  <c r="L128" i="3"/>
  <c r="K128" i="3"/>
  <c r="H131" i="3"/>
  <c r="L132" i="3"/>
  <c r="K132" i="3"/>
  <c r="I137" i="3"/>
  <c r="I141" i="3"/>
  <c r="I145" i="3"/>
  <c r="I153" i="3"/>
  <c r="I161" i="3"/>
  <c r="I169" i="3"/>
  <c r="J172" i="3"/>
  <c r="F180" i="3"/>
  <c r="L184" i="3"/>
  <c r="K184" i="3"/>
  <c r="G184" i="3"/>
  <c r="J188" i="3"/>
  <c r="K197" i="3"/>
  <c r="J59" i="3"/>
  <c r="G65" i="3"/>
  <c r="G73" i="3"/>
  <c r="G81" i="3"/>
  <c r="L85" i="3"/>
  <c r="G89" i="3"/>
  <c r="L93" i="3"/>
  <c r="G97" i="3"/>
  <c r="L101" i="3"/>
  <c r="G105" i="3"/>
  <c r="L109" i="3"/>
  <c r="G113" i="3"/>
  <c r="L117" i="3"/>
  <c r="K124" i="3"/>
  <c r="F125" i="3"/>
  <c r="F147" i="3"/>
  <c r="J147" i="3"/>
  <c r="G149" i="3"/>
  <c r="L149" i="3"/>
  <c r="F155" i="3"/>
  <c r="J155" i="3"/>
  <c r="G157" i="3"/>
  <c r="L157" i="3"/>
  <c r="F163" i="3"/>
  <c r="J163" i="3"/>
  <c r="G165" i="3"/>
  <c r="L165" i="3"/>
  <c r="H176" i="3"/>
  <c r="K179" i="3"/>
  <c r="F179" i="3"/>
  <c r="J179" i="3"/>
  <c r="I183" i="3"/>
  <c r="I184" i="3"/>
  <c r="K189" i="3"/>
  <c r="H192" i="3"/>
  <c r="L69" i="3"/>
  <c r="L77" i="3"/>
  <c r="J58" i="3"/>
  <c r="K59" i="3"/>
  <c r="I65" i="3"/>
  <c r="J66" i="3"/>
  <c r="K67" i="3"/>
  <c r="I73" i="3"/>
  <c r="J74" i="3"/>
  <c r="K75" i="3"/>
  <c r="I81" i="3"/>
  <c r="J82" i="3"/>
  <c r="K83" i="3"/>
  <c r="I89" i="3"/>
  <c r="J90" i="3"/>
  <c r="K91" i="3"/>
  <c r="I97" i="3"/>
  <c r="J98" i="3"/>
  <c r="K99" i="3"/>
  <c r="I105" i="3"/>
  <c r="J106" i="3"/>
  <c r="K107" i="3"/>
  <c r="I113" i="3"/>
  <c r="J114" i="3"/>
  <c r="K115" i="3"/>
  <c r="K120" i="3"/>
  <c r="F121" i="3"/>
  <c r="I125" i="3"/>
  <c r="F135" i="3"/>
  <c r="J135" i="3"/>
  <c r="L137" i="3"/>
  <c r="G137" i="3"/>
  <c r="F139" i="3"/>
  <c r="J139" i="3"/>
  <c r="G141" i="3"/>
  <c r="L141" i="3"/>
  <c r="F143" i="3"/>
  <c r="J143" i="3"/>
  <c r="L145" i="3"/>
  <c r="G145" i="3"/>
  <c r="L147" i="3"/>
  <c r="G150" i="3"/>
  <c r="F151" i="3"/>
  <c r="J151" i="3"/>
  <c r="L153" i="3"/>
  <c r="G153" i="3"/>
  <c r="L155" i="3"/>
  <c r="G158" i="3"/>
  <c r="F159" i="3"/>
  <c r="J159" i="3"/>
  <c r="L161" i="3"/>
  <c r="G161" i="3"/>
  <c r="L163" i="3"/>
  <c r="G166" i="3"/>
  <c r="F167" i="3"/>
  <c r="J167" i="3"/>
  <c r="L169" i="3"/>
  <c r="G169" i="3"/>
  <c r="F176" i="3"/>
  <c r="G180" i="3"/>
  <c r="L180" i="3"/>
  <c r="K180" i="3"/>
  <c r="G181" i="3"/>
  <c r="L181" i="3"/>
  <c r="L183" i="3"/>
  <c r="J184" i="3"/>
  <c r="L185" i="3"/>
  <c r="G185" i="3"/>
  <c r="K205" i="3"/>
  <c r="I205" i="3"/>
  <c r="F205" i="3"/>
  <c r="H205" i="3"/>
  <c r="K221" i="3"/>
  <c r="I221" i="3"/>
  <c r="F221" i="3"/>
  <c r="H221" i="3"/>
  <c r="I64" i="3"/>
  <c r="H64" i="3"/>
  <c r="I72" i="3"/>
  <c r="H72" i="3"/>
  <c r="I80" i="3"/>
  <c r="H80" i="3"/>
  <c r="H88" i="3"/>
  <c r="I112" i="3"/>
  <c r="H112" i="3"/>
  <c r="F127" i="3"/>
  <c r="J127" i="3"/>
  <c r="L129" i="3"/>
  <c r="G129" i="3"/>
  <c r="F131" i="3"/>
  <c r="J131" i="3"/>
  <c r="G133" i="3"/>
  <c r="L133" i="3"/>
  <c r="G138" i="3"/>
  <c r="G142" i="3"/>
  <c r="K175" i="3"/>
  <c r="F175" i="3"/>
  <c r="J175" i="3"/>
  <c r="J197" i="3"/>
  <c r="F197" i="3"/>
  <c r="I197" i="3"/>
  <c r="J64" i="3"/>
  <c r="F64" i="3"/>
  <c r="K65" i="3"/>
  <c r="J72" i="3"/>
  <c r="F72" i="3"/>
  <c r="K73" i="3"/>
  <c r="J80" i="3"/>
  <c r="F80" i="3"/>
  <c r="K81" i="3"/>
  <c r="J88" i="3"/>
  <c r="F88" i="3"/>
  <c r="K89" i="3"/>
  <c r="J96" i="3"/>
  <c r="F96" i="3"/>
  <c r="K97" i="3"/>
  <c r="J104" i="3"/>
  <c r="F104" i="3"/>
  <c r="K105" i="3"/>
  <c r="J112" i="3"/>
  <c r="F112" i="3"/>
  <c r="K113" i="3"/>
  <c r="F123" i="3"/>
  <c r="J123" i="3"/>
  <c r="G125" i="3"/>
  <c r="L125" i="3"/>
  <c r="L127" i="3"/>
  <c r="H128" i="3"/>
  <c r="L131" i="3"/>
  <c r="H132" i="3"/>
  <c r="G134" i="3"/>
  <c r="G136" i="3"/>
  <c r="G140" i="3"/>
  <c r="G144" i="3"/>
  <c r="G152" i="3"/>
  <c r="G160" i="3"/>
  <c r="G168" i="3"/>
  <c r="L176" i="3"/>
  <c r="K176" i="3"/>
  <c r="G176" i="3"/>
  <c r="L179" i="3"/>
  <c r="K191" i="3"/>
  <c r="F191" i="3"/>
  <c r="J191" i="3"/>
  <c r="L192" i="3"/>
  <c r="I78" i="3"/>
  <c r="I86" i="3"/>
  <c r="I94" i="3"/>
  <c r="I102" i="3"/>
  <c r="I110" i="3"/>
  <c r="I118" i="3"/>
  <c r="F119" i="3"/>
  <c r="J119" i="3"/>
  <c r="L121" i="3"/>
  <c r="G121" i="3"/>
  <c r="L123" i="3"/>
  <c r="K171" i="3"/>
  <c r="F171" i="3"/>
  <c r="J171" i="3"/>
  <c r="I175" i="3"/>
  <c r="H183" i="3"/>
  <c r="K187" i="3"/>
  <c r="F187" i="3"/>
  <c r="J187" i="3"/>
  <c r="L193" i="3"/>
  <c r="G193" i="3"/>
  <c r="H195" i="3"/>
  <c r="I195" i="3"/>
  <c r="K195" i="3"/>
  <c r="F195" i="3"/>
  <c r="J195" i="3"/>
  <c r="I122" i="3"/>
  <c r="I146" i="3"/>
  <c r="I154" i="3"/>
  <c r="I162" i="3"/>
  <c r="I170" i="3"/>
  <c r="I178" i="3"/>
  <c r="I186" i="3"/>
  <c r="I194" i="3"/>
  <c r="G198" i="3"/>
  <c r="F199" i="3"/>
  <c r="J199" i="3"/>
  <c r="K201" i="3"/>
  <c r="G201" i="3"/>
  <c r="L201" i="3"/>
  <c r="L203" i="3"/>
  <c r="H204" i="3"/>
  <c r="G206" i="3"/>
  <c r="F207" i="3"/>
  <c r="J207" i="3"/>
  <c r="K209" i="3"/>
  <c r="G209" i="3"/>
  <c r="L209" i="3"/>
  <c r="L211" i="3"/>
  <c r="H212" i="3"/>
  <c r="G214" i="3"/>
  <c r="F215" i="3"/>
  <c r="J215" i="3"/>
  <c r="K217" i="3"/>
  <c r="G217" i="3"/>
  <c r="L217" i="3"/>
  <c r="L219" i="3"/>
  <c r="H220" i="3"/>
  <c r="G222" i="3"/>
  <c r="F223" i="3"/>
  <c r="J223" i="3"/>
  <c r="K225" i="3"/>
  <c r="G225" i="3"/>
  <c r="L225" i="3"/>
  <c r="L227" i="3"/>
  <c r="H228" i="3"/>
  <c r="L231" i="3"/>
  <c r="H232" i="3"/>
  <c r="L235" i="3"/>
  <c r="H236" i="3"/>
  <c r="L239" i="3"/>
  <c r="H240" i="3"/>
  <c r="L243" i="3"/>
  <c r="H244" i="3"/>
  <c r="L247" i="3"/>
  <c r="H248" i="3"/>
  <c r="G250" i="3"/>
  <c r="F252" i="3"/>
  <c r="F256" i="3"/>
  <c r="F260" i="3"/>
  <c r="F264" i="3"/>
  <c r="F268" i="3"/>
  <c r="F272" i="3"/>
  <c r="F276" i="3"/>
  <c r="I288" i="3"/>
  <c r="L288" i="3"/>
  <c r="K288" i="3"/>
  <c r="K291" i="3"/>
  <c r="K295" i="3"/>
  <c r="F295" i="3"/>
  <c r="J295" i="3"/>
  <c r="I299" i="3"/>
  <c r="I300" i="3"/>
  <c r="K305" i="3"/>
  <c r="K311" i="3"/>
  <c r="F311" i="3"/>
  <c r="J311" i="3"/>
  <c r="L316" i="3"/>
  <c r="K316" i="3"/>
  <c r="G316" i="3"/>
  <c r="L317" i="3"/>
  <c r="G317" i="3"/>
  <c r="K321" i="3"/>
  <c r="H324" i="3"/>
  <c r="G328" i="3"/>
  <c r="L328" i="3"/>
  <c r="K328" i="3"/>
  <c r="J332" i="3"/>
  <c r="K333" i="3"/>
  <c r="F340" i="3"/>
  <c r="F12" i="3"/>
  <c r="G192" i="3"/>
  <c r="F204" i="3"/>
  <c r="F212" i="3"/>
  <c r="F220" i="3"/>
  <c r="F228" i="3"/>
  <c r="F232" i="3"/>
  <c r="F236" i="3"/>
  <c r="F240" i="3"/>
  <c r="F244" i="3"/>
  <c r="F248" i="3"/>
  <c r="I252" i="3"/>
  <c r="I256" i="3"/>
  <c r="I260" i="3"/>
  <c r="I264" i="3"/>
  <c r="I268" i="3"/>
  <c r="I272" i="3"/>
  <c r="I276" i="3"/>
  <c r="K278" i="3"/>
  <c r="J288" i="3"/>
  <c r="L291" i="3"/>
  <c r="G296" i="3"/>
  <c r="L296" i="3"/>
  <c r="K296" i="3"/>
  <c r="L299" i="3"/>
  <c r="J300" i="3"/>
  <c r="K301" i="3"/>
  <c r="H308" i="3"/>
  <c r="G312" i="3"/>
  <c r="L312" i="3"/>
  <c r="K312" i="3"/>
  <c r="I315" i="3"/>
  <c r="I316" i="3"/>
  <c r="F324" i="3"/>
  <c r="I327" i="3"/>
  <c r="I328" i="3"/>
  <c r="H336" i="3"/>
  <c r="K339" i="3"/>
  <c r="F339" i="3"/>
  <c r="J339" i="3"/>
  <c r="K12" i="3"/>
  <c r="K280" i="3"/>
  <c r="F283" i="3"/>
  <c r="J283" i="3"/>
  <c r="G289" i="3"/>
  <c r="L289" i="3"/>
  <c r="K292" i="3"/>
  <c r="G292" i="3"/>
  <c r="H293" i="3"/>
  <c r="I293" i="3"/>
  <c r="K323" i="3"/>
  <c r="F323" i="3"/>
  <c r="J323" i="3"/>
  <c r="G329" i="3"/>
  <c r="L329" i="3"/>
  <c r="L340" i="3"/>
  <c r="K340" i="3"/>
  <c r="G340" i="3"/>
  <c r="L341" i="3"/>
  <c r="G341" i="3"/>
  <c r="H229" i="3"/>
  <c r="H233" i="3"/>
  <c r="H237" i="3"/>
  <c r="H241" i="3"/>
  <c r="H245" i="3"/>
  <c r="H249" i="3"/>
  <c r="H251" i="3"/>
  <c r="L252" i="3"/>
  <c r="K252" i="3"/>
  <c r="H255" i="3"/>
  <c r="L256" i="3"/>
  <c r="K256" i="3"/>
  <c r="H259" i="3"/>
  <c r="L260" i="3"/>
  <c r="K260" i="3"/>
  <c r="H263" i="3"/>
  <c r="L264" i="3"/>
  <c r="K264" i="3"/>
  <c r="H267" i="3"/>
  <c r="L268" i="3"/>
  <c r="K268" i="3"/>
  <c r="H271" i="3"/>
  <c r="L272" i="3"/>
  <c r="K272" i="3"/>
  <c r="H275" i="3"/>
  <c r="L276" i="3"/>
  <c r="K276" i="3"/>
  <c r="K283" i="3"/>
  <c r="K289" i="3"/>
  <c r="L292" i="3"/>
  <c r="J293" i="3"/>
  <c r="L293" i="3"/>
  <c r="G293" i="3"/>
  <c r="G297" i="3"/>
  <c r="L297" i="3"/>
  <c r="K307" i="3"/>
  <c r="F307" i="3"/>
  <c r="J307" i="3"/>
  <c r="G313" i="3"/>
  <c r="L313" i="3"/>
  <c r="L324" i="3"/>
  <c r="K324" i="3"/>
  <c r="G324" i="3"/>
  <c r="L325" i="3"/>
  <c r="G325" i="3"/>
  <c r="K329" i="3"/>
  <c r="K335" i="3"/>
  <c r="F335" i="3"/>
  <c r="J335" i="3"/>
  <c r="J12" i="3"/>
  <c r="I126" i="3"/>
  <c r="I134" i="3"/>
  <c r="K192" i="3"/>
  <c r="H201" i="3"/>
  <c r="K204" i="3"/>
  <c r="H209" i="3"/>
  <c r="K212" i="3"/>
  <c r="H217" i="3"/>
  <c r="K220" i="3"/>
  <c r="H225" i="3"/>
  <c r="K228" i="3"/>
  <c r="F229" i="3"/>
  <c r="K232" i="3"/>
  <c r="F233" i="3"/>
  <c r="K236" i="3"/>
  <c r="F237" i="3"/>
  <c r="K240" i="3"/>
  <c r="F241" i="3"/>
  <c r="K244" i="3"/>
  <c r="F245" i="3"/>
  <c r="K248" i="3"/>
  <c r="F249" i="3"/>
  <c r="L283" i="3"/>
  <c r="K293" i="3"/>
  <c r="K297" i="3"/>
  <c r="H300" i="3"/>
  <c r="K303" i="3"/>
  <c r="F303" i="3"/>
  <c r="J303" i="3"/>
  <c r="L308" i="3"/>
  <c r="K308" i="3"/>
  <c r="G308" i="3"/>
  <c r="L309" i="3"/>
  <c r="G309" i="3"/>
  <c r="K313" i="3"/>
  <c r="K319" i="3"/>
  <c r="F319" i="3"/>
  <c r="J319" i="3"/>
  <c r="I323" i="3"/>
  <c r="I324" i="3"/>
  <c r="G336" i="3"/>
  <c r="L336" i="3"/>
  <c r="K336" i="3"/>
  <c r="L339" i="3"/>
  <c r="K341" i="3"/>
  <c r="H12" i="3"/>
  <c r="I173" i="3"/>
  <c r="I181" i="3"/>
  <c r="K200" i="3"/>
  <c r="K208" i="3"/>
  <c r="K216" i="3"/>
  <c r="K224" i="3"/>
  <c r="I229" i="3"/>
  <c r="I233" i="3"/>
  <c r="I237" i="3"/>
  <c r="I241" i="3"/>
  <c r="I245" i="3"/>
  <c r="I249" i="3"/>
  <c r="F279" i="3"/>
  <c r="J279" i="3"/>
  <c r="G281" i="3"/>
  <c r="L281" i="3"/>
  <c r="K284" i="3"/>
  <c r="G284" i="3"/>
  <c r="H285" i="3"/>
  <c r="I285" i="3"/>
  <c r="K287" i="3"/>
  <c r="F287" i="3"/>
  <c r="J287" i="3"/>
  <c r="G304" i="3"/>
  <c r="L304" i="3"/>
  <c r="K304" i="3"/>
  <c r="I307" i="3"/>
  <c r="G320" i="3"/>
  <c r="L320" i="3"/>
  <c r="K320" i="3"/>
  <c r="L323" i="3"/>
  <c r="K325" i="3"/>
  <c r="K331" i="3"/>
  <c r="F331" i="3"/>
  <c r="J331" i="3"/>
  <c r="I335" i="3"/>
  <c r="G12" i="3"/>
  <c r="F251" i="3"/>
  <c r="J251" i="3"/>
  <c r="L253" i="3"/>
  <c r="G253" i="3"/>
  <c r="F255" i="3"/>
  <c r="J255" i="3"/>
  <c r="G257" i="3"/>
  <c r="L257" i="3"/>
  <c r="F259" i="3"/>
  <c r="J259" i="3"/>
  <c r="L261" i="3"/>
  <c r="G261" i="3"/>
  <c r="F263" i="3"/>
  <c r="J263" i="3"/>
  <c r="G265" i="3"/>
  <c r="L265" i="3"/>
  <c r="F267" i="3"/>
  <c r="J267" i="3"/>
  <c r="L269" i="3"/>
  <c r="G269" i="3"/>
  <c r="F271" i="3"/>
  <c r="J271" i="3"/>
  <c r="G273" i="3"/>
  <c r="L273" i="3"/>
  <c r="F275" i="3"/>
  <c r="J275" i="3"/>
  <c r="L277" i="3"/>
  <c r="G277" i="3"/>
  <c r="L285" i="3"/>
  <c r="G285" i="3"/>
  <c r="K299" i="3"/>
  <c r="F299" i="3"/>
  <c r="J299" i="3"/>
  <c r="L332" i="3"/>
  <c r="K332" i="3"/>
  <c r="G332" i="3"/>
  <c r="L333" i="3"/>
  <c r="G333" i="3"/>
  <c r="G337" i="3"/>
  <c r="L337" i="3"/>
  <c r="C12" i="3"/>
  <c r="L197" i="3"/>
  <c r="F203" i="3"/>
  <c r="J203" i="3"/>
  <c r="L205" i="3"/>
  <c r="G205" i="3"/>
  <c r="F211" i="3"/>
  <c r="J211" i="3"/>
  <c r="L213" i="3"/>
  <c r="G213" i="3"/>
  <c r="F219" i="3"/>
  <c r="J219" i="3"/>
  <c r="L221" i="3"/>
  <c r="G221" i="3"/>
  <c r="F227" i="3"/>
  <c r="J227" i="3"/>
  <c r="L229" i="3"/>
  <c r="G229" i="3"/>
  <c r="F231" i="3"/>
  <c r="J231" i="3"/>
  <c r="G233" i="3"/>
  <c r="L233" i="3"/>
  <c r="F235" i="3"/>
  <c r="J235" i="3"/>
  <c r="L237" i="3"/>
  <c r="G237" i="3"/>
  <c r="F239" i="3"/>
  <c r="J239" i="3"/>
  <c r="G241" i="3"/>
  <c r="L241" i="3"/>
  <c r="F243" i="3"/>
  <c r="J243" i="3"/>
  <c r="L245" i="3"/>
  <c r="G245" i="3"/>
  <c r="F247" i="3"/>
  <c r="J247" i="3"/>
  <c r="G249" i="3"/>
  <c r="L249" i="3"/>
  <c r="L251" i="3"/>
  <c r="L255" i="3"/>
  <c r="L259" i="3"/>
  <c r="L263" i="3"/>
  <c r="L267" i="3"/>
  <c r="L271" i="3"/>
  <c r="L275" i="3"/>
  <c r="G278" i="3"/>
  <c r="G280" i="3"/>
  <c r="H283" i="3"/>
  <c r="K285" i="3"/>
  <c r="F291" i="3"/>
  <c r="J291" i="3"/>
  <c r="L300" i="3"/>
  <c r="K300" i="3"/>
  <c r="G300" i="3"/>
  <c r="L301" i="3"/>
  <c r="G301" i="3"/>
  <c r="G305" i="3"/>
  <c r="L305" i="3"/>
  <c r="K315" i="3"/>
  <c r="F315" i="3"/>
  <c r="J315" i="3"/>
  <c r="G321" i="3"/>
  <c r="L321" i="3"/>
  <c r="K327" i="3"/>
  <c r="F327" i="3"/>
  <c r="J327" i="3"/>
  <c r="K337" i="3"/>
  <c r="I278" i="3"/>
  <c r="L48" i="3"/>
  <c r="L40" i="3"/>
  <c r="L32" i="3"/>
  <c r="L24" i="3"/>
  <c r="K53" i="3"/>
  <c r="I44" i="3"/>
  <c r="I36" i="3"/>
  <c r="I28" i="3"/>
  <c r="I52" i="3"/>
  <c r="J42" i="3"/>
  <c r="J34" i="3"/>
  <c r="J26" i="3"/>
  <c r="J50" i="3"/>
  <c r="M79" i="1"/>
  <c r="O79" i="1" s="1"/>
  <c r="Q79" i="1" s="1"/>
  <c r="AF52" i="6"/>
  <c r="I52" i="6"/>
  <c r="AF48" i="6"/>
  <c r="I48" i="6"/>
  <c r="AU28" i="6"/>
  <c r="G28" i="6"/>
  <c r="Z28" i="6"/>
  <c r="AF62" i="6"/>
  <c r="Z57" i="6"/>
  <c r="G57" i="6"/>
  <c r="AU57" i="6"/>
  <c r="BI11" i="6"/>
  <c r="BH11" i="6"/>
  <c r="BA33" i="6"/>
  <c r="BB33" i="6"/>
  <c r="I301" i="3"/>
  <c r="I309" i="3"/>
  <c r="I317" i="3"/>
  <c r="I325" i="3"/>
  <c r="I333" i="3"/>
  <c r="I341" i="3"/>
  <c r="F46" i="3"/>
  <c r="F38" i="3"/>
  <c r="F30" i="3"/>
  <c r="F22" i="3"/>
  <c r="K44" i="3"/>
  <c r="K36" i="3"/>
  <c r="K28" i="3"/>
  <c r="K52" i="3"/>
  <c r="H48" i="3"/>
  <c r="H40" i="3"/>
  <c r="H32" i="3"/>
  <c r="H24" i="3"/>
  <c r="H52" i="3"/>
  <c r="G48" i="3"/>
  <c r="G44" i="3"/>
  <c r="G40" i="3"/>
  <c r="G36" i="3"/>
  <c r="G32" i="3"/>
  <c r="G28" i="3"/>
  <c r="G24" i="3"/>
  <c r="G49" i="3"/>
  <c r="M31" i="1"/>
  <c r="O31" i="1" s="1"/>
  <c r="Q31" i="1" s="1"/>
  <c r="M83" i="1"/>
  <c r="O83" i="1" s="1"/>
  <c r="Q83" i="1" s="1"/>
  <c r="M88" i="1"/>
  <c r="O88" i="1" s="1"/>
  <c r="Q88" i="1" s="1"/>
  <c r="M93" i="1"/>
  <c r="O93" i="1" s="1"/>
  <c r="Q93" i="1" s="1"/>
  <c r="AF44" i="6"/>
  <c r="I44" i="6"/>
  <c r="AF40" i="6"/>
  <c r="I40" i="6"/>
  <c r="AF36" i="6"/>
  <c r="I36" i="6"/>
  <c r="AF32" i="6"/>
  <c r="I32" i="6"/>
  <c r="AU33" i="6"/>
  <c r="Z33" i="6"/>
  <c r="Z110" i="6"/>
  <c r="G110" i="6"/>
  <c r="BB25" i="6"/>
  <c r="BA25" i="6"/>
  <c r="BB45" i="6"/>
  <c r="BA45" i="6"/>
  <c r="BJ48" i="6"/>
  <c r="M76" i="1"/>
  <c r="O76" i="1"/>
  <c r="Q76" i="1" s="1"/>
  <c r="M109" i="1"/>
  <c r="O109" i="1" s="1"/>
  <c r="Q109" i="1" s="1"/>
  <c r="M102" i="1"/>
  <c r="O102" i="1" s="1"/>
  <c r="Q102" i="1" s="1"/>
  <c r="AU37" i="6"/>
  <c r="Z37" i="6"/>
  <c r="G37" i="6"/>
  <c r="Z114" i="6"/>
  <c r="G114" i="6"/>
  <c r="Z61" i="6"/>
  <c r="AU61" i="6"/>
  <c r="G61" i="6"/>
  <c r="BB4" i="6"/>
  <c r="BA4" i="6"/>
  <c r="M99" i="1"/>
  <c r="O99" i="1" s="1"/>
  <c r="Q99" i="1" s="1"/>
  <c r="M96" i="1"/>
  <c r="O96" i="1" s="1"/>
  <c r="Q96" i="1" s="1"/>
  <c r="I50" i="6"/>
  <c r="AF50" i="6"/>
  <c r="Z41" i="6"/>
  <c r="AU41" i="6"/>
  <c r="AS36" i="6"/>
  <c r="AR36" i="6"/>
  <c r="AQ36" i="6"/>
  <c r="AP36" i="6"/>
  <c r="AO36" i="6"/>
  <c r="AN36" i="6"/>
  <c r="AM36" i="6"/>
  <c r="AL36" i="6"/>
  <c r="AT36" i="6"/>
  <c r="AS26" i="6"/>
  <c r="Z60" i="6"/>
  <c r="AU60" i="6"/>
  <c r="G60" i="6"/>
  <c r="I202" i="3"/>
  <c r="I210" i="3"/>
  <c r="I218" i="3"/>
  <c r="I226" i="3"/>
  <c r="I250" i="3"/>
  <c r="I282" i="3"/>
  <c r="I290" i="3"/>
  <c r="I298" i="3"/>
  <c r="I322" i="3"/>
  <c r="I330" i="3"/>
  <c r="I338" i="3"/>
  <c r="J46" i="3"/>
  <c r="J38" i="3"/>
  <c r="J30" i="3"/>
  <c r="J22" i="3"/>
  <c r="M87" i="1"/>
  <c r="O87" i="1" s="1"/>
  <c r="Q87" i="1" s="1"/>
  <c r="M72" i="1"/>
  <c r="O72" i="1" s="1"/>
  <c r="Q72" i="1" s="1"/>
  <c r="AF42" i="6"/>
  <c r="I42" i="6"/>
  <c r="AU45" i="6"/>
  <c r="Z45" i="6"/>
  <c r="G45" i="6"/>
  <c r="AT40" i="6"/>
  <c r="AS40" i="6"/>
  <c r="AR40" i="6"/>
  <c r="AQ40" i="6"/>
  <c r="AP40" i="6"/>
  <c r="AO40" i="6"/>
  <c r="AN40" i="6"/>
  <c r="AM40" i="6"/>
  <c r="AL40" i="6"/>
  <c r="AT21" i="6"/>
  <c r="AS21" i="6"/>
  <c r="AR21" i="6"/>
  <c r="AQ21" i="6"/>
  <c r="AP21" i="6"/>
  <c r="AO21" i="6"/>
  <c r="AN21" i="6"/>
  <c r="AM21" i="6"/>
  <c r="AL21" i="6"/>
  <c r="Z118" i="6"/>
  <c r="G118" i="6"/>
  <c r="AF64" i="6"/>
  <c r="AU59" i="6"/>
  <c r="Z59" i="6"/>
  <c r="G59" i="6"/>
  <c r="L51" i="3"/>
  <c r="F42" i="3"/>
  <c r="F34" i="3"/>
  <c r="F26" i="3"/>
  <c r="F50" i="3"/>
  <c r="AF30" i="6"/>
  <c r="AF22" i="6"/>
  <c r="Z49" i="6"/>
  <c r="AU49" i="6"/>
  <c r="AT25" i="6"/>
  <c r="AS25" i="6"/>
  <c r="AR25" i="6"/>
  <c r="AQ25" i="6"/>
  <c r="AP25" i="6"/>
  <c r="AO25" i="6"/>
  <c r="AN25" i="6"/>
  <c r="AM25" i="6"/>
  <c r="AL25" i="6"/>
  <c r="Z117" i="6"/>
  <c r="G117" i="6"/>
  <c r="BG23" i="6"/>
  <c r="M100" i="1"/>
  <c r="O100" i="1" s="1"/>
  <c r="Q100" i="1" s="1"/>
  <c r="AF49" i="6"/>
  <c r="AU53" i="6"/>
  <c r="G53" i="6"/>
  <c r="Z53" i="6"/>
  <c r="AT48" i="6"/>
  <c r="AS48" i="6"/>
  <c r="AR48" i="6"/>
  <c r="AQ48" i="6"/>
  <c r="AP48" i="6"/>
  <c r="AO48" i="6"/>
  <c r="AN48" i="6"/>
  <c r="AM48" i="6"/>
  <c r="AL48" i="6"/>
  <c r="Z116" i="6"/>
  <c r="G116" i="6"/>
  <c r="AF63" i="6"/>
  <c r="BB8" i="6"/>
  <c r="BA8" i="6"/>
  <c r="M77" i="1"/>
  <c r="O77" i="1" s="1"/>
  <c r="Q77" i="1" s="1"/>
  <c r="M107" i="1"/>
  <c r="O107" i="1" s="1"/>
  <c r="Q107" i="1" s="1"/>
  <c r="AF41" i="6"/>
  <c r="G33" i="6"/>
  <c r="AF29" i="6"/>
  <c r="H29" i="6"/>
  <c r="AF25" i="6"/>
  <c r="H25" i="6"/>
  <c r="AU24" i="6"/>
  <c r="Z24" i="6"/>
  <c r="G24" i="6"/>
  <c r="M95" i="1"/>
  <c r="O95" i="1" s="1"/>
  <c r="Q95" i="1" s="1"/>
  <c r="M84" i="1"/>
  <c r="O84" i="1"/>
  <c r="Q84" i="1" s="1"/>
  <c r="M80" i="1"/>
  <c r="O80" i="1"/>
  <c r="Q80" i="1" s="1"/>
  <c r="M101" i="1"/>
  <c r="O101" i="1" s="1"/>
  <c r="Q101" i="1" s="1"/>
  <c r="M90" i="1"/>
  <c r="O90" i="1" s="1"/>
  <c r="Q90" i="1" s="1"/>
  <c r="G51" i="6"/>
  <c r="G43" i="6"/>
  <c r="G35" i="6"/>
  <c r="G121" i="6"/>
  <c r="G113" i="6"/>
  <c r="G56" i="6"/>
  <c r="BJ6" i="6"/>
  <c r="BI6" i="6"/>
  <c r="BH6" i="6"/>
  <c r="BG6" i="6"/>
  <c r="BF6" i="6"/>
  <c r="BE6" i="6"/>
  <c r="BD6" i="6"/>
  <c r="BC6" i="6"/>
  <c r="BK7" i="6"/>
  <c r="BJ7" i="6"/>
  <c r="BI7" i="6"/>
  <c r="BH7" i="6"/>
  <c r="BG7" i="6"/>
  <c r="BF7" i="6"/>
  <c r="BE7" i="6"/>
  <c r="BD7" i="6"/>
  <c r="BC7" i="6"/>
  <c r="BI14" i="6"/>
  <c r="BH15" i="6"/>
  <c r="BG15" i="6"/>
  <c r="BF15" i="6"/>
  <c r="BE15" i="6"/>
  <c r="BD15" i="6"/>
  <c r="BC15" i="6"/>
  <c r="BF19" i="6"/>
  <c r="BE19" i="6"/>
  <c r="BD19" i="6"/>
  <c r="BC19" i="6"/>
  <c r="BJ19" i="6"/>
  <c r="BI19" i="6"/>
  <c r="BH19" i="6"/>
  <c r="BG19" i="6"/>
  <c r="Z21" i="6"/>
  <c r="BI30" i="6"/>
  <c r="BH30" i="6"/>
  <c r="BG30" i="6"/>
  <c r="BF30" i="6"/>
  <c r="BE30" i="6"/>
  <c r="BD30" i="6"/>
  <c r="BC30" i="6"/>
  <c r="BH34" i="6"/>
  <c r="BK36" i="6"/>
  <c r="BJ36" i="6"/>
  <c r="BI36" i="6"/>
  <c r="BH36" i="6"/>
  <c r="BG36" i="6"/>
  <c r="BF36" i="6"/>
  <c r="BE36" i="6"/>
  <c r="BD36" i="6"/>
  <c r="BC36" i="6"/>
  <c r="AF38" i="6"/>
  <c r="AR38" i="6"/>
  <c r="AQ38" i="6"/>
  <c r="AP38" i="6"/>
  <c r="AO38" i="6"/>
  <c r="AN38" i="6"/>
  <c r="AM38" i="6"/>
  <c r="AL38" i="6"/>
  <c r="BJ39" i="6"/>
  <c r="BI39" i="6"/>
  <c r="BH39" i="6"/>
  <c r="BG39" i="6"/>
  <c r="BF39" i="6"/>
  <c r="BE39" i="6"/>
  <c r="BD39" i="6"/>
  <c r="BC39" i="6"/>
  <c r="AU43" i="6"/>
  <c r="BH43" i="6"/>
  <c r="BG43" i="6"/>
  <c r="BF43" i="6"/>
  <c r="BE43" i="6"/>
  <c r="BD43" i="6"/>
  <c r="BC43" i="6"/>
  <c r="Z50" i="6"/>
  <c r="AU52" i="6"/>
  <c r="Z56" i="6"/>
  <c r="BK56" i="6"/>
  <c r="BJ56" i="6"/>
  <c r="BI56" i="6"/>
  <c r="BH56" i="6"/>
  <c r="BG56" i="6"/>
  <c r="BF56" i="6"/>
  <c r="BE56" i="6"/>
  <c r="BD56" i="6"/>
  <c r="BC56" i="6"/>
  <c r="BJ68" i="6"/>
  <c r="AQ26" i="6"/>
  <c r="AP26" i="6"/>
  <c r="AO26" i="6"/>
  <c r="AN26" i="6"/>
  <c r="AM26" i="6"/>
  <c r="AL26" i="6"/>
  <c r="AU64" i="6"/>
  <c r="Z64" i="6"/>
  <c r="BH17" i="6"/>
  <c r="BG17" i="6"/>
  <c r="BF17" i="6"/>
  <c r="BE17" i="6"/>
  <c r="BD17" i="6"/>
  <c r="BC17" i="6"/>
  <c r="AF21" i="6"/>
  <c r="AU23" i="6"/>
  <c r="AT26" i="6"/>
  <c r="AF27" i="6"/>
  <c r="AU29" i="6"/>
  <c r="Z30" i="6"/>
  <c r="AU32" i="6"/>
  <c r="Z36" i="6"/>
  <c r="AS38" i="6"/>
  <c r="BK48" i="6"/>
  <c r="BJ51" i="6"/>
  <c r="BI62" i="6"/>
  <c r="BH62" i="6"/>
  <c r="BG84" i="6"/>
  <c r="I34" i="6"/>
  <c r="G26" i="6"/>
  <c r="G119" i="6"/>
  <c r="G111" i="6"/>
  <c r="Z66" i="6"/>
  <c r="AU66" i="6"/>
  <c r="G66" i="6"/>
  <c r="BK5" i="6"/>
  <c r="BJ5" i="6"/>
  <c r="BI5" i="6"/>
  <c r="BH5" i="6"/>
  <c r="BG5" i="6"/>
  <c r="BF5" i="6"/>
  <c r="BE5" i="6"/>
  <c r="BD5" i="6"/>
  <c r="BC5" i="6"/>
  <c r="BG11" i="6"/>
  <c r="BF11" i="6"/>
  <c r="BE11" i="6"/>
  <c r="BD11" i="6"/>
  <c r="BC11" i="6"/>
  <c r="BI22" i="6"/>
  <c r="BH22" i="6"/>
  <c r="BG22" i="6"/>
  <c r="BF22" i="6"/>
  <c r="BE22" i="6"/>
  <c r="BD22" i="6"/>
  <c r="BC22" i="6"/>
  <c r="BK28" i="6"/>
  <c r="BJ28" i="6"/>
  <c r="BI28" i="6"/>
  <c r="BH28" i="6"/>
  <c r="BG28" i="6"/>
  <c r="BF28" i="6"/>
  <c r="BE28" i="6"/>
  <c r="BD28" i="6"/>
  <c r="BC28" i="6"/>
  <c r="BJ31" i="6"/>
  <c r="BI31" i="6"/>
  <c r="BH31" i="6"/>
  <c r="BG31" i="6"/>
  <c r="BF31" i="6"/>
  <c r="BE31" i="6"/>
  <c r="BD31" i="6"/>
  <c r="BC31" i="6"/>
  <c r="AU35" i="6"/>
  <c r="Z42" i="6"/>
  <c r="AU44" i="6"/>
  <c r="Z48" i="6"/>
  <c r="BJ70" i="6"/>
  <c r="BI70" i="6"/>
  <c r="Z103" i="6"/>
  <c r="G103" i="6"/>
  <c r="AS54" i="6"/>
  <c r="AR54" i="6"/>
  <c r="AQ54" i="6"/>
  <c r="AP54" i="6"/>
  <c r="AO54" i="6"/>
  <c r="AN54" i="6"/>
  <c r="AM54" i="6"/>
  <c r="AL54" i="6"/>
  <c r="AU62" i="6"/>
  <c r="Z62" i="6"/>
  <c r="BJ3" i="6"/>
  <c r="BI3" i="6"/>
  <c r="BH3" i="6"/>
  <c r="BG3" i="6"/>
  <c r="BF3" i="6"/>
  <c r="BE3" i="6"/>
  <c r="BD3" i="6"/>
  <c r="BC3" i="6"/>
  <c r="BH9" i="6"/>
  <c r="BG9" i="6"/>
  <c r="BF9" i="6"/>
  <c r="BE9" i="6"/>
  <c r="BD9" i="6"/>
  <c r="BC9" i="6"/>
  <c r="BH10" i="6"/>
  <c r="BG10" i="6"/>
  <c r="BF10" i="6"/>
  <c r="BE10" i="6"/>
  <c r="BD10" i="6"/>
  <c r="BC10" i="6"/>
  <c r="BG14" i="6"/>
  <c r="BF14" i="6"/>
  <c r="BE14" i="6"/>
  <c r="BD14" i="6"/>
  <c r="BC14" i="6"/>
  <c r="BJ18" i="6"/>
  <c r="Z22" i="6"/>
  <c r="Z25" i="6"/>
  <c r="BJ26" i="6"/>
  <c r="BI26" i="6"/>
  <c r="BH26" i="6"/>
  <c r="BG26" i="6"/>
  <c r="BF26" i="6"/>
  <c r="BE26" i="6"/>
  <c r="BD26" i="6"/>
  <c r="BC26" i="6"/>
  <c r="BI34" i="6"/>
  <c r="BH37" i="6"/>
  <c r="BG37" i="6"/>
  <c r="BF37" i="6"/>
  <c r="BE37" i="6"/>
  <c r="BD37" i="6"/>
  <c r="BC37" i="6"/>
  <c r="BK40" i="6"/>
  <c r="BJ40" i="6"/>
  <c r="BI40" i="6"/>
  <c r="BH40" i="6"/>
  <c r="BG40" i="6"/>
  <c r="BF40" i="6"/>
  <c r="BE40" i="6"/>
  <c r="BD40" i="6"/>
  <c r="BC40" i="6"/>
  <c r="BJ43" i="6"/>
  <c r="BI43" i="6"/>
  <c r="AU47" i="6"/>
  <c r="AT50" i="6"/>
  <c r="AS50" i="6"/>
  <c r="AR50" i="6"/>
  <c r="AQ50" i="6"/>
  <c r="AP50" i="6"/>
  <c r="AO50" i="6"/>
  <c r="AN50" i="6"/>
  <c r="AM50" i="6"/>
  <c r="AL50" i="6"/>
  <c r="Z54" i="6"/>
  <c r="BK54" i="6"/>
  <c r="BJ54" i="6"/>
  <c r="BI54" i="6"/>
  <c r="BH54" i="6"/>
  <c r="BG54" i="6"/>
  <c r="BF54" i="6"/>
  <c r="BE54" i="6"/>
  <c r="BD54" i="6"/>
  <c r="BC54" i="6"/>
  <c r="Z58" i="6"/>
  <c r="BJ72" i="6"/>
  <c r="BI72" i="6"/>
  <c r="BH72" i="6"/>
  <c r="BG72" i="6"/>
  <c r="BF72" i="6"/>
  <c r="BE72" i="6"/>
  <c r="BD72" i="6"/>
  <c r="BC72" i="6"/>
  <c r="Z105" i="6"/>
  <c r="G105" i="6"/>
  <c r="M86" i="1"/>
  <c r="O86" i="1" s="1"/>
  <c r="Q86" i="1" s="1"/>
  <c r="M82" i="1"/>
  <c r="O82" i="1" s="1"/>
  <c r="Q82" i="1" s="1"/>
  <c r="M78" i="1"/>
  <c r="O78" i="1" s="1"/>
  <c r="Q78" i="1" s="1"/>
  <c r="G55" i="6"/>
  <c r="G47" i="6"/>
  <c r="G39" i="6"/>
  <c r="BJ2" i="6"/>
  <c r="BI2" i="6"/>
  <c r="BH2" i="6"/>
  <c r="BG2" i="6"/>
  <c r="BF2" i="6"/>
  <c r="BE2" i="6"/>
  <c r="BD2" i="6"/>
  <c r="BC2" i="6"/>
  <c r="BK3" i="6"/>
  <c r="BJ12" i="6"/>
  <c r="BI12" i="6"/>
  <c r="BH12" i="6"/>
  <c r="BG12" i="6"/>
  <c r="BF12" i="6"/>
  <c r="BE12" i="6"/>
  <c r="BD12" i="6"/>
  <c r="BC12" i="6"/>
  <c r="BG13" i="6"/>
  <c r="BF13" i="6"/>
  <c r="BE13" i="6"/>
  <c r="BD13" i="6"/>
  <c r="BC13" i="6"/>
  <c r="BI16" i="6"/>
  <c r="BH16" i="6"/>
  <c r="BG16" i="6"/>
  <c r="BF16" i="6"/>
  <c r="BE16" i="6"/>
  <c r="BD16" i="6"/>
  <c r="BC16" i="6"/>
  <c r="BG20" i="6"/>
  <c r="BF20" i="6"/>
  <c r="BE20" i="6"/>
  <c r="BD20" i="6"/>
  <c r="BC20" i="6"/>
  <c r="BK20" i="6"/>
  <c r="BJ20" i="6"/>
  <c r="BI20" i="6"/>
  <c r="BH20" i="6"/>
  <c r="BF23" i="6"/>
  <c r="BE23" i="6"/>
  <c r="BD23" i="6"/>
  <c r="BC23" i="6"/>
  <c r="BJ23" i="6"/>
  <c r="BI23" i="6"/>
  <c r="BH23" i="6"/>
  <c r="AU27" i="6"/>
  <c r="AT30" i="6"/>
  <c r="AS30" i="6"/>
  <c r="AR30" i="6"/>
  <c r="AQ30" i="6"/>
  <c r="AP30" i="6"/>
  <c r="AO30" i="6"/>
  <c r="AN30" i="6"/>
  <c r="AM30" i="6"/>
  <c r="AL30" i="6"/>
  <c r="Z34" i="6"/>
  <c r="BJ38" i="6"/>
  <c r="Z40" i="6"/>
  <c r="AS42" i="6"/>
  <c r="AR42" i="6"/>
  <c r="AQ42" i="6"/>
  <c r="AP42" i="6"/>
  <c r="AO42" i="6"/>
  <c r="AN42" i="6"/>
  <c r="AM42" i="6"/>
  <c r="AL42" i="6"/>
  <c r="BI46" i="6"/>
  <c r="BH46" i="6"/>
  <c r="BG46" i="6"/>
  <c r="BF46" i="6"/>
  <c r="BE46" i="6"/>
  <c r="BD46" i="6"/>
  <c r="BC46" i="6"/>
  <c r="BH49" i="6"/>
  <c r="BG49" i="6"/>
  <c r="BF49" i="6"/>
  <c r="BE49" i="6"/>
  <c r="BD49" i="6"/>
  <c r="BC49" i="6"/>
  <c r="BK52" i="6"/>
  <c r="BJ52" i="6"/>
  <c r="BI52" i="6"/>
  <c r="BH52" i="6"/>
  <c r="BG52" i="6"/>
  <c r="BF52" i="6"/>
  <c r="BE52" i="6"/>
  <c r="BD52" i="6"/>
  <c r="BC52" i="6"/>
  <c r="BA57" i="6"/>
  <c r="G120" i="6"/>
  <c r="G112" i="6"/>
  <c r="AU65" i="6"/>
  <c r="Z65" i="6"/>
  <c r="G65" i="6"/>
  <c r="G31" i="6"/>
  <c r="BK2" i="6"/>
  <c r="BK12" i="6"/>
  <c r="BI18" i="6"/>
  <c r="BH18" i="6"/>
  <c r="BG18" i="6"/>
  <c r="BF18" i="6"/>
  <c r="BE18" i="6"/>
  <c r="BD18" i="6"/>
  <c r="BC18" i="6"/>
  <c r="AS22" i="6"/>
  <c r="AR22" i="6"/>
  <c r="AQ22" i="6"/>
  <c r="AP22" i="6"/>
  <c r="AO22" i="6"/>
  <c r="AN22" i="6"/>
  <c r="AM22" i="6"/>
  <c r="AL22" i="6"/>
  <c r="BH29" i="6"/>
  <c r="BG29" i="6"/>
  <c r="BF29" i="6"/>
  <c r="BE29" i="6"/>
  <c r="BD29" i="6"/>
  <c r="BC29" i="6"/>
  <c r="BK32" i="6"/>
  <c r="BJ32" i="6"/>
  <c r="BI32" i="6"/>
  <c r="BH32" i="6"/>
  <c r="BG32" i="6"/>
  <c r="BF32" i="6"/>
  <c r="BE32" i="6"/>
  <c r="BD32" i="6"/>
  <c r="BC32" i="6"/>
  <c r="AF34" i="6"/>
  <c r="BJ35" i="6"/>
  <c r="BI35" i="6"/>
  <c r="BH35" i="6"/>
  <c r="BG35" i="6"/>
  <c r="BF35" i="6"/>
  <c r="BE35" i="6"/>
  <c r="BD35" i="6"/>
  <c r="BC35" i="6"/>
  <c r="AU39" i="6"/>
  <c r="AT42" i="6"/>
  <c r="Z46" i="6"/>
  <c r="AU55" i="6"/>
  <c r="BF55" i="6"/>
  <c r="BE55" i="6"/>
  <c r="BD55" i="6"/>
  <c r="BC55" i="6"/>
  <c r="AF115" i="6"/>
  <c r="Z63" i="6"/>
  <c r="AU63" i="6"/>
  <c r="AF58" i="6"/>
  <c r="AT22" i="6"/>
  <c r="AF23" i="6"/>
  <c r="Z26" i="6"/>
  <c r="BI38" i="6"/>
  <c r="BH38" i="6"/>
  <c r="BG38" i="6"/>
  <c r="BF38" i="6"/>
  <c r="BE38" i="6"/>
  <c r="BD38" i="6"/>
  <c r="BC38" i="6"/>
  <c r="BH41" i="6"/>
  <c r="BG41" i="6"/>
  <c r="BF41" i="6"/>
  <c r="BE41" i="6"/>
  <c r="BD41" i="6"/>
  <c r="BC41" i="6"/>
  <c r="BK44" i="6"/>
  <c r="BJ44" i="6"/>
  <c r="BI44" i="6"/>
  <c r="BH44" i="6"/>
  <c r="BG44" i="6"/>
  <c r="BF44" i="6"/>
  <c r="BE44" i="6"/>
  <c r="BD44" i="6"/>
  <c r="BC44" i="6"/>
  <c r="BJ47" i="6"/>
  <c r="BI47" i="6"/>
  <c r="BH47" i="6"/>
  <c r="BG47" i="6"/>
  <c r="BF47" i="6"/>
  <c r="BE47" i="6"/>
  <c r="BD47" i="6"/>
  <c r="BC47" i="6"/>
  <c r="AU51" i="6"/>
  <c r="AR90" i="6"/>
  <c r="AQ90" i="6"/>
  <c r="AT80" i="6"/>
  <c r="AS80" i="6"/>
  <c r="AR80" i="6"/>
  <c r="AQ80" i="6"/>
  <c r="AP80" i="6"/>
  <c r="AO80" i="6"/>
  <c r="AN80" i="6"/>
  <c r="AM80" i="6"/>
  <c r="AL80" i="6"/>
  <c r="AF54" i="6"/>
  <c r="AT58" i="6"/>
  <c r="AS58" i="6"/>
  <c r="AR58" i="6"/>
  <c r="AQ58" i="6"/>
  <c r="AP58" i="6"/>
  <c r="AO58" i="6"/>
  <c r="AN58" i="6"/>
  <c r="AM58" i="6"/>
  <c r="AL58" i="6"/>
  <c r="BH14" i="6"/>
  <c r="BH21" i="6"/>
  <c r="BG21" i="6"/>
  <c r="BF21" i="6"/>
  <c r="BE21" i="6"/>
  <c r="BD21" i="6"/>
  <c r="BC21" i="6"/>
  <c r="BK24" i="6"/>
  <c r="BJ24" i="6"/>
  <c r="BI24" i="6"/>
  <c r="BH24" i="6"/>
  <c r="BG24" i="6"/>
  <c r="BF24" i="6"/>
  <c r="BE24" i="6"/>
  <c r="BD24" i="6"/>
  <c r="BC24" i="6"/>
  <c r="AR26" i="6"/>
  <c r="BJ27" i="6"/>
  <c r="BI27" i="6"/>
  <c r="BH27" i="6"/>
  <c r="BG27" i="6"/>
  <c r="BF27" i="6"/>
  <c r="BE27" i="6"/>
  <c r="BD27" i="6"/>
  <c r="BC27" i="6"/>
  <c r="AU31" i="6"/>
  <c r="AT34" i="6"/>
  <c r="AS34" i="6"/>
  <c r="AR34" i="6"/>
  <c r="AQ34" i="6"/>
  <c r="AP34" i="6"/>
  <c r="AO34" i="6"/>
  <c r="AN34" i="6"/>
  <c r="AM34" i="6"/>
  <c r="AL34" i="6"/>
  <c r="BG34" i="6"/>
  <c r="BF34" i="6"/>
  <c r="BE34" i="6"/>
  <c r="BD34" i="6"/>
  <c r="BC34" i="6"/>
  <c r="Z38" i="6"/>
  <c r="BJ42" i="6"/>
  <c r="BI42" i="6"/>
  <c r="BH42" i="6"/>
  <c r="BG42" i="6"/>
  <c r="BF42" i="6"/>
  <c r="BE42" i="6"/>
  <c r="BD42" i="6"/>
  <c r="BC42" i="6"/>
  <c r="AS46" i="6"/>
  <c r="AR46" i="6"/>
  <c r="AQ46" i="6"/>
  <c r="AP46" i="6"/>
  <c r="AO46" i="6"/>
  <c r="AN46" i="6"/>
  <c r="AM46" i="6"/>
  <c r="AL46" i="6"/>
  <c r="BI48" i="6"/>
  <c r="BH48" i="6"/>
  <c r="BG48" i="6"/>
  <c r="BF48" i="6"/>
  <c r="BE48" i="6"/>
  <c r="BD48" i="6"/>
  <c r="BC48" i="6"/>
  <c r="BI50" i="6"/>
  <c r="BH50" i="6"/>
  <c r="BG50" i="6"/>
  <c r="BF50" i="6"/>
  <c r="BE50" i="6"/>
  <c r="BD50" i="6"/>
  <c r="BC50" i="6"/>
  <c r="BI51" i="6"/>
  <c r="BH51" i="6"/>
  <c r="BG51" i="6"/>
  <c r="BF51" i="6"/>
  <c r="BE51" i="6"/>
  <c r="BD51" i="6"/>
  <c r="BC51" i="6"/>
  <c r="BH53" i="6"/>
  <c r="BG53" i="6"/>
  <c r="BF53" i="6"/>
  <c r="BE53" i="6"/>
  <c r="BD53" i="6"/>
  <c r="BC53" i="6"/>
  <c r="AT56" i="6"/>
  <c r="AS56" i="6"/>
  <c r="AR56" i="6"/>
  <c r="AQ56" i="6"/>
  <c r="AP56" i="6"/>
  <c r="AO56" i="6"/>
  <c r="AN56" i="6"/>
  <c r="AM56" i="6"/>
  <c r="AL56" i="6"/>
  <c r="BH61" i="6"/>
  <c r="BG61" i="6"/>
  <c r="BF61" i="6"/>
  <c r="BE61" i="6"/>
  <c r="BD61" i="6"/>
  <c r="BC61" i="6"/>
  <c r="BJ55" i="6"/>
  <c r="BI55" i="6"/>
  <c r="BH55" i="6"/>
  <c r="BG55" i="6"/>
  <c r="BK60" i="6"/>
  <c r="BJ60" i="6"/>
  <c r="BI60" i="6"/>
  <c r="BH60" i="6"/>
  <c r="BG60" i="6"/>
  <c r="BF60" i="6"/>
  <c r="BE60" i="6"/>
  <c r="BD60" i="6"/>
  <c r="BC60" i="6"/>
  <c r="BH70" i="6"/>
  <c r="BG70" i="6"/>
  <c r="BF70" i="6"/>
  <c r="BE70" i="6"/>
  <c r="BD70" i="6"/>
  <c r="BC70" i="6"/>
  <c r="G74" i="6"/>
  <c r="BH87" i="6"/>
  <c r="BG87" i="6"/>
  <c r="BF87" i="6"/>
  <c r="BE87" i="6"/>
  <c r="BD87" i="6"/>
  <c r="BC87" i="6"/>
  <c r="AQ92" i="6"/>
  <c r="AP92" i="6"/>
  <c r="BK93" i="6"/>
  <c r="BJ93" i="6"/>
  <c r="BI93" i="6"/>
  <c r="BH93" i="6"/>
  <c r="BG93" i="6"/>
  <c r="BJ96" i="6"/>
  <c r="BI96" i="6"/>
  <c r="BH96" i="6"/>
  <c r="Z102" i="6"/>
  <c r="BK68" i="6"/>
  <c r="AS69" i="6"/>
  <c r="BK76" i="6"/>
  <c r="BJ76" i="6"/>
  <c r="BI76" i="6"/>
  <c r="BH76" i="6"/>
  <c r="BG76" i="6"/>
  <c r="BF76" i="6"/>
  <c r="BE76" i="6"/>
  <c r="BD76" i="6"/>
  <c r="BC76" i="6"/>
  <c r="AS77" i="6"/>
  <c r="BI79" i="6"/>
  <c r="AT98" i="6"/>
  <c r="AS98" i="6"/>
  <c r="AR98" i="6"/>
  <c r="AQ98" i="6"/>
  <c r="AP98" i="6"/>
  <c r="AO98" i="6"/>
  <c r="AN98" i="6"/>
  <c r="AM98" i="6"/>
  <c r="AL98" i="6"/>
  <c r="AS101" i="6"/>
  <c r="K101" i="6"/>
  <c r="AF101" i="6"/>
  <c r="BK58" i="6"/>
  <c r="BJ58" i="6"/>
  <c r="BI58" i="6"/>
  <c r="BH58" i="6"/>
  <c r="BG58" i="6"/>
  <c r="BF58" i="6"/>
  <c r="BE58" i="6"/>
  <c r="BD58" i="6"/>
  <c r="BC58" i="6"/>
  <c r="BH59" i="6"/>
  <c r="BG59" i="6"/>
  <c r="BF59" i="6"/>
  <c r="BE59" i="6"/>
  <c r="BD59" i="6"/>
  <c r="BC59" i="6"/>
  <c r="BK62" i="6"/>
  <c r="BJ62" i="6"/>
  <c r="BG62" i="6"/>
  <c r="BF62" i="6"/>
  <c r="BE62" i="6"/>
  <c r="BD62" i="6"/>
  <c r="BC62" i="6"/>
  <c r="G68" i="6"/>
  <c r="G76" i="6"/>
  <c r="AS81" i="6"/>
  <c r="AR81" i="6"/>
  <c r="AQ81" i="6"/>
  <c r="AP81" i="6"/>
  <c r="AO81" i="6"/>
  <c r="AN81" i="6"/>
  <c r="AM81" i="6"/>
  <c r="AL81" i="6"/>
  <c r="BI83" i="6"/>
  <c r="BH83" i="6"/>
  <c r="BG83" i="6"/>
  <c r="BF83" i="6"/>
  <c r="BE83" i="6"/>
  <c r="BD83" i="6"/>
  <c r="BC83" i="6"/>
  <c r="AR88" i="6"/>
  <c r="AQ88" i="6"/>
  <c r="AP88" i="6"/>
  <c r="AO88" i="6"/>
  <c r="AN88" i="6"/>
  <c r="AM88" i="6"/>
  <c r="AL88" i="6"/>
  <c r="BH95" i="6"/>
  <c r="BG95" i="6"/>
  <c r="BF95" i="6"/>
  <c r="BE95" i="6"/>
  <c r="BD95" i="6"/>
  <c r="BC95" i="6"/>
  <c r="BK97" i="6"/>
  <c r="BJ97" i="6"/>
  <c r="BI97" i="6"/>
  <c r="BH97" i="6"/>
  <c r="BG97" i="6"/>
  <c r="BF97" i="6"/>
  <c r="BE97" i="6"/>
  <c r="BD97" i="6"/>
  <c r="BC97" i="6"/>
  <c r="BJ100" i="6"/>
  <c r="BI100" i="6"/>
  <c r="BH100" i="6"/>
  <c r="BG100" i="6"/>
  <c r="BF100" i="6"/>
  <c r="BE100" i="6"/>
  <c r="BD100" i="6"/>
  <c r="BC100" i="6"/>
  <c r="BE102" i="6"/>
  <c r="BD102" i="6"/>
  <c r="BC102" i="6"/>
  <c r="BI102" i="6"/>
  <c r="BH102" i="6"/>
  <c r="BG102" i="6"/>
  <c r="BF102" i="6"/>
  <c r="BJ67" i="6"/>
  <c r="BI67" i="6"/>
  <c r="BH67" i="6"/>
  <c r="BG67" i="6"/>
  <c r="BF67" i="6"/>
  <c r="BE67" i="6"/>
  <c r="BD67" i="6"/>
  <c r="BC67" i="6"/>
  <c r="BG69" i="6"/>
  <c r="BF69" i="6"/>
  <c r="BE69" i="6"/>
  <c r="BD69" i="6"/>
  <c r="BC69" i="6"/>
  <c r="BK70" i="6"/>
  <c r="AS71" i="6"/>
  <c r="AR71" i="6"/>
  <c r="AQ71" i="6"/>
  <c r="AP71" i="6"/>
  <c r="AO71" i="6"/>
  <c r="AN71" i="6"/>
  <c r="AM71" i="6"/>
  <c r="AL71" i="6"/>
  <c r="BI73" i="6"/>
  <c r="BH73" i="6"/>
  <c r="BG73" i="6"/>
  <c r="BF73" i="6"/>
  <c r="BE73" i="6"/>
  <c r="BD73" i="6"/>
  <c r="BC73" i="6"/>
  <c r="BJ75" i="6"/>
  <c r="BI75" i="6"/>
  <c r="BH75" i="6"/>
  <c r="BG75" i="6"/>
  <c r="BF75" i="6"/>
  <c r="BE75" i="6"/>
  <c r="BD75" i="6"/>
  <c r="BC75" i="6"/>
  <c r="BK78" i="6"/>
  <c r="BJ78" i="6"/>
  <c r="BI78" i="6"/>
  <c r="BH78" i="6"/>
  <c r="BG78" i="6"/>
  <c r="BF78" i="6"/>
  <c r="BE78" i="6"/>
  <c r="BD78" i="6"/>
  <c r="BC78" i="6"/>
  <c r="AS79" i="6"/>
  <c r="AR79" i="6"/>
  <c r="AQ79" i="6"/>
  <c r="AP79" i="6"/>
  <c r="AO79" i="6"/>
  <c r="AN79" i="6"/>
  <c r="AM79" i="6"/>
  <c r="AL79" i="6"/>
  <c r="BJ80" i="6"/>
  <c r="BI80" i="6"/>
  <c r="BH80" i="6"/>
  <c r="BG80" i="6"/>
  <c r="BF80" i="6"/>
  <c r="BE80" i="6"/>
  <c r="BD80" i="6"/>
  <c r="BC80" i="6"/>
  <c r="AS85" i="6"/>
  <c r="AR85" i="6"/>
  <c r="AQ85" i="6"/>
  <c r="AP85" i="6"/>
  <c r="AO85" i="6"/>
  <c r="AN85" i="6"/>
  <c r="AM85" i="6"/>
  <c r="AL85" i="6"/>
  <c r="BI87" i="6"/>
  <c r="BI88" i="6"/>
  <c r="BH88" i="6"/>
  <c r="BG88" i="6"/>
  <c r="BF88" i="6"/>
  <c r="BE88" i="6"/>
  <c r="BD88" i="6"/>
  <c r="BC88" i="6"/>
  <c r="AR92" i="6"/>
  <c r="AR93" i="6"/>
  <c r="AQ93" i="6"/>
  <c r="AP93" i="6"/>
  <c r="AO93" i="6"/>
  <c r="AN93" i="6"/>
  <c r="AM93" i="6"/>
  <c r="AL93" i="6"/>
  <c r="BJ95" i="6"/>
  <c r="AS96" i="6"/>
  <c r="K98" i="6"/>
  <c r="AF67" i="6"/>
  <c r="AQ67" i="6"/>
  <c r="AP67" i="6"/>
  <c r="AO67" i="6"/>
  <c r="AN67" i="6"/>
  <c r="AM67" i="6"/>
  <c r="AL67" i="6"/>
  <c r="BH69" i="6"/>
  <c r="G70" i="6"/>
  <c r="BH77" i="6"/>
  <c r="BG77" i="6"/>
  <c r="BF77" i="6"/>
  <c r="BE77" i="6"/>
  <c r="BD77" i="6"/>
  <c r="BC77" i="6"/>
  <c r="G78" i="6"/>
  <c r="AT82" i="6"/>
  <c r="AS82" i="6"/>
  <c r="AR82" i="6"/>
  <c r="AQ82" i="6"/>
  <c r="AP82" i="6"/>
  <c r="AO82" i="6"/>
  <c r="AN82" i="6"/>
  <c r="AM82" i="6"/>
  <c r="AL82" i="6"/>
  <c r="BF84" i="6"/>
  <c r="BE84" i="6"/>
  <c r="BD84" i="6"/>
  <c r="BC84" i="6"/>
  <c r="BJ84" i="6"/>
  <c r="BI84" i="6"/>
  <c r="BH84" i="6"/>
  <c r="AS89" i="6"/>
  <c r="AR89" i="6"/>
  <c r="AQ89" i="6"/>
  <c r="AP89" i="6"/>
  <c r="AO89" i="6"/>
  <c r="AN89" i="6"/>
  <c r="AM89" i="6"/>
  <c r="AL89" i="6"/>
  <c r="BI91" i="6"/>
  <c r="BH91" i="6"/>
  <c r="BG91" i="6"/>
  <c r="BF91" i="6"/>
  <c r="BE91" i="6"/>
  <c r="BD91" i="6"/>
  <c r="BC91" i="6"/>
  <c r="BF93" i="6"/>
  <c r="BE93" i="6"/>
  <c r="BD93" i="6"/>
  <c r="BC93" i="6"/>
  <c r="Z94" i="6"/>
  <c r="BG96" i="6"/>
  <c r="BF96" i="6"/>
  <c r="BE96" i="6"/>
  <c r="BD96" i="6"/>
  <c r="BC96" i="6"/>
  <c r="AQ97" i="6"/>
  <c r="AP97" i="6"/>
  <c r="AO97" i="6"/>
  <c r="AN97" i="6"/>
  <c r="AM97" i="6"/>
  <c r="AL97" i="6"/>
  <c r="BH99" i="6"/>
  <c r="BG99" i="6"/>
  <c r="BF99" i="6"/>
  <c r="BE99" i="6"/>
  <c r="BD99" i="6"/>
  <c r="BC99" i="6"/>
  <c r="BK101" i="6"/>
  <c r="BJ101" i="6"/>
  <c r="BI101" i="6"/>
  <c r="BH101" i="6"/>
  <c r="BG101" i="6"/>
  <c r="BF101" i="6"/>
  <c r="BE101" i="6"/>
  <c r="BD101" i="6"/>
  <c r="BC101" i="6"/>
  <c r="AU102" i="6"/>
  <c r="BL104" i="6"/>
  <c r="BL109" i="6"/>
  <c r="BL105" i="6"/>
  <c r="BL107" i="6"/>
  <c r="AU106" i="6"/>
  <c r="BL65" i="6"/>
  <c r="BL63" i="6"/>
  <c r="AF85" i="6"/>
  <c r="BK72" i="6"/>
  <c r="AS73" i="6"/>
  <c r="AR73" i="6"/>
  <c r="AQ73" i="6"/>
  <c r="AP73" i="6"/>
  <c r="AO73" i="6"/>
  <c r="AN73" i="6"/>
  <c r="AM73" i="6"/>
  <c r="AL73" i="6"/>
  <c r="BK81" i="6"/>
  <c r="BJ81" i="6"/>
  <c r="BI81" i="6"/>
  <c r="BH81" i="6"/>
  <c r="BG81" i="6"/>
  <c r="BF81" i="6"/>
  <c r="BE81" i="6"/>
  <c r="BD81" i="6"/>
  <c r="BC81" i="6"/>
  <c r="AT86" i="6"/>
  <c r="AS86" i="6"/>
  <c r="AR86" i="6"/>
  <c r="AQ86" i="6"/>
  <c r="AP86" i="6"/>
  <c r="AO86" i="6"/>
  <c r="AN86" i="6"/>
  <c r="AM86" i="6"/>
  <c r="AL86" i="6"/>
  <c r="BJ88" i="6"/>
  <c r="AS93" i="6"/>
  <c r="BI95" i="6"/>
  <c r="AR96" i="6"/>
  <c r="AQ96" i="6"/>
  <c r="AP96" i="6"/>
  <c r="AO96" i="6"/>
  <c r="AN96" i="6"/>
  <c r="AM96" i="6"/>
  <c r="AL96" i="6"/>
  <c r="G72" i="6"/>
  <c r="BH79" i="6"/>
  <c r="BG79" i="6"/>
  <c r="BF79" i="6"/>
  <c r="BE79" i="6"/>
  <c r="BD79" i="6"/>
  <c r="BC79" i="6"/>
  <c r="BK85" i="6"/>
  <c r="BJ85" i="6"/>
  <c r="BI85" i="6"/>
  <c r="BH85" i="6"/>
  <c r="BG85" i="6"/>
  <c r="BF85" i="6"/>
  <c r="BE85" i="6"/>
  <c r="BD85" i="6"/>
  <c r="BC85" i="6"/>
  <c r="AT90" i="6"/>
  <c r="AS90" i="6"/>
  <c r="AP90" i="6"/>
  <c r="AO90" i="6"/>
  <c r="AN90" i="6"/>
  <c r="AM90" i="6"/>
  <c r="AL90" i="6"/>
  <c r="AO92" i="6"/>
  <c r="AN92" i="6"/>
  <c r="AM92" i="6"/>
  <c r="AL92" i="6"/>
  <c r="BJ92" i="6"/>
  <c r="BI92" i="6"/>
  <c r="BH92" i="6"/>
  <c r="BG92" i="6"/>
  <c r="BF92" i="6"/>
  <c r="BE92" i="6"/>
  <c r="BD92" i="6"/>
  <c r="BC92" i="6"/>
  <c r="AQ101" i="6"/>
  <c r="AP101" i="6"/>
  <c r="AO101" i="6"/>
  <c r="AN101" i="6"/>
  <c r="AM101" i="6"/>
  <c r="AL101" i="6"/>
  <c r="BK103" i="6"/>
  <c r="BJ103" i="6"/>
  <c r="BI103" i="6"/>
  <c r="BH103" i="6"/>
  <c r="BG103" i="6"/>
  <c r="BF103" i="6"/>
  <c r="BE103" i="6"/>
  <c r="BD103" i="6"/>
  <c r="BC103" i="6"/>
  <c r="AS104" i="6"/>
  <c r="AR104" i="6"/>
  <c r="AQ104" i="6"/>
  <c r="AP104" i="6"/>
  <c r="AO104" i="6"/>
  <c r="AN104" i="6"/>
  <c r="AM104" i="6"/>
  <c r="AL104" i="6"/>
  <c r="BK121" i="6"/>
  <c r="BJ121" i="6"/>
  <c r="BI121" i="6"/>
  <c r="BH121" i="6"/>
  <c r="BG121" i="6"/>
  <c r="BF121" i="6"/>
  <c r="BE121" i="6"/>
  <c r="BD121" i="6"/>
  <c r="BC121" i="6"/>
  <c r="K107" i="6"/>
  <c r="G80" i="6"/>
  <c r="Z80" i="6"/>
  <c r="BI64" i="6"/>
  <c r="BH64" i="6"/>
  <c r="BG64" i="6"/>
  <c r="BF64" i="6"/>
  <c r="BE64" i="6"/>
  <c r="BD64" i="6"/>
  <c r="BC64" i="6"/>
  <c r="BK66" i="6"/>
  <c r="BJ66" i="6"/>
  <c r="BI66" i="6"/>
  <c r="BH66" i="6"/>
  <c r="BG66" i="6"/>
  <c r="BF66" i="6"/>
  <c r="BE66" i="6"/>
  <c r="BD66" i="6"/>
  <c r="BC66" i="6"/>
  <c r="AS67" i="6"/>
  <c r="AR67" i="6"/>
  <c r="BI68" i="6"/>
  <c r="BH68" i="6"/>
  <c r="BG68" i="6"/>
  <c r="BF68" i="6"/>
  <c r="BE68" i="6"/>
  <c r="BD68" i="6"/>
  <c r="BC68" i="6"/>
  <c r="AR69" i="6"/>
  <c r="AQ69" i="6"/>
  <c r="AP69" i="6"/>
  <c r="AO69" i="6"/>
  <c r="AN69" i="6"/>
  <c r="AM69" i="6"/>
  <c r="AL69" i="6"/>
  <c r="BI69" i="6"/>
  <c r="BJ71" i="6"/>
  <c r="BI71" i="6"/>
  <c r="BH71" i="6"/>
  <c r="BG71" i="6"/>
  <c r="BF71" i="6"/>
  <c r="BE71" i="6"/>
  <c r="BD71" i="6"/>
  <c r="BC71" i="6"/>
  <c r="BK74" i="6"/>
  <c r="BJ74" i="6"/>
  <c r="BI74" i="6"/>
  <c r="BH74" i="6"/>
  <c r="BG74" i="6"/>
  <c r="BF74" i="6"/>
  <c r="BE74" i="6"/>
  <c r="BD74" i="6"/>
  <c r="BC74" i="6"/>
  <c r="AS75" i="6"/>
  <c r="AR75" i="6"/>
  <c r="AQ75" i="6"/>
  <c r="AP75" i="6"/>
  <c r="AO75" i="6"/>
  <c r="AN75" i="6"/>
  <c r="AM75" i="6"/>
  <c r="AL75" i="6"/>
  <c r="AR77" i="6"/>
  <c r="AQ77" i="6"/>
  <c r="AP77" i="6"/>
  <c r="AO77" i="6"/>
  <c r="AN77" i="6"/>
  <c r="AM77" i="6"/>
  <c r="AL77" i="6"/>
  <c r="BI77" i="6"/>
  <c r="BJ79" i="6"/>
  <c r="AS84" i="6"/>
  <c r="AR84" i="6"/>
  <c r="AQ84" i="6"/>
  <c r="AP84" i="6"/>
  <c r="AO84" i="6"/>
  <c r="AN84" i="6"/>
  <c r="AM84" i="6"/>
  <c r="AL84" i="6"/>
  <c r="BK89" i="6"/>
  <c r="BJ89" i="6"/>
  <c r="BI89" i="6"/>
  <c r="BH89" i="6"/>
  <c r="BG89" i="6"/>
  <c r="BF89" i="6"/>
  <c r="BE89" i="6"/>
  <c r="BD89" i="6"/>
  <c r="BC89" i="6"/>
  <c r="AT94" i="6"/>
  <c r="AS94" i="6"/>
  <c r="AR94" i="6"/>
  <c r="AQ94" i="6"/>
  <c r="AP94" i="6"/>
  <c r="AO94" i="6"/>
  <c r="AN94" i="6"/>
  <c r="AM94" i="6"/>
  <c r="AL94" i="6"/>
  <c r="AS97" i="6"/>
  <c r="AR97" i="6"/>
  <c r="BI99" i="6"/>
  <c r="AR100" i="6"/>
  <c r="AQ100" i="6"/>
  <c r="AP100" i="6"/>
  <c r="AO100" i="6"/>
  <c r="AN100" i="6"/>
  <c r="AM100" i="6"/>
  <c r="AL100" i="6"/>
  <c r="AR101" i="6"/>
  <c r="K99" i="6"/>
  <c r="G88" i="6"/>
  <c r="Z88" i="6"/>
  <c r="K90" i="6"/>
  <c r="AU68" i="6"/>
  <c r="AY70" i="6"/>
  <c r="AU72" i="6"/>
  <c r="AY74" i="6"/>
  <c r="AU76" i="6"/>
  <c r="AY78" i="6"/>
  <c r="AU83" i="6"/>
  <c r="AY85" i="6"/>
  <c r="BL86" i="6"/>
  <c r="AU91" i="6"/>
  <c r="AF93" i="6"/>
  <c r="AY93" i="6"/>
  <c r="BL94" i="6"/>
  <c r="AU99" i="6"/>
  <c r="AY101" i="6"/>
  <c r="AU103" i="6"/>
  <c r="AY105" i="6"/>
  <c r="BL106" i="6"/>
  <c r="AY113" i="6"/>
  <c r="AY110" i="6"/>
  <c r="AY118" i="6"/>
  <c r="AY126" i="6"/>
  <c r="AY108" i="6"/>
  <c r="AY114" i="6"/>
  <c r="AY122" i="6"/>
  <c r="AY130" i="6"/>
  <c r="AU124" i="6"/>
  <c r="AU123" i="6"/>
  <c r="AU122" i="6"/>
  <c r="AU126" i="6"/>
  <c r="AU125" i="6"/>
  <c r="BL115" i="6"/>
  <c r="BL110" i="6"/>
  <c r="BL112" i="6"/>
  <c r="BL120" i="6"/>
  <c r="BL128" i="6"/>
  <c r="BL111" i="6"/>
  <c r="BL116" i="6"/>
  <c r="BL124" i="6"/>
  <c r="AU118" i="6"/>
  <c r="AU117" i="6"/>
  <c r="AY125" i="6"/>
  <c r="AY120" i="6"/>
  <c r="K108" i="6"/>
  <c r="G92" i="6"/>
  <c r="AU116" i="6"/>
  <c r="AU115" i="6"/>
  <c r="AY127" i="6"/>
  <c r="BL123" i="6"/>
  <c r="BL118" i="6"/>
  <c r="AU114" i="6"/>
  <c r="AU113" i="6"/>
  <c r="D12" i="6"/>
  <c r="BL130" i="6"/>
  <c r="BL125" i="6"/>
  <c r="AY117" i="6"/>
  <c r="AU112" i="6"/>
  <c r="AU111" i="6"/>
  <c r="M67" i="6"/>
  <c r="O67" i="6" s="1"/>
  <c r="Q67" i="6" s="1"/>
  <c r="AY129" i="6"/>
  <c r="AY124" i="6"/>
  <c r="AY119" i="6"/>
  <c r="BL113" i="6"/>
  <c r="AY111" i="6"/>
  <c r="AY68" i="6"/>
  <c r="AU70" i="6"/>
  <c r="AY72" i="6"/>
  <c r="AU74" i="6"/>
  <c r="AY76" i="6"/>
  <c r="AU78" i="6"/>
  <c r="AF81" i="6"/>
  <c r="AY81" i="6"/>
  <c r="BL82" i="6"/>
  <c r="Z84" i="6"/>
  <c r="AU87" i="6"/>
  <c r="AF89" i="6"/>
  <c r="AY89" i="6"/>
  <c r="BL90" i="6"/>
  <c r="AU95" i="6"/>
  <c r="AF97" i="6"/>
  <c r="AY97" i="6"/>
  <c r="BL98" i="6"/>
  <c r="AY103" i="6"/>
  <c r="AU105" i="6"/>
  <c r="AU107" i="6"/>
  <c r="AU108" i="6"/>
  <c r="AF109" i="6"/>
  <c r="BL127" i="6"/>
  <c r="BL122" i="6"/>
  <c r="BL117" i="6"/>
  <c r="BL114" i="6"/>
  <c r="AY112" i="6"/>
  <c r="BL129" i="6"/>
  <c r="AY121" i="6"/>
  <c r="AY116" i="6"/>
  <c r="AY115" i="6"/>
  <c r="AU121" i="6"/>
  <c r="AU110" i="6"/>
  <c r="AY128" i="6"/>
  <c r="AY123" i="6"/>
  <c r="BL119" i="6"/>
  <c r="BL108" i="6"/>
  <c r="AU109" i="6"/>
  <c r="AU120" i="6"/>
  <c r="AU119" i="6"/>
  <c r="BL126" i="6"/>
  <c r="AB11" i="6"/>
  <c r="AB12" i="6"/>
  <c r="M75" i="14"/>
  <c r="M83" i="14"/>
  <c r="M105" i="14"/>
  <c r="O105" i="14" s="1"/>
  <c r="Q105" i="14" s="1"/>
  <c r="M113" i="14"/>
  <c r="O113" i="14" s="1"/>
  <c r="Q113" i="14" s="1"/>
  <c r="M62" i="14"/>
  <c r="AC62" i="14" s="1"/>
  <c r="M69" i="14"/>
  <c r="M56" i="14"/>
  <c r="AC56" i="14" s="1"/>
  <c r="M60" i="14"/>
  <c r="O60" i="14" s="1"/>
  <c r="Q60" i="14" s="1"/>
  <c r="M68" i="14"/>
  <c r="M82" i="14"/>
  <c r="M40" i="14"/>
  <c r="AC40" i="14" s="1"/>
  <c r="M27" i="14"/>
  <c r="AC27" i="14" s="1"/>
  <c r="M37" i="14"/>
  <c r="AC37" i="14" s="1"/>
  <c r="M104" i="14"/>
  <c r="O104" i="14" s="1"/>
  <c r="Q104" i="14" s="1"/>
  <c r="M76" i="14"/>
  <c r="M96" i="14"/>
  <c r="O96" i="14" s="1"/>
  <c r="Q96" i="14" s="1"/>
  <c r="G118" i="14"/>
  <c r="Z106" i="14"/>
  <c r="Z115" i="14"/>
  <c r="G115" i="14"/>
  <c r="Z114" i="14"/>
  <c r="G114" i="14"/>
  <c r="Z101" i="14"/>
  <c r="G101" i="14"/>
  <c r="Z119" i="14"/>
  <c r="G119" i="14"/>
  <c r="G117" i="14"/>
  <c r="Z108" i="14"/>
  <c r="G108" i="14"/>
  <c r="Z100" i="14"/>
  <c r="Z59" i="14"/>
  <c r="G59" i="14"/>
  <c r="Z109" i="14"/>
  <c r="G109" i="14"/>
  <c r="Z104" i="14"/>
  <c r="G104" i="14"/>
  <c r="Z113" i="14"/>
  <c r="G113" i="14"/>
  <c r="Z102" i="14"/>
  <c r="G102" i="14"/>
  <c r="G96" i="14"/>
  <c r="G9" i="14"/>
  <c r="Z61" i="14"/>
  <c r="G61" i="14"/>
  <c r="Z91" i="14"/>
  <c r="G91" i="14"/>
  <c r="Z92" i="14"/>
  <c r="G92" i="14"/>
  <c r="G80" i="14"/>
  <c r="Z80" i="14"/>
  <c r="Z97" i="14"/>
  <c r="G97" i="14"/>
  <c r="Z85" i="14"/>
  <c r="G85" i="14"/>
  <c r="Z77" i="14"/>
  <c r="Z70" i="14"/>
  <c r="G45" i="14"/>
  <c r="G43" i="14"/>
  <c r="G38" i="14"/>
  <c r="Z38" i="14"/>
  <c r="G33" i="14"/>
  <c r="Z33" i="14"/>
  <c r="Z52" i="14"/>
  <c r="G52" i="14"/>
  <c r="Z87" i="14"/>
  <c r="Z74" i="14"/>
  <c r="Z78" i="14"/>
  <c r="Z41" i="14"/>
  <c r="G41" i="14"/>
  <c r="Z64" i="14"/>
  <c r="Z42" i="14"/>
  <c r="G42" i="14"/>
  <c r="G27" i="14"/>
  <c r="Z27" i="14"/>
  <c r="Z54" i="14"/>
  <c r="G54" i="14"/>
  <c r="Z46" i="14"/>
  <c r="G46" i="14"/>
  <c r="G22" i="14"/>
  <c r="Z22" i="14"/>
  <c r="Z93" i="14"/>
  <c r="G93" i="14"/>
  <c r="G58" i="14"/>
  <c r="Z39" i="14"/>
  <c r="Z23" i="14"/>
  <c r="AB18" i="14"/>
  <c r="Z26" i="14"/>
  <c r="G26" i="14"/>
  <c r="AF125" i="6"/>
  <c r="K125" i="6"/>
  <c r="G35" i="14"/>
  <c r="G30" i="14"/>
  <c r="G25" i="14"/>
  <c r="AB12" i="14"/>
  <c r="AB11" i="14"/>
  <c r="Z123" i="6"/>
  <c r="G123" i="6"/>
  <c r="AB15" i="14"/>
  <c r="Z34" i="14"/>
  <c r="G34" i="14"/>
  <c r="G32" i="14"/>
  <c r="G21" i="14"/>
  <c r="G124" i="6"/>
  <c r="Z124" i="6"/>
  <c r="Z126" i="6"/>
  <c r="G126" i="6"/>
  <c r="G122" i="6"/>
  <c r="Z122" i="6"/>
  <c r="O110" i="1"/>
  <c r="Q110" i="1" s="1"/>
  <c r="BB92" i="6"/>
  <c r="BA92" i="6"/>
  <c r="AK89" i="6"/>
  <c r="AJ89" i="6"/>
  <c r="AI89" i="6"/>
  <c r="AJ92" i="6"/>
  <c r="AK92" i="6"/>
  <c r="AI92" i="6"/>
  <c r="AK67" i="6"/>
  <c r="AJ67" i="6"/>
  <c r="AI67" i="6"/>
  <c r="BB59" i="6"/>
  <c r="BA59" i="6"/>
  <c r="BA87" i="6"/>
  <c r="BB87" i="6"/>
  <c r="AJ84" i="6"/>
  <c r="AK84" i="6"/>
  <c r="AI84" i="6"/>
  <c r="AK69" i="6"/>
  <c r="AJ69" i="6"/>
  <c r="AI69" i="6"/>
  <c r="AK90" i="6"/>
  <c r="AJ90" i="6"/>
  <c r="AI90" i="6"/>
  <c r="AK97" i="6"/>
  <c r="AJ97" i="6"/>
  <c r="AI97" i="6"/>
  <c r="AK85" i="6"/>
  <c r="AJ85" i="6"/>
  <c r="AI85" i="6"/>
  <c r="BA69" i="6"/>
  <c r="BB69" i="6"/>
  <c r="BA58" i="6"/>
  <c r="BB58" i="6"/>
  <c r="BA50" i="6"/>
  <c r="BB50" i="6"/>
  <c r="BB27" i="6"/>
  <c r="BA27" i="6"/>
  <c r="AI22" i="6"/>
  <c r="AK22" i="6"/>
  <c r="AJ22" i="6"/>
  <c r="BA16" i="6"/>
  <c r="BB16" i="6"/>
  <c r="BA56" i="6"/>
  <c r="BB56" i="6"/>
  <c r="AI38" i="6"/>
  <c r="AK38" i="6"/>
  <c r="AJ38" i="6"/>
  <c r="AK86" i="6"/>
  <c r="AJ86" i="6"/>
  <c r="AI86" i="6"/>
  <c r="AH86" i="6"/>
  <c r="AK82" i="6"/>
  <c r="AJ82" i="6"/>
  <c r="AI82" i="6"/>
  <c r="AH82" i="6"/>
  <c r="BB80" i="6"/>
  <c r="BA80" i="6"/>
  <c r="BA67" i="6"/>
  <c r="BB67" i="6"/>
  <c r="BA83" i="6"/>
  <c r="BB83" i="6"/>
  <c r="BB70" i="6"/>
  <c r="BA70" i="6"/>
  <c r="BB48" i="6"/>
  <c r="BA48" i="6"/>
  <c r="AJ80" i="6"/>
  <c r="AI80" i="6"/>
  <c r="AK80" i="6"/>
  <c r="BA18" i="6"/>
  <c r="BB18" i="6"/>
  <c r="AI50" i="6"/>
  <c r="AK50" i="6"/>
  <c r="AJ50" i="6"/>
  <c r="AK54" i="6"/>
  <c r="AI54" i="6"/>
  <c r="AJ54" i="6"/>
  <c r="BB31" i="6"/>
  <c r="BA31" i="6"/>
  <c r="AK25" i="6"/>
  <c r="AJ25" i="6"/>
  <c r="AI25" i="6"/>
  <c r="AK40" i="6"/>
  <c r="AJ40" i="6"/>
  <c r="AI40" i="6"/>
  <c r="BB121" i="6"/>
  <c r="BA121" i="6"/>
  <c r="AZ121" i="6"/>
  <c r="AX121" i="6"/>
  <c r="AK79" i="6"/>
  <c r="AJ79" i="6"/>
  <c r="AI79" i="6"/>
  <c r="AK81" i="6"/>
  <c r="AJ81" i="6"/>
  <c r="AI81" i="6"/>
  <c r="BB60" i="6"/>
  <c r="BA60" i="6"/>
  <c r="AI46" i="6"/>
  <c r="AK46" i="6"/>
  <c r="AJ46" i="6"/>
  <c r="BA24" i="6"/>
  <c r="BB24" i="6"/>
  <c r="AI30" i="6"/>
  <c r="AK30" i="6"/>
  <c r="AJ30" i="6"/>
  <c r="BB12" i="6"/>
  <c r="BA12" i="6"/>
  <c r="BB28" i="6"/>
  <c r="BA28" i="6"/>
  <c r="BB36" i="6"/>
  <c r="BA36" i="6"/>
  <c r="BB7" i="6"/>
  <c r="BA7" i="6"/>
  <c r="BB68" i="6"/>
  <c r="BA68" i="6"/>
  <c r="BB85" i="6"/>
  <c r="BA85" i="6"/>
  <c r="AK77" i="6"/>
  <c r="AJ77" i="6"/>
  <c r="AI77" i="6"/>
  <c r="AK104" i="6"/>
  <c r="AJ104" i="6"/>
  <c r="AI104" i="6"/>
  <c r="AK73" i="6"/>
  <c r="AJ73" i="6"/>
  <c r="AI73" i="6"/>
  <c r="BB78" i="6"/>
  <c r="BA78" i="6"/>
  <c r="BA42" i="6"/>
  <c r="BB42" i="6"/>
  <c r="BB52" i="6"/>
  <c r="BA52" i="6"/>
  <c r="BA6" i="6"/>
  <c r="BB6" i="6"/>
  <c r="BB96" i="6"/>
  <c r="BA96" i="6"/>
  <c r="BB81" i="6"/>
  <c r="BA81" i="6"/>
  <c r="AJ100" i="6"/>
  <c r="AK100" i="6"/>
  <c r="AI100" i="6"/>
  <c r="BA66" i="6"/>
  <c r="BB66" i="6"/>
  <c r="BA79" i="6"/>
  <c r="BB79" i="6"/>
  <c r="AK75" i="6"/>
  <c r="AJ75" i="6"/>
  <c r="AI75" i="6"/>
  <c r="BA64" i="6"/>
  <c r="BB64" i="6"/>
  <c r="BB103" i="6"/>
  <c r="BA103" i="6"/>
  <c r="BA77" i="6"/>
  <c r="BB77" i="6"/>
  <c r="AK93" i="6"/>
  <c r="AJ93" i="6"/>
  <c r="AI93" i="6"/>
  <c r="BA75" i="6"/>
  <c r="BB75" i="6"/>
  <c r="BB100" i="6"/>
  <c r="BA100" i="6"/>
  <c r="AK98" i="6"/>
  <c r="AJ98" i="6"/>
  <c r="AI98" i="6"/>
  <c r="AH98" i="6"/>
  <c r="BB47" i="6"/>
  <c r="BA47" i="6"/>
  <c r="BB35" i="6"/>
  <c r="BA35" i="6"/>
  <c r="BB2" i="6"/>
  <c r="BA2" i="6"/>
  <c r="BB40" i="6"/>
  <c r="BA40" i="6"/>
  <c r="BB10" i="6"/>
  <c r="BA10" i="6"/>
  <c r="BA30" i="6"/>
  <c r="BB30" i="6"/>
  <c r="BA74" i="6"/>
  <c r="BB74" i="6"/>
  <c r="AJ96" i="6"/>
  <c r="AK96" i="6"/>
  <c r="AI96" i="6"/>
  <c r="BA73" i="6"/>
  <c r="BB73" i="6"/>
  <c r="BB97" i="6"/>
  <c r="BA97" i="6"/>
  <c r="BB62" i="6"/>
  <c r="BA62" i="6"/>
  <c r="AK56" i="6"/>
  <c r="AI56" i="6"/>
  <c r="AJ56" i="6"/>
  <c r="BA34" i="6"/>
  <c r="BB34" i="6"/>
  <c r="AK58" i="6"/>
  <c r="AI58" i="6"/>
  <c r="AJ58" i="6"/>
  <c r="BB44" i="6"/>
  <c r="BA44" i="6"/>
  <c r="BA46" i="6"/>
  <c r="BB46" i="6"/>
  <c r="BB72" i="6"/>
  <c r="BA72" i="6"/>
  <c r="BB9" i="6"/>
  <c r="BA9" i="6"/>
  <c r="BB11" i="6"/>
  <c r="BA11" i="6"/>
  <c r="BB43" i="6"/>
  <c r="BA43" i="6"/>
  <c r="AK21" i="6"/>
  <c r="AJ21" i="6"/>
  <c r="AI21" i="6"/>
  <c r="AJ94" i="6"/>
  <c r="AI94" i="6"/>
  <c r="AH94" i="6"/>
  <c r="AB94" i="6"/>
  <c r="AK94" i="6"/>
  <c r="BB101" i="6"/>
  <c r="BA101" i="6"/>
  <c r="BB88" i="6"/>
  <c r="BA88" i="6"/>
  <c r="AK71" i="6"/>
  <c r="AJ71" i="6"/>
  <c r="AI71" i="6"/>
  <c r="BA95" i="6"/>
  <c r="BB95" i="6"/>
  <c r="AI34" i="6"/>
  <c r="AJ34" i="6"/>
  <c r="AK34" i="6"/>
  <c r="BB32" i="6"/>
  <c r="BA32" i="6"/>
  <c r="AI42" i="6"/>
  <c r="AK42" i="6"/>
  <c r="AJ42" i="6"/>
  <c r="BB3" i="6"/>
  <c r="BA3" i="6"/>
  <c r="BB5" i="6"/>
  <c r="BA5" i="6"/>
  <c r="AI26" i="6"/>
  <c r="AK26" i="6"/>
  <c r="AJ26" i="6"/>
  <c r="AK36" i="6"/>
  <c r="AJ36" i="6"/>
  <c r="AI36" i="6"/>
  <c r="AK101" i="6"/>
  <c r="AJ101" i="6"/>
  <c r="AI101" i="6"/>
  <c r="AH101" i="6"/>
  <c r="BA71" i="6"/>
  <c r="BB71" i="6"/>
  <c r="BA89" i="6"/>
  <c r="BB89" i="6"/>
  <c r="BA99" i="6"/>
  <c r="BB99" i="6"/>
  <c r="BB76" i="6"/>
  <c r="BA76" i="6"/>
  <c r="BB51" i="6"/>
  <c r="BA51" i="6"/>
  <c r="BA38" i="6"/>
  <c r="BB38" i="6"/>
  <c r="BB20" i="6"/>
  <c r="BA20" i="6"/>
  <c r="BA54" i="6"/>
  <c r="BB54" i="6"/>
  <c r="BA26" i="6"/>
  <c r="BB26" i="6"/>
  <c r="BB39" i="6"/>
  <c r="BA39" i="6"/>
  <c r="AK48" i="6"/>
  <c r="AJ48" i="6"/>
  <c r="AI48" i="6"/>
  <c r="AF45" i="14"/>
  <c r="I45" i="14"/>
  <c r="AF34" i="14"/>
  <c r="I34" i="14"/>
  <c r="K93" i="14"/>
  <c r="K92" i="14"/>
  <c r="AS110" i="6"/>
  <c r="AR110" i="6"/>
  <c r="AQ110" i="6"/>
  <c r="AP110" i="6"/>
  <c r="AO110" i="6"/>
  <c r="AN110" i="6"/>
  <c r="AM110" i="6"/>
  <c r="AL110" i="6"/>
  <c r="AT110" i="6"/>
  <c r="BK98" i="6"/>
  <c r="BJ98" i="6"/>
  <c r="BI98" i="6"/>
  <c r="BH98" i="6"/>
  <c r="BG98" i="6"/>
  <c r="BF98" i="6"/>
  <c r="BE98" i="6"/>
  <c r="BD98" i="6"/>
  <c r="BC98" i="6"/>
  <c r="K126" i="6"/>
  <c r="AF126" i="6"/>
  <c r="I35" i="14"/>
  <c r="AF35" i="14"/>
  <c r="AU66" i="14"/>
  <c r="AU74" i="14"/>
  <c r="AU82" i="14"/>
  <c r="AU65" i="14"/>
  <c r="AU73" i="14"/>
  <c r="AU81" i="14"/>
  <c r="AU64" i="14"/>
  <c r="AU72" i="14"/>
  <c r="AU80" i="14"/>
  <c r="AU63" i="14"/>
  <c r="AU71" i="14"/>
  <c r="AU79" i="14"/>
  <c r="AU62" i="14"/>
  <c r="AU70" i="14"/>
  <c r="AU78" i="14"/>
  <c r="AU86" i="14"/>
  <c r="AU60" i="14"/>
  <c r="AU61" i="14"/>
  <c r="AU67" i="14"/>
  <c r="AU75" i="14"/>
  <c r="AU83" i="14"/>
  <c r="BL2" i="14"/>
  <c r="AU68" i="14"/>
  <c r="AU77" i="14"/>
  <c r="BL5" i="14"/>
  <c r="BL7" i="14"/>
  <c r="BL8" i="14"/>
  <c r="AU25" i="14"/>
  <c r="AU33" i="14"/>
  <c r="AU41" i="14"/>
  <c r="AU69" i="14"/>
  <c r="BL6" i="14"/>
  <c r="BL9" i="14"/>
  <c r="BL10" i="14"/>
  <c r="AU23" i="14"/>
  <c r="AU31" i="14"/>
  <c r="AU39" i="14"/>
  <c r="AU76" i="14"/>
  <c r="AU87" i="14"/>
  <c r="BL4" i="14"/>
  <c r="AU36" i="14"/>
  <c r="AU52" i="14"/>
  <c r="AU85" i="14"/>
  <c r="BL3" i="14"/>
  <c r="AU30" i="14"/>
  <c r="AU24" i="14"/>
  <c r="AU29" i="14"/>
  <c r="AU34" i="14"/>
  <c r="AU40" i="14"/>
  <c r="AU45" i="14"/>
  <c r="AU53" i="14"/>
  <c r="AU28" i="14"/>
  <c r="AU51" i="14"/>
  <c r="AU59" i="14"/>
  <c r="AU92" i="14"/>
  <c r="AU100" i="14"/>
  <c r="AU108" i="14"/>
  <c r="AU84" i="14"/>
  <c r="AU22" i="14"/>
  <c r="AU27" i="14"/>
  <c r="AU21" i="14"/>
  <c r="AU26" i="14"/>
  <c r="AU32" i="14"/>
  <c r="AU37" i="14"/>
  <c r="AU42" i="14"/>
  <c r="AU49" i="14"/>
  <c r="AU57" i="14"/>
  <c r="AU90" i="14"/>
  <c r="AU98" i="14"/>
  <c r="AU106" i="14"/>
  <c r="AU38" i="14"/>
  <c r="AU56" i="14"/>
  <c r="AU89" i="14"/>
  <c r="AU43" i="14"/>
  <c r="AU44" i="14"/>
  <c r="AU46" i="14"/>
  <c r="AU54" i="14"/>
  <c r="AU35" i="14"/>
  <c r="AU47" i="14"/>
  <c r="AU50" i="14"/>
  <c r="AU55" i="14"/>
  <c r="AU58" i="14"/>
  <c r="AU91" i="14"/>
  <c r="AU96" i="14"/>
  <c r="AU101" i="14"/>
  <c r="AU107" i="14"/>
  <c r="AU118" i="14"/>
  <c r="AU48" i="14"/>
  <c r="AU116" i="14"/>
  <c r="BL21" i="14"/>
  <c r="BL29" i="14"/>
  <c r="AU93" i="14"/>
  <c r="AU112" i="14"/>
  <c r="AU119" i="14"/>
  <c r="AU88" i="14"/>
  <c r="AU94" i="14"/>
  <c r="AU95" i="14"/>
  <c r="AU104" i="14"/>
  <c r="BL16" i="14"/>
  <c r="AU99" i="14"/>
  <c r="AU117" i="14"/>
  <c r="AU102" i="14"/>
  <c r="AU110" i="14"/>
  <c r="AU113" i="14"/>
  <c r="AU121" i="14"/>
  <c r="BL13" i="14"/>
  <c r="BL18" i="14"/>
  <c r="BL30" i="14"/>
  <c r="BL39" i="14"/>
  <c r="BL11" i="14"/>
  <c r="BL19" i="14"/>
  <c r="BL31" i="14"/>
  <c r="BL36" i="14"/>
  <c r="AU115" i="14"/>
  <c r="BL14" i="14"/>
  <c r="BL17" i="14"/>
  <c r="BL24" i="14"/>
  <c r="BL26" i="14"/>
  <c r="BL34" i="14"/>
  <c r="AU97" i="14"/>
  <c r="BL15" i="14"/>
  <c r="BL32" i="14"/>
  <c r="BL12" i="14"/>
  <c r="BL35" i="14"/>
  <c r="BL38" i="14"/>
  <c r="BL42" i="14"/>
  <c r="BL25" i="14"/>
  <c r="BL23" i="14"/>
  <c r="BL40" i="14"/>
  <c r="AU120" i="14"/>
  <c r="BL47" i="14"/>
  <c r="BL55" i="14"/>
  <c r="BL59" i="14"/>
  <c r="BL67" i="14"/>
  <c r="BL75" i="14"/>
  <c r="BL83" i="14"/>
  <c r="BL89" i="14"/>
  <c r="BL93" i="14"/>
  <c r="BL97" i="14"/>
  <c r="AU103" i="14"/>
  <c r="BL20" i="14"/>
  <c r="BL28" i="14"/>
  <c r="BL46" i="14"/>
  <c r="AU105" i="14"/>
  <c r="AU109" i="14"/>
  <c r="BL22" i="14"/>
  <c r="BL33" i="14"/>
  <c r="AU111" i="14"/>
  <c r="AU114" i="14"/>
  <c r="BL27" i="14"/>
  <c r="BL43" i="14"/>
  <c r="BL51" i="14"/>
  <c r="BL57" i="14"/>
  <c r="BL63" i="14"/>
  <c r="BL71" i="14"/>
  <c r="BL79" i="14"/>
  <c r="BL87" i="14"/>
  <c r="BL91" i="14"/>
  <c r="BL95" i="14"/>
  <c r="BL60" i="14"/>
  <c r="BL61" i="14"/>
  <c r="BL52" i="14"/>
  <c r="BL62" i="14"/>
  <c r="BL64" i="14"/>
  <c r="BL73" i="14"/>
  <c r="BL49" i="14"/>
  <c r="BL74" i="14"/>
  <c r="BL76" i="14"/>
  <c r="BL86" i="14"/>
  <c r="BL37" i="14"/>
  <c r="BL45" i="14"/>
  <c r="BL56" i="14"/>
  <c r="BL65" i="14"/>
  <c r="BL50" i="14"/>
  <c r="BL53" i="14"/>
  <c r="BL66" i="14"/>
  <c r="BL68" i="14"/>
  <c r="BL77" i="14"/>
  <c r="BL44" i="14"/>
  <c r="BL54" i="14"/>
  <c r="BL58" i="14"/>
  <c r="BL69" i="14"/>
  <c r="BL41" i="14"/>
  <c r="BL48" i="14"/>
  <c r="BL70" i="14"/>
  <c r="BL72" i="14"/>
  <c r="BL81" i="14"/>
  <c r="BL110" i="14"/>
  <c r="BL115" i="14"/>
  <c r="BL125" i="14"/>
  <c r="BL106" i="14"/>
  <c r="BL111" i="14"/>
  <c r="BL124" i="14"/>
  <c r="BL90" i="14"/>
  <c r="BL96" i="14"/>
  <c r="BL100" i="14"/>
  <c r="BL107" i="14"/>
  <c r="BL80" i="14"/>
  <c r="BL101" i="14"/>
  <c r="BL116" i="14"/>
  <c r="BL122" i="14"/>
  <c r="BL130" i="14"/>
  <c r="BL102" i="14"/>
  <c r="BL103" i="14"/>
  <c r="BL108" i="14"/>
  <c r="BL112" i="14"/>
  <c r="BL117" i="14"/>
  <c r="BL121" i="14"/>
  <c r="BL129" i="14"/>
  <c r="BL84" i="14"/>
  <c r="BL88" i="14"/>
  <c r="BL94" i="14"/>
  <c r="BL104" i="14"/>
  <c r="BL109" i="14"/>
  <c r="BL113" i="14"/>
  <c r="BL118" i="14"/>
  <c r="BL82" i="14"/>
  <c r="BL85" i="14"/>
  <c r="BL105" i="14"/>
  <c r="BL119" i="14"/>
  <c r="BL78" i="14"/>
  <c r="BL92" i="14"/>
  <c r="BL98" i="14"/>
  <c r="BL99" i="14"/>
  <c r="BL114" i="14"/>
  <c r="BL120" i="14"/>
  <c r="BL126" i="14"/>
  <c r="BL127" i="14"/>
  <c r="BL128" i="14"/>
  <c r="BL123" i="14"/>
  <c r="I52" i="14"/>
  <c r="AF52" i="14"/>
  <c r="I33" i="14"/>
  <c r="AF33" i="14"/>
  <c r="AF61" i="14"/>
  <c r="K61" i="14"/>
  <c r="K96" i="14"/>
  <c r="AC96" i="14"/>
  <c r="K115" i="14"/>
  <c r="AZ96" i="6"/>
  <c r="AX96" i="6"/>
  <c r="AH84" i="6"/>
  <c r="AB84" i="6"/>
  <c r="AH77" i="6"/>
  <c r="AH69" i="6"/>
  <c r="AZ58" i="6"/>
  <c r="AX58" i="6"/>
  <c r="AH58" i="6"/>
  <c r="AB58" i="6"/>
  <c r="AZ99" i="6"/>
  <c r="AX99" i="6"/>
  <c r="AZ89" i="6"/>
  <c r="AX89" i="6"/>
  <c r="AH80" i="6"/>
  <c r="AB80" i="6"/>
  <c r="AZ77" i="6"/>
  <c r="AX77" i="6"/>
  <c r="AZ74" i="6"/>
  <c r="AX74" i="6"/>
  <c r="AZ69" i="6"/>
  <c r="AX69" i="6"/>
  <c r="AZ66" i="6"/>
  <c r="AX66" i="6"/>
  <c r="AZ64" i="6"/>
  <c r="AX64" i="6"/>
  <c r="AZ103" i="6"/>
  <c r="AX103" i="6"/>
  <c r="AH100" i="6"/>
  <c r="AH97" i="6"/>
  <c r="AZ92" i="6"/>
  <c r="AX92" i="6"/>
  <c r="AZ85" i="6"/>
  <c r="AX85" i="6"/>
  <c r="AH75" i="6"/>
  <c r="AH67" i="6"/>
  <c r="AZ60" i="6"/>
  <c r="AX60" i="6"/>
  <c r="AH104" i="6"/>
  <c r="AZ95" i="6"/>
  <c r="AX95" i="6"/>
  <c r="AZ88" i="6"/>
  <c r="AX88" i="6"/>
  <c r="AZ81" i="6"/>
  <c r="AX81" i="6"/>
  <c r="AZ75" i="6"/>
  <c r="AX75" i="6"/>
  <c r="AZ72" i="6"/>
  <c r="AX72" i="6"/>
  <c r="AZ67" i="6"/>
  <c r="AX67" i="6"/>
  <c r="AZ57" i="6"/>
  <c r="AX57" i="6"/>
  <c r="AZ33" i="6"/>
  <c r="AX33" i="6"/>
  <c r="AZ25" i="6"/>
  <c r="AX25" i="6"/>
  <c r="AH25" i="6"/>
  <c r="AB25" i="6"/>
  <c r="AZ101" i="6"/>
  <c r="AX101" i="6"/>
  <c r="AH96" i="6"/>
  <c r="AH93" i="6"/>
  <c r="AH73" i="6"/>
  <c r="AH89" i="6"/>
  <c r="AZ87" i="6"/>
  <c r="AX87" i="6"/>
  <c r="AZ80" i="6"/>
  <c r="AX80" i="6"/>
  <c r="AZ78" i="6"/>
  <c r="AX78" i="6"/>
  <c r="AZ73" i="6"/>
  <c r="AX73" i="6"/>
  <c r="AZ70" i="6"/>
  <c r="AX70" i="6"/>
  <c r="AZ59" i="6"/>
  <c r="AX59" i="6"/>
  <c r="AZ100" i="6"/>
  <c r="AX100" i="6"/>
  <c r="AZ97" i="6"/>
  <c r="AX97" i="6"/>
  <c r="AH92" i="6"/>
  <c r="AA92" i="6"/>
  <c r="AH85" i="6"/>
  <c r="AZ83" i="6"/>
  <c r="AX83" i="6"/>
  <c r="AH79" i="6"/>
  <c r="AH71" i="6"/>
  <c r="AZ62" i="6"/>
  <c r="AX62" i="6"/>
  <c r="AH81" i="6"/>
  <c r="AZ79" i="6"/>
  <c r="AX79" i="6"/>
  <c r="AZ76" i="6"/>
  <c r="AX76" i="6"/>
  <c r="AZ71" i="6"/>
  <c r="AX71" i="6"/>
  <c r="AZ68" i="6"/>
  <c r="AX68" i="6"/>
  <c r="AZ45" i="6"/>
  <c r="AX45" i="6"/>
  <c r="AH21" i="6"/>
  <c r="AB21" i="6"/>
  <c r="AH46" i="6"/>
  <c r="AB46" i="6"/>
  <c r="AZ39" i="6"/>
  <c r="AX39" i="6"/>
  <c r="AZ36" i="6"/>
  <c r="AX36" i="6"/>
  <c r="AZ30" i="6"/>
  <c r="AX30" i="6"/>
  <c r="AZ5" i="6"/>
  <c r="AX5" i="6"/>
  <c r="AZ50" i="6"/>
  <c r="AX50" i="6"/>
  <c r="AH34" i="6"/>
  <c r="AB34" i="6"/>
  <c r="AZ27" i="6"/>
  <c r="AX27" i="6"/>
  <c r="AZ24" i="6"/>
  <c r="AX24" i="6"/>
  <c r="AZ6" i="6"/>
  <c r="AX6" i="6"/>
  <c r="AZ54" i="6"/>
  <c r="AX54" i="6"/>
  <c r="AZ47" i="6"/>
  <c r="AX47" i="6"/>
  <c r="AZ44" i="6"/>
  <c r="AX44" i="6"/>
  <c r="AH40" i="6"/>
  <c r="AB40" i="6"/>
  <c r="AZ38" i="6"/>
  <c r="AX38" i="6"/>
  <c r="AH22" i="6"/>
  <c r="AB22" i="6"/>
  <c r="AZ7" i="6"/>
  <c r="AX7" i="6"/>
  <c r="AH54" i="6"/>
  <c r="AB54" i="6"/>
  <c r="AH42" i="6"/>
  <c r="AB42" i="6"/>
  <c r="AZ35" i="6"/>
  <c r="AX35" i="6"/>
  <c r="AZ32" i="6"/>
  <c r="AX32" i="6"/>
  <c r="AZ26" i="6"/>
  <c r="AX26" i="6"/>
  <c r="AZ18" i="6"/>
  <c r="AX18" i="6"/>
  <c r="AZ8" i="6"/>
  <c r="AX8" i="6"/>
  <c r="AZ52" i="6"/>
  <c r="AX52" i="6"/>
  <c r="AH48" i="6"/>
  <c r="AB48" i="6"/>
  <c r="AZ46" i="6"/>
  <c r="AX46" i="6"/>
  <c r="AH30" i="6"/>
  <c r="AB30" i="6"/>
  <c r="AZ20" i="6"/>
  <c r="AX20" i="6"/>
  <c r="AZ16" i="6"/>
  <c r="AX16" i="6"/>
  <c r="AZ11" i="6"/>
  <c r="AX11" i="6"/>
  <c r="AZ10" i="6"/>
  <c r="AX10" i="6"/>
  <c r="AZ9" i="6"/>
  <c r="AX9" i="6"/>
  <c r="AZ56" i="6"/>
  <c r="AX56" i="6"/>
  <c r="AH50" i="6"/>
  <c r="AB50" i="6"/>
  <c r="AZ43" i="6"/>
  <c r="AX43" i="6"/>
  <c r="AZ40" i="6"/>
  <c r="AX40" i="6"/>
  <c r="AH36" i="6"/>
  <c r="AB36" i="6"/>
  <c r="AZ34" i="6"/>
  <c r="AX34" i="6"/>
  <c r="AZ12" i="6"/>
  <c r="AX12" i="6"/>
  <c r="AZ2" i="6"/>
  <c r="AX2" i="6"/>
  <c r="AH56" i="6"/>
  <c r="AH38" i="6"/>
  <c r="AB38" i="6"/>
  <c r="AZ31" i="6"/>
  <c r="AX31" i="6"/>
  <c r="AZ28" i="6"/>
  <c r="AX28" i="6"/>
  <c r="AZ3" i="6"/>
  <c r="AX3" i="6"/>
  <c r="AZ51" i="6"/>
  <c r="AX51" i="6"/>
  <c r="AZ48" i="6"/>
  <c r="AX48" i="6"/>
  <c r="AZ42" i="6"/>
  <c r="AX42" i="6"/>
  <c r="AH26" i="6"/>
  <c r="AZ4" i="6"/>
  <c r="AX4" i="6"/>
  <c r="AT107" i="6"/>
  <c r="AS107" i="6"/>
  <c r="AR107" i="6"/>
  <c r="AQ107" i="6"/>
  <c r="AP107" i="6"/>
  <c r="AO107" i="6"/>
  <c r="AN107" i="6"/>
  <c r="AM107" i="6"/>
  <c r="AL107" i="6"/>
  <c r="AT74" i="6"/>
  <c r="AS74" i="6"/>
  <c r="AR74" i="6"/>
  <c r="AQ74" i="6"/>
  <c r="AP74" i="6"/>
  <c r="AO74" i="6"/>
  <c r="AN74" i="6"/>
  <c r="AM74" i="6"/>
  <c r="AL74" i="6"/>
  <c r="AT114" i="6"/>
  <c r="AS114" i="6"/>
  <c r="AR114" i="6"/>
  <c r="AQ114" i="6"/>
  <c r="AP114" i="6"/>
  <c r="AO114" i="6"/>
  <c r="AN114" i="6"/>
  <c r="AM114" i="6"/>
  <c r="AL114" i="6"/>
  <c r="BK112" i="6"/>
  <c r="BJ112" i="6"/>
  <c r="BI112" i="6"/>
  <c r="BH112" i="6"/>
  <c r="BG112" i="6"/>
  <c r="BF112" i="6"/>
  <c r="BE112" i="6"/>
  <c r="BD112" i="6"/>
  <c r="BC112" i="6"/>
  <c r="AT99" i="6"/>
  <c r="AS99" i="6"/>
  <c r="AR99" i="6"/>
  <c r="AQ99" i="6"/>
  <c r="AP99" i="6"/>
  <c r="AO99" i="6"/>
  <c r="AN99" i="6"/>
  <c r="AM99" i="6"/>
  <c r="AL99" i="6"/>
  <c r="AS102" i="6"/>
  <c r="AT102" i="6"/>
  <c r="AR102" i="6"/>
  <c r="AQ102" i="6"/>
  <c r="AP102" i="6"/>
  <c r="AO102" i="6"/>
  <c r="AN102" i="6"/>
  <c r="AM102" i="6"/>
  <c r="AL102" i="6"/>
  <c r="AF74" i="6"/>
  <c r="K74" i="6"/>
  <c r="AC67" i="6"/>
  <c r="AT65" i="6"/>
  <c r="AS65" i="6"/>
  <c r="AR65" i="6"/>
  <c r="AQ65" i="6"/>
  <c r="AP65" i="6"/>
  <c r="AO65" i="6"/>
  <c r="AN65" i="6"/>
  <c r="AM65" i="6"/>
  <c r="AL65" i="6"/>
  <c r="AF105" i="6"/>
  <c r="K105" i="6"/>
  <c r="AA42" i="6"/>
  <c r="AA30" i="6"/>
  <c r="AT64" i="6"/>
  <c r="AS64" i="6"/>
  <c r="AR64" i="6"/>
  <c r="AQ64" i="6"/>
  <c r="AP64" i="6"/>
  <c r="AO64" i="6"/>
  <c r="AN64" i="6"/>
  <c r="AM64" i="6"/>
  <c r="AL64" i="6"/>
  <c r="AA56" i="6"/>
  <c r="AT43" i="6"/>
  <c r="AS43" i="6"/>
  <c r="AR43" i="6"/>
  <c r="AQ43" i="6"/>
  <c r="AP43" i="6"/>
  <c r="AO43" i="6"/>
  <c r="AN43" i="6"/>
  <c r="AM43" i="6"/>
  <c r="AL43" i="6"/>
  <c r="AF121" i="6"/>
  <c r="K121" i="6"/>
  <c r="AF61" i="6"/>
  <c r="K61" i="6"/>
  <c r="AT37" i="6"/>
  <c r="AS37" i="6"/>
  <c r="AR37" i="6"/>
  <c r="AQ37" i="6"/>
  <c r="AP37" i="6"/>
  <c r="AO37" i="6"/>
  <c r="AN37" i="6"/>
  <c r="AM37" i="6"/>
  <c r="AL37" i="6"/>
  <c r="AR57" i="6"/>
  <c r="AQ57" i="6"/>
  <c r="AP57" i="6"/>
  <c r="AO57" i="6"/>
  <c r="AN57" i="6"/>
  <c r="AM57" i="6"/>
  <c r="AL57" i="6"/>
  <c r="AT57" i="6"/>
  <c r="AS57" i="6"/>
  <c r="BK127" i="6"/>
  <c r="BJ127" i="6"/>
  <c r="BI127" i="6"/>
  <c r="BH127" i="6"/>
  <c r="BG127" i="6"/>
  <c r="BF127" i="6"/>
  <c r="BE127" i="6"/>
  <c r="BD127" i="6"/>
  <c r="BC127" i="6"/>
  <c r="BK90" i="6"/>
  <c r="BJ90" i="6"/>
  <c r="BI90" i="6"/>
  <c r="BH90" i="6"/>
  <c r="BG90" i="6"/>
  <c r="BF90" i="6"/>
  <c r="BE90" i="6"/>
  <c r="BD90" i="6"/>
  <c r="BC90" i="6"/>
  <c r="AA84" i="6"/>
  <c r="BK125" i="6"/>
  <c r="BJ125" i="6"/>
  <c r="BI125" i="6"/>
  <c r="BH125" i="6"/>
  <c r="BG125" i="6"/>
  <c r="BF125" i="6"/>
  <c r="BE125" i="6"/>
  <c r="BD125" i="6"/>
  <c r="BC125" i="6"/>
  <c r="BK110" i="6"/>
  <c r="BJ110" i="6"/>
  <c r="BI110" i="6"/>
  <c r="BH110" i="6"/>
  <c r="BG110" i="6"/>
  <c r="BF110" i="6"/>
  <c r="BE110" i="6"/>
  <c r="BD110" i="6"/>
  <c r="BC110" i="6"/>
  <c r="AT91" i="6"/>
  <c r="AS91" i="6"/>
  <c r="AR91" i="6"/>
  <c r="AQ91" i="6"/>
  <c r="AP91" i="6"/>
  <c r="AO91" i="6"/>
  <c r="AN91" i="6"/>
  <c r="AM91" i="6"/>
  <c r="AL91" i="6"/>
  <c r="AT76" i="6"/>
  <c r="AS76" i="6"/>
  <c r="AR76" i="6"/>
  <c r="AQ76" i="6"/>
  <c r="AP76" i="6"/>
  <c r="AO76" i="6"/>
  <c r="AN76" i="6"/>
  <c r="AM76" i="6"/>
  <c r="AL76" i="6"/>
  <c r="AA80" i="6"/>
  <c r="AD80" i="6"/>
  <c r="BK63" i="6"/>
  <c r="BJ63" i="6"/>
  <c r="BI63" i="6"/>
  <c r="BH63" i="6"/>
  <c r="BG63" i="6"/>
  <c r="BF63" i="6"/>
  <c r="BE63" i="6"/>
  <c r="BD63" i="6"/>
  <c r="BC63" i="6"/>
  <c r="AF76" i="6"/>
  <c r="K76" i="6"/>
  <c r="AT39" i="6"/>
  <c r="AS39" i="6"/>
  <c r="AR39" i="6"/>
  <c r="AQ39" i="6"/>
  <c r="AP39" i="6"/>
  <c r="AO39" i="6"/>
  <c r="AN39" i="6"/>
  <c r="AM39" i="6"/>
  <c r="AL39" i="6"/>
  <c r="AF112" i="6"/>
  <c r="J112" i="6"/>
  <c r="BB49" i="6"/>
  <c r="BA49" i="6"/>
  <c r="AZ49" i="6"/>
  <c r="AX49" i="6"/>
  <c r="BB37" i="6"/>
  <c r="BA37" i="6"/>
  <c r="AZ37" i="6"/>
  <c r="AX37" i="6"/>
  <c r="BB14" i="6"/>
  <c r="BA14" i="6"/>
  <c r="AZ14" i="6"/>
  <c r="AX14" i="6"/>
  <c r="AS62" i="6"/>
  <c r="AT62" i="6"/>
  <c r="AR62" i="6"/>
  <c r="AQ62" i="6"/>
  <c r="AP62" i="6"/>
  <c r="AO62" i="6"/>
  <c r="AN62" i="6"/>
  <c r="AM62" i="6"/>
  <c r="AL62" i="6"/>
  <c r="AF66" i="6"/>
  <c r="K66" i="6"/>
  <c r="AT29" i="6"/>
  <c r="AS29" i="6"/>
  <c r="AR29" i="6"/>
  <c r="AQ29" i="6"/>
  <c r="AP29" i="6"/>
  <c r="AO29" i="6"/>
  <c r="AN29" i="6"/>
  <c r="AM29" i="6"/>
  <c r="AL29" i="6"/>
  <c r="BB17" i="6"/>
  <c r="AZ17" i="6"/>
  <c r="AX17" i="6"/>
  <c r="BA17" i="6"/>
  <c r="BB19" i="6"/>
  <c r="BA19" i="6"/>
  <c r="AZ19" i="6"/>
  <c r="AX19" i="6"/>
  <c r="AF35" i="6"/>
  <c r="I35" i="6"/>
  <c r="AF116" i="6"/>
  <c r="K116" i="6"/>
  <c r="AF117" i="6"/>
  <c r="K117" i="6"/>
  <c r="AT61" i="6"/>
  <c r="AS61" i="6"/>
  <c r="AR61" i="6"/>
  <c r="AQ61" i="6"/>
  <c r="AP61" i="6"/>
  <c r="AO61" i="6"/>
  <c r="AN61" i="6"/>
  <c r="AM61" i="6"/>
  <c r="AL61" i="6"/>
  <c r="I57" i="6"/>
  <c r="AF57" i="6"/>
  <c r="AF41" i="14"/>
  <c r="I41" i="14"/>
  <c r="AC60" i="14"/>
  <c r="O83" i="14"/>
  <c r="Q83" i="14" s="1"/>
  <c r="AC83" i="14"/>
  <c r="AT70" i="6"/>
  <c r="AS70" i="6"/>
  <c r="AR70" i="6"/>
  <c r="AQ70" i="6"/>
  <c r="AP70" i="6"/>
  <c r="AO70" i="6"/>
  <c r="AN70" i="6"/>
  <c r="AM70" i="6"/>
  <c r="AL70" i="6"/>
  <c r="BK106" i="6"/>
  <c r="BJ106" i="6"/>
  <c r="BI106" i="6"/>
  <c r="BH106" i="6"/>
  <c r="BG106" i="6"/>
  <c r="BF106" i="6"/>
  <c r="BE106" i="6"/>
  <c r="BD106" i="6"/>
  <c r="BC106" i="6"/>
  <c r="AT83" i="6"/>
  <c r="AS83" i="6"/>
  <c r="AR83" i="6"/>
  <c r="AQ83" i="6"/>
  <c r="AP83" i="6"/>
  <c r="AO83" i="6"/>
  <c r="AN83" i="6"/>
  <c r="AM83" i="6"/>
  <c r="AL83" i="6"/>
  <c r="AF80" i="6"/>
  <c r="AE80" i="6"/>
  <c r="K80" i="6"/>
  <c r="AF72" i="6"/>
  <c r="K72" i="6"/>
  <c r="BK65" i="6"/>
  <c r="BJ65" i="6"/>
  <c r="BI65" i="6"/>
  <c r="BH65" i="6"/>
  <c r="BG65" i="6"/>
  <c r="BF65" i="6"/>
  <c r="BE65" i="6"/>
  <c r="BD65" i="6"/>
  <c r="BC65" i="6"/>
  <c r="AF68" i="6"/>
  <c r="K68" i="6"/>
  <c r="BB61" i="6"/>
  <c r="BA61" i="6"/>
  <c r="AZ61" i="6"/>
  <c r="AX61" i="6"/>
  <c r="BB55" i="6"/>
  <c r="BA55" i="6"/>
  <c r="AZ55" i="6"/>
  <c r="AX55" i="6"/>
  <c r="BB29" i="6"/>
  <c r="BA29" i="6"/>
  <c r="AZ29" i="6"/>
  <c r="AX29" i="6"/>
  <c r="AF120" i="6"/>
  <c r="K120" i="6"/>
  <c r="AT27" i="6"/>
  <c r="AS27" i="6"/>
  <c r="AR27" i="6"/>
  <c r="AQ27" i="6"/>
  <c r="AP27" i="6"/>
  <c r="AO27" i="6"/>
  <c r="AN27" i="6"/>
  <c r="AM27" i="6"/>
  <c r="AL27" i="6"/>
  <c r="I39" i="6"/>
  <c r="AF39" i="6"/>
  <c r="AT66" i="6"/>
  <c r="AS66" i="6"/>
  <c r="AR66" i="6"/>
  <c r="AQ66" i="6"/>
  <c r="AP66" i="6"/>
  <c r="AO66" i="6"/>
  <c r="AN66" i="6"/>
  <c r="AM66" i="6"/>
  <c r="AL66" i="6"/>
  <c r="I43" i="6"/>
  <c r="AF43" i="6"/>
  <c r="AF28" i="6"/>
  <c r="H28" i="6"/>
  <c r="K102" i="14"/>
  <c r="AF102" i="14"/>
  <c r="J114" i="14"/>
  <c r="K123" i="6"/>
  <c r="AF123" i="6"/>
  <c r="BK119" i="6"/>
  <c r="BJ119" i="6"/>
  <c r="BI119" i="6"/>
  <c r="BH119" i="6"/>
  <c r="BG119" i="6"/>
  <c r="BF119" i="6"/>
  <c r="BE119" i="6"/>
  <c r="BD119" i="6"/>
  <c r="BC119" i="6"/>
  <c r="BK82" i="6"/>
  <c r="BJ82" i="6"/>
  <c r="BI82" i="6"/>
  <c r="BH82" i="6"/>
  <c r="BG82" i="6"/>
  <c r="BF82" i="6"/>
  <c r="BE82" i="6"/>
  <c r="BD82" i="6"/>
  <c r="BC82" i="6"/>
  <c r="BK115" i="6"/>
  <c r="BJ115" i="6"/>
  <c r="BI115" i="6"/>
  <c r="BH115" i="6"/>
  <c r="BG115" i="6"/>
  <c r="BF115" i="6"/>
  <c r="BE115" i="6"/>
  <c r="BD115" i="6"/>
  <c r="BC115" i="6"/>
  <c r="K124" i="6"/>
  <c r="AF124" i="6"/>
  <c r="I54" i="14"/>
  <c r="AF54" i="14"/>
  <c r="K108" i="14"/>
  <c r="O56" i="14"/>
  <c r="Q56" i="14" s="1"/>
  <c r="O75" i="14"/>
  <c r="Q75" i="14" s="1"/>
  <c r="AC75" i="14"/>
  <c r="AT119" i="6"/>
  <c r="AS119" i="6"/>
  <c r="AR119" i="6"/>
  <c r="AQ119" i="6"/>
  <c r="AP119" i="6"/>
  <c r="AO119" i="6"/>
  <c r="AN119" i="6"/>
  <c r="AM119" i="6"/>
  <c r="AL119" i="6"/>
  <c r="AT121" i="6"/>
  <c r="AS121" i="6"/>
  <c r="AR121" i="6"/>
  <c r="AQ121" i="6"/>
  <c r="AP121" i="6"/>
  <c r="AO121" i="6"/>
  <c r="AN121" i="6"/>
  <c r="AM121" i="6"/>
  <c r="AL121" i="6"/>
  <c r="AT95" i="6"/>
  <c r="AS95" i="6"/>
  <c r="AR95" i="6"/>
  <c r="AQ95" i="6"/>
  <c r="AP95" i="6"/>
  <c r="AO95" i="6"/>
  <c r="AN95" i="6"/>
  <c r="AM95" i="6"/>
  <c r="AL95" i="6"/>
  <c r="BJ130" i="6"/>
  <c r="BK130" i="6"/>
  <c r="BI130" i="6"/>
  <c r="BH130" i="6"/>
  <c r="BG130" i="6"/>
  <c r="BF130" i="6"/>
  <c r="BE130" i="6"/>
  <c r="BD130" i="6"/>
  <c r="BC130" i="6"/>
  <c r="BJ118" i="6"/>
  <c r="BI118" i="6"/>
  <c r="BH118" i="6"/>
  <c r="BG118" i="6"/>
  <c r="BF118" i="6"/>
  <c r="BE118" i="6"/>
  <c r="BD118" i="6"/>
  <c r="BC118" i="6"/>
  <c r="BK118" i="6"/>
  <c r="AT117" i="6"/>
  <c r="AS117" i="6"/>
  <c r="AR117" i="6"/>
  <c r="AQ117" i="6"/>
  <c r="AP117" i="6"/>
  <c r="AO117" i="6"/>
  <c r="AN117" i="6"/>
  <c r="AM117" i="6"/>
  <c r="AL117" i="6"/>
  <c r="BK124" i="6"/>
  <c r="BJ124" i="6"/>
  <c r="BI124" i="6"/>
  <c r="BH124" i="6"/>
  <c r="BG124" i="6"/>
  <c r="BF124" i="6"/>
  <c r="BE124" i="6"/>
  <c r="BD124" i="6"/>
  <c r="BC124" i="6"/>
  <c r="AT125" i="6"/>
  <c r="AS125" i="6"/>
  <c r="AR125" i="6"/>
  <c r="AQ125" i="6"/>
  <c r="AP125" i="6"/>
  <c r="AO125" i="6"/>
  <c r="AN125" i="6"/>
  <c r="AM125" i="6"/>
  <c r="AL125" i="6"/>
  <c r="AS72" i="6"/>
  <c r="AR72" i="6"/>
  <c r="AQ72" i="6"/>
  <c r="AP72" i="6"/>
  <c r="AO72" i="6"/>
  <c r="AN72" i="6"/>
  <c r="AM72" i="6"/>
  <c r="AL72" i="6"/>
  <c r="AT72" i="6"/>
  <c r="K88" i="6"/>
  <c r="AF88" i="6"/>
  <c r="AT106" i="6"/>
  <c r="AS106" i="6"/>
  <c r="AR106" i="6"/>
  <c r="AQ106" i="6"/>
  <c r="AP106" i="6"/>
  <c r="AO106" i="6"/>
  <c r="AN106" i="6"/>
  <c r="AM106" i="6"/>
  <c r="AL106" i="6"/>
  <c r="AT31" i="6"/>
  <c r="AS31" i="6"/>
  <c r="AR31" i="6"/>
  <c r="AQ31" i="6"/>
  <c r="AP31" i="6"/>
  <c r="AO31" i="6"/>
  <c r="AN31" i="6"/>
  <c r="AM31" i="6"/>
  <c r="AL31" i="6"/>
  <c r="BB21" i="6"/>
  <c r="BA21" i="6"/>
  <c r="AZ21" i="6"/>
  <c r="AX21" i="6"/>
  <c r="AT55" i="6"/>
  <c r="AS55" i="6"/>
  <c r="AR55" i="6"/>
  <c r="AQ55" i="6"/>
  <c r="AP55" i="6"/>
  <c r="AO55" i="6"/>
  <c r="AN55" i="6"/>
  <c r="AM55" i="6"/>
  <c r="AL55" i="6"/>
  <c r="AF47" i="6"/>
  <c r="I47" i="6"/>
  <c r="AA25" i="6"/>
  <c r="AA48" i="6"/>
  <c r="AT35" i="6"/>
  <c r="AS35" i="6"/>
  <c r="AR35" i="6"/>
  <c r="AQ35" i="6"/>
  <c r="AP35" i="6"/>
  <c r="AO35" i="6"/>
  <c r="AN35" i="6"/>
  <c r="AM35" i="6"/>
  <c r="AL35" i="6"/>
  <c r="AA36" i="6"/>
  <c r="BB15" i="6"/>
  <c r="BA15" i="6"/>
  <c r="AZ15" i="6"/>
  <c r="AX15" i="6"/>
  <c r="I51" i="6"/>
  <c r="AF51" i="6"/>
  <c r="AF114" i="6"/>
  <c r="J114" i="6"/>
  <c r="AF110" i="6"/>
  <c r="K110" i="6"/>
  <c r="AS28" i="6"/>
  <c r="AR28" i="6"/>
  <c r="AQ28" i="6"/>
  <c r="AP28" i="6"/>
  <c r="AO28" i="6"/>
  <c r="AN28" i="6"/>
  <c r="AM28" i="6"/>
  <c r="AL28" i="6"/>
  <c r="AT28" i="6"/>
  <c r="AF22" i="14"/>
  <c r="H22" i="14"/>
  <c r="AF38" i="14"/>
  <c r="I38" i="14"/>
  <c r="O82" i="14"/>
  <c r="Q82" i="14"/>
  <c r="AC82" i="14"/>
  <c r="I42" i="14"/>
  <c r="AF42" i="14"/>
  <c r="I43" i="14"/>
  <c r="AF43" i="14"/>
  <c r="I59" i="14"/>
  <c r="AF59" i="14"/>
  <c r="O68" i="14"/>
  <c r="Q68" i="14" s="1"/>
  <c r="AC68" i="14"/>
  <c r="AF85" i="14"/>
  <c r="K85" i="14"/>
  <c r="J91" i="14"/>
  <c r="AF91" i="14"/>
  <c r="K113" i="14"/>
  <c r="O76" i="14"/>
  <c r="Q76" i="14" s="1"/>
  <c r="AC76" i="14"/>
  <c r="AT120" i="6"/>
  <c r="AS120" i="6"/>
  <c r="AR120" i="6"/>
  <c r="AQ120" i="6"/>
  <c r="AP120" i="6"/>
  <c r="AO120" i="6"/>
  <c r="AN120" i="6"/>
  <c r="AM120" i="6"/>
  <c r="AL120" i="6"/>
  <c r="BJ114" i="6"/>
  <c r="BI114" i="6"/>
  <c r="BH114" i="6"/>
  <c r="BG114" i="6"/>
  <c r="BF114" i="6"/>
  <c r="BE114" i="6"/>
  <c r="BD114" i="6"/>
  <c r="BC114" i="6"/>
  <c r="BK114" i="6"/>
  <c r="AT105" i="6"/>
  <c r="AS105" i="6"/>
  <c r="AR105" i="6"/>
  <c r="AQ105" i="6"/>
  <c r="AP105" i="6"/>
  <c r="AO105" i="6"/>
  <c r="AN105" i="6"/>
  <c r="AM105" i="6"/>
  <c r="AL105" i="6"/>
  <c r="AT87" i="6"/>
  <c r="AS87" i="6"/>
  <c r="AR87" i="6"/>
  <c r="AQ87" i="6"/>
  <c r="AP87" i="6"/>
  <c r="AO87" i="6"/>
  <c r="AN87" i="6"/>
  <c r="AM87" i="6"/>
  <c r="AL87" i="6"/>
  <c r="M104" i="6"/>
  <c r="O104" i="6" s="1"/>
  <c r="Q104" i="6" s="1"/>
  <c r="M56" i="6"/>
  <c r="O56" i="6" s="1"/>
  <c r="Q56" i="6" s="1"/>
  <c r="M115" i="6"/>
  <c r="O115" i="6" s="1"/>
  <c r="Q115" i="6" s="1"/>
  <c r="M98" i="6"/>
  <c r="O98" i="6" s="1"/>
  <c r="Q98" i="6" s="1"/>
  <c r="M66" i="6"/>
  <c r="AC66" i="6" s="1"/>
  <c r="M50" i="6"/>
  <c r="AC50" i="6" s="1"/>
  <c r="M117" i="6"/>
  <c r="O117" i="6" s="1"/>
  <c r="Q117" i="6" s="1"/>
  <c r="M108" i="6"/>
  <c r="M76" i="6"/>
  <c r="O76" i="6" s="1"/>
  <c r="Q76" i="6" s="1"/>
  <c r="M44" i="6"/>
  <c r="AC44" i="6" s="1"/>
  <c r="M96" i="6"/>
  <c r="AC96" i="6" s="1"/>
  <c r="M80" i="6"/>
  <c r="O80" i="6" s="1"/>
  <c r="Q80" i="6" s="1"/>
  <c r="M48" i="6"/>
  <c r="AC48" i="6" s="1"/>
  <c r="M32" i="6"/>
  <c r="AC32" i="6" s="1"/>
  <c r="M74" i="6"/>
  <c r="O74" i="6" s="1"/>
  <c r="Q74" i="6" s="1"/>
  <c r="M58" i="6"/>
  <c r="O58" i="6" s="1"/>
  <c r="Q58" i="6" s="1"/>
  <c r="M26" i="6"/>
  <c r="AC26" i="6" s="1"/>
  <c r="M84" i="6"/>
  <c r="AC84" i="6" s="1"/>
  <c r="M36" i="6"/>
  <c r="AC36" i="6" s="1"/>
  <c r="AT115" i="6"/>
  <c r="AS115" i="6"/>
  <c r="AR115" i="6"/>
  <c r="AQ115" i="6"/>
  <c r="AP115" i="6"/>
  <c r="AO115" i="6"/>
  <c r="AN115" i="6"/>
  <c r="AM115" i="6"/>
  <c r="AL115" i="6"/>
  <c r="AT118" i="6"/>
  <c r="AS118" i="6"/>
  <c r="AR118" i="6"/>
  <c r="AQ118" i="6"/>
  <c r="AP118" i="6"/>
  <c r="AO118" i="6"/>
  <c r="AN118" i="6"/>
  <c r="AM118" i="6"/>
  <c r="AL118" i="6"/>
  <c r="BK116" i="6"/>
  <c r="BJ116" i="6"/>
  <c r="BI116" i="6"/>
  <c r="BH116" i="6"/>
  <c r="BG116" i="6"/>
  <c r="BF116" i="6"/>
  <c r="BE116" i="6"/>
  <c r="BD116" i="6"/>
  <c r="BC116" i="6"/>
  <c r="AT126" i="6"/>
  <c r="AS126" i="6"/>
  <c r="AR126" i="6"/>
  <c r="AQ126" i="6"/>
  <c r="AP126" i="6"/>
  <c r="AO126" i="6"/>
  <c r="AN126" i="6"/>
  <c r="AM126" i="6"/>
  <c r="AL126" i="6"/>
  <c r="AH90" i="6"/>
  <c r="BK107" i="6"/>
  <c r="BJ107" i="6"/>
  <c r="BI107" i="6"/>
  <c r="BH107" i="6"/>
  <c r="BG107" i="6"/>
  <c r="BF107" i="6"/>
  <c r="BE107" i="6"/>
  <c r="BD107" i="6"/>
  <c r="BC107" i="6"/>
  <c r="AF78" i="6"/>
  <c r="K78" i="6"/>
  <c r="M111" i="6"/>
  <c r="O111" i="6" s="1"/>
  <c r="Q111" i="6" s="1"/>
  <c r="BB13" i="6"/>
  <c r="BA13" i="6"/>
  <c r="AZ13" i="6"/>
  <c r="AX13" i="6"/>
  <c r="AF55" i="6"/>
  <c r="I55" i="6"/>
  <c r="AA54" i="6"/>
  <c r="AF111" i="6"/>
  <c r="K111" i="6"/>
  <c r="AS52" i="6"/>
  <c r="AR52" i="6"/>
  <c r="AQ52" i="6"/>
  <c r="AP52" i="6"/>
  <c r="AO52" i="6"/>
  <c r="AN52" i="6"/>
  <c r="AM52" i="6"/>
  <c r="AL52" i="6"/>
  <c r="AT52" i="6"/>
  <c r="AT49" i="6"/>
  <c r="AS49" i="6"/>
  <c r="AR49" i="6"/>
  <c r="AQ49" i="6"/>
  <c r="AP49" i="6"/>
  <c r="AO49" i="6"/>
  <c r="AN49" i="6"/>
  <c r="AM49" i="6"/>
  <c r="AL49" i="6"/>
  <c r="AF59" i="6"/>
  <c r="I59" i="6"/>
  <c r="AF118" i="6"/>
  <c r="K118" i="6"/>
  <c r="AF60" i="6"/>
  <c r="K60" i="6"/>
  <c r="I46" i="14"/>
  <c r="AF46" i="14"/>
  <c r="K109" i="14"/>
  <c r="K80" i="14"/>
  <c r="AF80" i="14"/>
  <c r="AT109" i="6"/>
  <c r="AS109" i="6"/>
  <c r="AR109" i="6"/>
  <c r="AQ109" i="6"/>
  <c r="AP109" i="6"/>
  <c r="AO109" i="6"/>
  <c r="AN109" i="6"/>
  <c r="AM109" i="6"/>
  <c r="AL109" i="6"/>
  <c r="BK129" i="6"/>
  <c r="BJ129" i="6"/>
  <c r="BI129" i="6"/>
  <c r="BH129" i="6"/>
  <c r="BG129" i="6"/>
  <c r="BF129" i="6"/>
  <c r="BE129" i="6"/>
  <c r="BD129" i="6"/>
  <c r="BC129" i="6"/>
  <c r="BK117" i="6"/>
  <c r="BJ117" i="6"/>
  <c r="BI117" i="6"/>
  <c r="BH117" i="6"/>
  <c r="BG117" i="6"/>
  <c r="BF117" i="6"/>
  <c r="BE117" i="6"/>
  <c r="BD117" i="6"/>
  <c r="BC117" i="6"/>
  <c r="AT111" i="6"/>
  <c r="AS111" i="6"/>
  <c r="AR111" i="6"/>
  <c r="AQ111" i="6"/>
  <c r="AP111" i="6"/>
  <c r="AO111" i="6"/>
  <c r="AN111" i="6"/>
  <c r="AM111" i="6"/>
  <c r="AL111" i="6"/>
  <c r="BJ123" i="6"/>
  <c r="BI123" i="6"/>
  <c r="BH123" i="6"/>
  <c r="BG123" i="6"/>
  <c r="BF123" i="6"/>
  <c r="BE123" i="6"/>
  <c r="BD123" i="6"/>
  <c r="BC123" i="6"/>
  <c r="BK123" i="6"/>
  <c r="AT116" i="6"/>
  <c r="AS116" i="6"/>
  <c r="AR116" i="6"/>
  <c r="AQ116" i="6"/>
  <c r="AP116" i="6"/>
  <c r="AO116" i="6"/>
  <c r="AN116" i="6"/>
  <c r="AM116" i="6"/>
  <c r="AL116" i="6"/>
  <c r="BK111" i="6"/>
  <c r="BJ111" i="6"/>
  <c r="BI111" i="6"/>
  <c r="BH111" i="6"/>
  <c r="BG111" i="6"/>
  <c r="BF111" i="6"/>
  <c r="BE111" i="6"/>
  <c r="BD111" i="6"/>
  <c r="BC111" i="6"/>
  <c r="AT122" i="6"/>
  <c r="AS122" i="6"/>
  <c r="AR122" i="6"/>
  <c r="AQ122" i="6"/>
  <c r="AP122" i="6"/>
  <c r="AO122" i="6"/>
  <c r="AN122" i="6"/>
  <c r="AM122" i="6"/>
  <c r="AL122" i="6"/>
  <c r="AT103" i="6"/>
  <c r="AS103" i="6"/>
  <c r="AR103" i="6"/>
  <c r="AQ103" i="6"/>
  <c r="AP103" i="6"/>
  <c r="AO103" i="6"/>
  <c r="AN103" i="6"/>
  <c r="AM103" i="6"/>
  <c r="AL103" i="6"/>
  <c r="AT68" i="6"/>
  <c r="AS68" i="6"/>
  <c r="AR68" i="6"/>
  <c r="AQ68" i="6"/>
  <c r="AP68" i="6"/>
  <c r="AO68" i="6"/>
  <c r="AN68" i="6"/>
  <c r="AM68" i="6"/>
  <c r="AL68" i="6"/>
  <c r="BK105" i="6"/>
  <c r="BJ105" i="6"/>
  <c r="BI105" i="6"/>
  <c r="BH105" i="6"/>
  <c r="BG105" i="6"/>
  <c r="BF105" i="6"/>
  <c r="BE105" i="6"/>
  <c r="BD105" i="6"/>
  <c r="BC105" i="6"/>
  <c r="AA94" i="6"/>
  <c r="BB84" i="6"/>
  <c r="BA84" i="6"/>
  <c r="AZ84" i="6"/>
  <c r="AX84" i="6"/>
  <c r="AF70" i="6"/>
  <c r="K70" i="6"/>
  <c r="BA102" i="6"/>
  <c r="AZ102" i="6"/>
  <c r="AX102" i="6"/>
  <c r="BB102" i="6"/>
  <c r="AJ88" i="6"/>
  <c r="AK88" i="6"/>
  <c r="AI88" i="6"/>
  <c r="AH88" i="6"/>
  <c r="BB53" i="6"/>
  <c r="BA53" i="6"/>
  <c r="AZ53" i="6"/>
  <c r="AX53" i="6"/>
  <c r="AA26" i="6"/>
  <c r="AT63" i="6"/>
  <c r="AS63" i="6"/>
  <c r="AR63" i="6"/>
  <c r="AQ63" i="6"/>
  <c r="AP63" i="6"/>
  <c r="AO63" i="6"/>
  <c r="AN63" i="6"/>
  <c r="AM63" i="6"/>
  <c r="AL63" i="6"/>
  <c r="AF31" i="6"/>
  <c r="H31" i="6"/>
  <c r="BB23" i="6"/>
  <c r="BA23" i="6"/>
  <c r="AZ23" i="6"/>
  <c r="AX23" i="6"/>
  <c r="BA22" i="6"/>
  <c r="AZ22" i="6"/>
  <c r="AX22" i="6"/>
  <c r="BB22" i="6"/>
  <c r="AF119" i="6"/>
  <c r="K119" i="6"/>
  <c r="AT23" i="6"/>
  <c r="AS23" i="6"/>
  <c r="AR23" i="6"/>
  <c r="AQ23" i="6"/>
  <c r="AP23" i="6"/>
  <c r="AO23" i="6"/>
  <c r="AN23" i="6"/>
  <c r="AM23" i="6"/>
  <c r="AL23" i="6"/>
  <c r="AF24" i="6"/>
  <c r="H24" i="6"/>
  <c r="AF53" i="6"/>
  <c r="I53" i="6"/>
  <c r="AF45" i="6"/>
  <c r="I45" i="6"/>
  <c r="AT60" i="6"/>
  <c r="AS60" i="6"/>
  <c r="AR60" i="6"/>
  <c r="AQ60" i="6"/>
  <c r="AP60" i="6"/>
  <c r="AO60" i="6"/>
  <c r="AN60" i="6"/>
  <c r="AM60" i="6"/>
  <c r="AL60" i="6"/>
  <c r="G7" i="14"/>
  <c r="G8" i="14"/>
  <c r="K117" i="14"/>
  <c r="I32" i="14"/>
  <c r="AF32" i="14"/>
  <c r="AF25" i="14"/>
  <c r="H25" i="14"/>
  <c r="BK126" i="6"/>
  <c r="BJ126" i="6"/>
  <c r="BI126" i="6"/>
  <c r="BH126" i="6"/>
  <c r="BG126" i="6"/>
  <c r="BF126" i="6"/>
  <c r="BE126" i="6"/>
  <c r="BD126" i="6"/>
  <c r="BC126" i="6"/>
  <c r="BK108" i="6"/>
  <c r="BJ108" i="6"/>
  <c r="BI108" i="6"/>
  <c r="BH108" i="6"/>
  <c r="BG108" i="6"/>
  <c r="BF108" i="6"/>
  <c r="BE108" i="6"/>
  <c r="BD108" i="6"/>
  <c r="BC108" i="6"/>
  <c r="AS108" i="6"/>
  <c r="AT108" i="6"/>
  <c r="AR108" i="6"/>
  <c r="AQ108" i="6"/>
  <c r="AP108" i="6"/>
  <c r="AO108" i="6"/>
  <c r="AN108" i="6"/>
  <c r="AM108" i="6"/>
  <c r="AL108" i="6"/>
  <c r="AT78" i="6"/>
  <c r="AS78" i="6"/>
  <c r="AR78" i="6"/>
  <c r="AQ78" i="6"/>
  <c r="AP78" i="6"/>
  <c r="AO78" i="6"/>
  <c r="AN78" i="6"/>
  <c r="AM78" i="6"/>
  <c r="AL78" i="6"/>
  <c r="BK113" i="6"/>
  <c r="BJ113" i="6"/>
  <c r="BI113" i="6"/>
  <c r="BH113" i="6"/>
  <c r="BG113" i="6"/>
  <c r="BF113" i="6"/>
  <c r="BE113" i="6"/>
  <c r="BD113" i="6"/>
  <c r="BC113" i="6"/>
  <c r="AT112" i="6"/>
  <c r="AS112" i="6"/>
  <c r="AR112" i="6"/>
  <c r="AQ112" i="6"/>
  <c r="AP112" i="6"/>
  <c r="AO112" i="6"/>
  <c r="AN112" i="6"/>
  <c r="AM112" i="6"/>
  <c r="AL112" i="6"/>
  <c r="AB92" i="6"/>
  <c r="AE92" i="6"/>
  <c r="AD92" i="6"/>
  <c r="AF92" i="6"/>
  <c r="K92" i="6"/>
  <c r="BK128" i="6"/>
  <c r="BJ128" i="6"/>
  <c r="BI128" i="6"/>
  <c r="BH128" i="6"/>
  <c r="BG128" i="6"/>
  <c r="BF128" i="6"/>
  <c r="BE128" i="6"/>
  <c r="BD128" i="6"/>
  <c r="BC128" i="6"/>
  <c r="AT123" i="6"/>
  <c r="AS123" i="6"/>
  <c r="AR123" i="6"/>
  <c r="AQ123" i="6"/>
  <c r="AP123" i="6"/>
  <c r="AO123" i="6"/>
  <c r="AN123" i="6"/>
  <c r="AM123" i="6"/>
  <c r="AL123" i="6"/>
  <c r="BK94" i="6"/>
  <c r="BJ94" i="6"/>
  <c r="BI94" i="6"/>
  <c r="BH94" i="6"/>
  <c r="BG94" i="6"/>
  <c r="BF94" i="6"/>
  <c r="BE94" i="6"/>
  <c r="BD94" i="6"/>
  <c r="BC94" i="6"/>
  <c r="BK109" i="6"/>
  <c r="BJ109" i="6"/>
  <c r="BI109" i="6"/>
  <c r="BH109" i="6"/>
  <c r="BG109" i="6"/>
  <c r="BF109" i="6"/>
  <c r="BE109" i="6"/>
  <c r="BD109" i="6"/>
  <c r="BC109" i="6"/>
  <c r="BB93" i="6"/>
  <c r="BA93" i="6"/>
  <c r="AZ93" i="6"/>
  <c r="AX93" i="6"/>
  <c r="AA46" i="6"/>
  <c r="AF65" i="6"/>
  <c r="K65" i="6"/>
  <c r="AF103" i="6"/>
  <c r="K103" i="6"/>
  <c r="AF26" i="6"/>
  <c r="AE26" i="6"/>
  <c r="AD26" i="6"/>
  <c r="AB26" i="6"/>
  <c r="H26" i="6"/>
  <c r="AT32" i="6"/>
  <c r="AS32" i="6"/>
  <c r="AR32" i="6"/>
  <c r="AQ32" i="6"/>
  <c r="AP32" i="6"/>
  <c r="AO32" i="6"/>
  <c r="AN32" i="6"/>
  <c r="AM32" i="6"/>
  <c r="AL32" i="6"/>
  <c r="AA50" i="6"/>
  <c r="AC56" i="6"/>
  <c r="AD56" i="6"/>
  <c r="AF56" i="6"/>
  <c r="AE56" i="6"/>
  <c r="AB56" i="6"/>
  <c r="I56" i="6"/>
  <c r="AT53" i="6"/>
  <c r="AS53" i="6"/>
  <c r="AR53" i="6"/>
  <c r="AQ53" i="6"/>
  <c r="AP53" i="6"/>
  <c r="AO53" i="6"/>
  <c r="AN53" i="6"/>
  <c r="AM53" i="6"/>
  <c r="AL53" i="6"/>
  <c r="AT59" i="6"/>
  <c r="AS59" i="6"/>
  <c r="AR59" i="6"/>
  <c r="AQ59" i="6"/>
  <c r="AP59" i="6"/>
  <c r="AO59" i="6"/>
  <c r="AN59" i="6"/>
  <c r="AM59" i="6"/>
  <c r="AL59" i="6"/>
  <c r="AF37" i="6"/>
  <c r="I37" i="6"/>
  <c r="AF27" i="14"/>
  <c r="H27" i="14"/>
  <c r="H21" i="14"/>
  <c r="AF21" i="14"/>
  <c r="AF26" i="14"/>
  <c r="H26" i="14"/>
  <c r="K119" i="14"/>
  <c r="K122" i="6"/>
  <c r="AF122" i="6"/>
  <c r="AF30" i="14"/>
  <c r="H30" i="14"/>
  <c r="AF58" i="14"/>
  <c r="I58" i="14"/>
  <c r="K97" i="14"/>
  <c r="AF97" i="14"/>
  <c r="K104" i="14"/>
  <c r="AF104" i="14"/>
  <c r="K101" i="14"/>
  <c r="K118" i="14"/>
  <c r="BK122" i="6"/>
  <c r="BJ122" i="6"/>
  <c r="BI122" i="6"/>
  <c r="BH122" i="6"/>
  <c r="BG122" i="6"/>
  <c r="BF122" i="6"/>
  <c r="BE122" i="6"/>
  <c r="BD122" i="6"/>
  <c r="BC122" i="6"/>
  <c r="AT113" i="6"/>
  <c r="AS113" i="6"/>
  <c r="AR113" i="6"/>
  <c r="AQ113" i="6"/>
  <c r="AP113" i="6"/>
  <c r="AO113" i="6"/>
  <c r="AN113" i="6"/>
  <c r="AM113" i="6"/>
  <c r="AL113" i="6"/>
  <c r="BK120" i="6"/>
  <c r="BJ120" i="6"/>
  <c r="BI120" i="6"/>
  <c r="BH120" i="6"/>
  <c r="BG120" i="6"/>
  <c r="BF120" i="6"/>
  <c r="BE120" i="6"/>
  <c r="BD120" i="6"/>
  <c r="BC120" i="6"/>
  <c r="AT124" i="6"/>
  <c r="AS124" i="6"/>
  <c r="AR124" i="6"/>
  <c r="AQ124" i="6"/>
  <c r="AP124" i="6"/>
  <c r="AO124" i="6"/>
  <c r="AN124" i="6"/>
  <c r="AM124" i="6"/>
  <c r="AL124" i="6"/>
  <c r="BK86" i="6"/>
  <c r="BJ86" i="6"/>
  <c r="BI86" i="6"/>
  <c r="BH86" i="6"/>
  <c r="BG86" i="6"/>
  <c r="BF86" i="6"/>
  <c r="BE86" i="6"/>
  <c r="BD86" i="6"/>
  <c r="BC86" i="6"/>
  <c r="BK104" i="6"/>
  <c r="BJ104" i="6"/>
  <c r="BI104" i="6"/>
  <c r="BH104" i="6"/>
  <c r="BG104" i="6"/>
  <c r="BF104" i="6"/>
  <c r="BE104" i="6"/>
  <c r="BD104" i="6"/>
  <c r="BC104" i="6"/>
  <c r="BA91" i="6"/>
  <c r="AZ91" i="6"/>
  <c r="AX91" i="6"/>
  <c r="BB91" i="6"/>
  <c r="AT51" i="6"/>
  <c r="AS51" i="6"/>
  <c r="AR51" i="6"/>
  <c r="AQ51" i="6"/>
  <c r="AP51" i="6"/>
  <c r="AO51" i="6"/>
  <c r="AN51" i="6"/>
  <c r="AM51" i="6"/>
  <c r="AL51" i="6"/>
  <c r="BB41" i="6"/>
  <c r="BA41" i="6"/>
  <c r="AZ41" i="6"/>
  <c r="AX41" i="6"/>
  <c r="AA34" i="6"/>
  <c r="AA58" i="6"/>
  <c r="AT47" i="6"/>
  <c r="AS47" i="6"/>
  <c r="AR47" i="6"/>
  <c r="AQ47" i="6"/>
  <c r="AP47" i="6"/>
  <c r="AO47" i="6"/>
  <c r="AN47" i="6"/>
  <c r="AM47" i="6"/>
  <c r="AL47" i="6"/>
  <c r="AA22" i="6"/>
  <c r="AT44" i="6"/>
  <c r="AS44" i="6"/>
  <c r="AR44" i="6"/>
  <c r="AQ44" i="6"/>
  <c r="AP44" i="6"/>
  <c r="AO44" i="6"/>
  <c r="AN44" i="6"/>
  <c r="AM44" i="6"/>
  <c r="AL44" i="6"/>
  <c r="AA21" i="6"/>
  <c r="AF113" i="6"/>
  <c r="K113" i="6"/>
  <c r="AT24" i="6"/>
  <c r="AS24" i="6"/>
  <c r="AR24" i="6"/>
  <c r="AQ24" i="6"/>
  <c r="AP24" i="6"/>
  <c r="AO24" i="6"/>
  <c r="AN24" i="6"/>
  <c r="AM24" i="6"/>
  <c r="AL24" i="6"/>
  <c r="AF33" i="6"/>
  <c r="I33" i="6"/>
  <c r="AT45" i="6"/>
  <c r="AS45" i="6"/>
  <c r="AR45" i="6"/>
  <c r="AQ45" i="6"/>
  <c r="AP45" i="6"/>
  <c r="AO45" i="6"/>
  <c r="AN45" i="6"/>
  <c r="AM45" i="6"/>
  <c r="AL45" i="6"/>
  <c r="AT41" i="6"/>
  <c r="AS41" i="6"/>
  <c r="AR41" i="6"/>
  <c r="AQ41" i="6"/>
  <c r="AP41" i="6"/>
  <c r="AO41" i="6"/>
  <c r="AN41" i="6"/>
  <c r="AM41" i="6"/>
  <c r="AL41" i="6"/>
  <c r="AT33" i="6"/>
  <c r="AS33" i="6"/>
  <c r="AR33" i="6"/>
  <c r="AQ33" i="6"/>
  <c r="AP33" i="6"/>
  <c r="AO33" i="6"/>
  <c r="AN33" i="6"/>
  <c r="AM33" i="6"/>
  <c r="AL33" i="6"/>
  <c r="AJ124" i="6"/>
  <c r="AK124" i="6"/>
  <c r="AI124" i="6"/>
  <c r="BA128" i="6"/>
  <c r="BB128" i="6"/>
  <c r="BA129" i="6"/>
  <c r="AZ129" i="6"/>
  <c r="AX129" i="6"/>
  <c r="BB129" i="6"/>
  <c r="AK24" i="6"/>
  <c r="AJ24" i="6"/>
  <c r="AI24" i="6"/>
  <c r="AK53" i="6"/>
  <c r="AJ53" i="6"/>
  <c r="AI53" i="6"/>
  <c r="AH53" i="6"/>
  <c r="BA113" i="6"/>
  <c r="AZ113" i="6"/>
  <c r="AX113" i="6"/>
  <c r="BB113" i="6"/>
  <c r="BB126" i="6"/>
  <c r="BA126" i="6"/>
  <c r="AJ116" i="6"/>
  <c r="AK116" i="6"/>
  <c r="AI116" i="6"/>
  <c r="AK28" i="6"/>
  <c r="AJ28" i="6"/>
  <c r="AI28" i="6"/>
  <c r="BA124" i="6"/>
  <c r="AZ124" i="6"/>
  <c r="AX124" i="6"/>
  <c r="BB124" i="6"/>
  <c r="AI76" i="6"/>
  <c r="AH76" i="6"/>
  <c r="AK76" i="6"/>
  <c r="AJ76" i="6"/>
  <c r="BB127" i="6"/>
  <c r="BA127" i="6"/>
  <c r="AZ127" i="6"/>
  <c r="AX127" i="6"/>
  <c r="AJ114" i="6"/>
  <c r="AK114" i="6"/>
  <c r="AI114" i="6"/>
  <c r="AH114" i="6"/>
  <c r="AJ47" i="6"/>
  <c r="AK47" i="6"/>
  <c r="AI47" i="6"/>
  <c r="AJ60" i="6"/>
  <c r="AI60" i="6"/>
  <c r="AH60" i="6"/>
  <c r="AK60" i="6"/>
  <c r="AJ118" i="6"/>
  <c r="AK118" i="6"/>
  <c r="AI118" i="6"/>
  <c r="BB114" i="6"/>
  <c r="BA114" i="6"/>
  <c r="AZ114" i="6"/>
  <c r="AX114" i="6"/>
  <c r="AK106" i="6"/>
  <c r="AI106" i="6"/>
  <c r="AH106" i="6"/>
  <c r="AJ106" i="6"/>
  <c r="AI117" i="6"/>
  <c r="AH117" i="6"/>
  <c r="AK117" i="6"/>
  <c r="AJ117" i="6"/>
  <c r="AI95" i="6"/>
  <c r="AK95" i="6"/>
  <c r="AJ95" i="6"/>
  <c r="AK29" i="6"/>
  <c r="AJ29" i="6"/>
  <c r="AI29" i="6"/>
  <c r="AH29" i="6"/>
  <c r="AK44" i="6"/>
  <c r="AJ44" i="6"/>
  <c r="AI44" i="6"/>
  <c r="BA108" i="6"/>
  <c r="BB108" i="6"/>
  <c r="AK33" i="6"/>
  <c r="AJ33" i="6"/>
  <c r="AI33" i="6"/>
  <c r="AH33" i="6"/>
  <c r="AK32" i="6"/>
  <c r="AJ32" i="6"/>
  <c r="AI32" i="6"/>
  <c r="BA109" i="6"/>
  <c r="BB109" i="6"/>
  <c r="AI68" i="6"/>
  <c r="AH68" i="6"/>
  <c r="AK68" i="6"/>
  <c r="AJ68" i="6"/>
  <c r="BB123" i="6"/>
  <c r="BA123" i="6"/>
  <c r="AZ123" i="6"/>
  <c r="AX123" i="6"/>
  <c r="AK109" i="6"/>
  <c r="AJ109" i="6"/>
  <c r="AI109" i="6"/>
  <c r="AH109" i="6"/>
  <c r="AI115" i="6"/>
  <c r="AH115" i="6"/>
  <c r="AK115" i="6"/>
  <c r="AJ115" i="6"/>
  <c r="AJ120" i="6"/>
  <c r="AI120" i="6"/>
  <c r="AH120" i="6"/>
  <c r="AK120" i="6"/>
  <c r="AJ39" i="6"/>
  <c r="AK39" i="6"/>
  <c r="AI39" i="6"/>
  <c r="AH39" i="6"/>
  <c r="AI91" i="6"/>
  <c r="AK91" i="6"/>
  <c r="AJ91" i="6"/>
  <c r="AI74" i="6"/>
  <c r="AH74" i="6"/>
  <c r="AK74" i="6"/>
  <c r="AJ74" i="6"/>
  <c r="AJ110" i="6"/>
  <c r="AK110" i="6"/>
  <c r="AI110" i="6"/>
  <c r="AA101" i="6"/>
  <c r="AB101" i="6"/>
  <c r="AK41" i="6"/>
  <c r="AJ41" i="6"/>
  <c r="AI41" i="6"/>
  <c r="AH41" i="6"/>
  <c r="BA120" i="6"/>
  <c r="BB120" i="6"/>
  <c r="AI78" i="6"/>
  <c r="AK78" i="6"/>
  <c r="AJ78" i="6"/>
  <c r="AJ23" i="6"/>
  <c r="AK23" i="6"/>
  <c r="AI23" i="6"/>
  <c r="AA88" i="6"/>
  <c r="AB88" i="6"/>
  <c r="AI111" i="6"/>
  <c r="AK111" i="6"/>
  <c r="AJ111" i="6"/>
  <c r="AI49" i="6"/>
  <c r="AH49" i="6"/>
  <c r="AK49" i="6"/>
  <c r="AJ49" i="6"/>
  <c r="AI121" i="6"/>
  <c r="AH121" i="6"/>
  <c r="AK121" i="6"/>
  <c r="AJ121" i="6"/>
  <c r="BB65" i="6"/>
  <c r="BA65" i="6"/>
  <c r="AI83" i="6"/>
  <c r="AH83" i="6"/>
  <c r="AK83" i="6"/>
  <c r="AJ83" i="6"/>
  <c r="BA110" i="6"/>
  <c r="BB110" i="6"/>
  <c r="AI113" i="6"/>
  <c r="AK113" i="6"/>
  <c r="AJ113" i="6"/>
  <c r="BB94" i="6"/>
  <c r="BA94" i="6"/>
  <c r="AK108" i="6"/>
  <c r="AJ108" i="6"/>
  <c r="AI108" i="6"/>
  <c r="AH108" i="6"/>
  <c r="AI103" i="6"/>
  <c r="AK103" i="6"/>
  <c r="AJ103" i="6"/>
  <c r="BA117" i="6"/>
  <c r="AZ117" i="6"/>
  <c r="AX117" i="6"/>
  <c r="BB117" i="6"/>
  <c r="BB107" i="6"/>
  <c r="BA107" i="6"/>
  <c r="AZ107" i="6"/>
  <c r="AX107" i="6"/>
  <c r="AJ55" i="6"/>
  <c r="AI55" i="6"/>
  <c r="AK55" i="6"/>
  <c r="BB118" i="6"/>
  <c r="BA118" i="6"/>
  <c r="AZ118" i="6"/>
  <c r="AX118" i="6"/>
  <c r="AJ119" i="6"/>
  <c r="AI119" i="6"/>
  <c r="AH119" i="6"/>
  <c r="AK119" i="6"/>
  <c r="BB115" i="6"/>
  <c r="BA115" i="6"/>
  <c r="AJ27" i="6"/>
  <c r="AK27" i="6"/>
  <c r="AI27" i="6"/>
  <c r="AH27" i="6"/>
  <c r="BA106" i="6"/>
  <c r="BB106" i="6"/>
  <c r="AK61" i="6"/>
  <c r="AJ61" i="6"/>
  <c r="AI61" i="6"/>
  <c r="BA125" i="6"/>
  <c r="AZ125" i="6"/>
  <c r="AX125" i="6"/>
  <c r="BB125" i="6"/>
  <c r="AJ57" i="6"/>
  <c r="AK57" i="6"/>
  <c r="AI57" i="6"/>
  <c r="AJ43" i="6"/>
  <c r="AI43" i="6"/>
  <c r="AH43" i="6"/>
  <c r="AK43" i="6"/>
  <c r="AK107" i="6"/>
  <c r="AJ107" i="6"/>
  <c r="AI107" i="6"/>
  <c r="AH107" i="6"/>
  <c r="AJ51" i="6"/>
  <c r="AK51" i="6"/>
  <c r="AI51" i="6"/>
  <c r="AH51" i="6"/>
  <c r="AK52" i="6"/>
  <c r="AI52" i="6"/>
  <c r="AJ52" i="6"/>
  <c r="AI87" i="6"/>
  <c r="AJ87" i="6"/>
  <c r="AK87" i="6"/>
  <c r="AJ35" i="6"/>
  <c r="AK35" i="6"/>
  <c r="AI35" i="6"/>
  <c r="AH35" i="6"/>
  <c r="BB130" i="6"/>
  <c r="BA130" i="6"/>
  <c r="AZ130" i="6"/>
  <c r="AX130" i="6"/>
  <c r="BB63" i="6"/>
  <c r="BA63" i="6"/>
  <c r="AZ63" i="6"/>
  <c r="AX63" i="6"/>
  <c r="AJ37" i="6"/>
  <c r="AI37" i="6"/>
  <c r="AH37" i="6"/>
  <c r="AK37" i="6"/>
  <c r="AI65" i="6"/>
  <c r="AH65" i="6"/>
  <c r="AK65" i="6"/>
  <c r="AJ65" i="6"/>
  <c r="AI99" i="6"/>
  <c r="AH99" i="6"/>
  <c r="AK99" i="6"/>
  <c r="AJ99" i="6"/>
  <c r="AK45" i="6"/>
  <c r="AJ45" i="6"/>
  <c r="AI45" i="6"/>
  <c r="AH45" i="6"/>
  <c r="BB122" i="6"/>
  <c r="BA122" i="6"/>
  <c r="AZ122" i="6"/>
  <c r="AX122" i="6"/>
  <c r="AJ123" i="6"/>
  <c r="AK123" i="6"/>
  <c r="AI123" i="6"/>
  <c r="BB86" i="6"/>
  <c r="BA86" i="6"/>
  <c r="AZ86" i="6"/>
  <c r="AX86" i="6"/>
  <c r="AJ112" i="6"/>
  <c r="AK112" i="6"/>
  <c r="AI112" i="6"/>
  <c r="AK63" i="6"/>
  <c r="AJ63" i="6"/>
  <c r="AI63" i="6"/>
  <c r="BB105" i="6"/>
  <c r="BA105" i="6"/>
  <c r="AZ105" i="6"/>
  <c r="AX105" i="6"/>
  <c r="AJ122" i="6"/>
  <c r="AK122" i="6"/>
  <c r="AI122" i="6"/>
  <c r="AJ126" i="6"/>
  <c r="AK126" i="6"/>
  <c r="AI126" i="6"/>
  <c r="AI72" i="6"/>
  <c r="AK72" i="6"/>
  <c r="AJ72" i="6"/>
  <c r="BA82" i="6"/>
  <c r="BB82" i="6"/>
  <c r="AI70" i="6"/>
  <c r="AH70" i="6"/>
  <c r="AK70" i="6"/>
  <c r="AJ70" i="6"/>
  <c r="AK62" i="6"/>
  <c r="AJ62" i="6"/>
  <c r="AI62" i="6"/>
  <c r="AH62" i="6"/>
  <c r="AI64" i="6"/>
  <c r="AK64" i="6"/>
  <c r="AJ64" i="6"/>
  <c r="BB98" i="6"/>
  <c r="BA98" i="6"/>
  <c r="BA104" i="6"/>
  <c r="BB104" i="6"/>
  <c r="AJ59" i="6"/>
  <c r="AI59" i="6"/>
  <c r="AK59" i="6"/>
  <c r="BB111" i="6"/>
  <c r="BA111" i="6"/>
  <c r="AZ111" i="6"/>
  <c r="AX111" i="6"/>
  <c r="BB116" i="6"/>
  <c r="BA116" i="6"/>
  <c r="AZ116" i="6"/>
  <c r="AX116" i="6"/>
  <c r="AJ105" i="6"/>
  <c r="AI105" i="6"/>
  <c r="AH105" i="6"/>
  <c r="AK105" i="6"/>
  <c r="AJ31" i="6"/>
  <c r="AK31" i="6"/>
  <c r="AI31" i="6"/>
  <c r="AH31" i="6"/>
  <c r="AJ125" i="6"/>
  <c r="AI125" i="6"/>
  <c r="AH125" i="6"/>
  <c r="AK125" i="6"/>
  <c r="BB119" i="6"/>
  <c r="BA119" i="6"/>
  <c r="AK66" i="6"/>
  <c r="AJ66" i="6"/>
  <c r="AI66" i="6"/>
  <c r="AH66" i="6"/>
  <c r="BB90" i="6"/>
  <c r="BA90" i="6"/>
  <c r="AZ90" i="6"/>
  <c r="AX90" i="6"/>
  <c r="AK102" i="6"/>
  <c r="AJ102" i="6"/>
  <c r="AI102" i="6"/>
  <c r="BA112" i="6"/>
  <c r="AZ112" i="6"/>
  <c r="AX112" i="6"/>
  <c r="BB112" i="6"/>
  <c r="AE50" i="6"/>
  <c r="AD50" i="6"/>
  <c r="AB71" i="6"/>
  <c r="AA71" i="6"/>
  <c r="BJ128" i="14"/>
  <c r="BI128" i="14"/>
  <c r="BH128" i="14"/>
  <c r="BG128" i="14"/>
  <c r="BF128" i="14"/>
  <c r="BE128" i="14"/>
  <c r="BD128" i="14"/>
  <c r="BC128" i="14"/>
  <c r="BK128" i="14"/>
  <c r="BK78" i="14"/>
  <c r="BJ78" i="14"/>
  <c r="BI78" i="14"/>
  <c r="BH78" i="14"/>
  <c r="BG78" i="14"/>
  <c r="BF78" i="14"/>
  <c r="BE78" i="14"/>
  <c r="BD78" i="14"/>
  <c r="BC78" i="14"/>
  <c r="BK104" i="14"/>
  <c r="BJ104" i="14"/>
  <c r="BI104" i="14"/>
  <c r="BH104" i="14"/>
  <c r="BG104" i="14"/>
  <c r="BF104" i="14"/>
  <c r="BE104" i="14"/>
  <c r="BD104" i="14"/>
  <c r="BC104" i="14"/>
  <c r="BK108" i="14"/>
  <c r="BJ108" i="14"/>
  <c r="BI108" i="14"/>
  <c r="BH108" i="14"/>
  <c r="BG108" i="14"/>
  <c r="BF108" i="14"/>
  <c r="BE108" i="14"/>
  <c r="BD108" i="14"/>
  <c r="BC108" i="14"/>
  <c r="BI107" i="14"/>
  <c r="BH107" i="14"/>
  <c r="BG107" i="14"/>
  <c r="BF107" i="14"/>
  <c r="BE107" i="14"/>
  <c r="BD107" i="14"/>
  <c r="BC107" i="14"/>
  <c r="BK107" i="14"/>
  <c r="BJ107" i="14"/>
  <c r="BK115" i="14"/>
  <c r="BJ115" i="14"/>
  <c r="BI115" i="14"/>
  <c r="BH115" i="14"/>
  <c r="BG115" i="14"/>
  <c r="BF115" i="14"/>
  <c r="BE115" i="14"/>
  <c r="BD115" i="14"/>
  <c r="BC115" i="14"/>
  <c r="BJ58" i="14"/>
  <c r="BI58" i="14"/>
  <c r="BH58" i="14"/>
  <c r="BG58" i="14"/>
  <c r="BF58" i="14"/>
  <c r="BE58" i="14"/>
  <c r="BD58" i="14"/>
  <c r="BC58" i="14"/>
  <c r="BK58" i="14"/>
  <c r="BJ65" i="14"/>
  <c r="BI65" i="14"/>
  <c r="BH65" i="14"/>
  <c r="BG65" i="14"/>
  <c r="BF65" i="14"/>
  <c r="BE65" i="14"/>
  <c r="BD65" i="14"/>
  <c r="BC65" i="14"/>
  <c r="BK65" i="14"/>
  <c r="BJ73" i="14"/>
  <c r="BK73" i="14"/>
  <c r="BI73" i="14"/>
  <c r="BH73" i="14"/>
  <c r="BG73" i="14"/>
  <c r="BF73" i="14"/>
  <c r="BE73" i="14"/>
  <c r="BD73" i="14"/>
  <c r="BC73" i="14"/>
  <c r="BK87" i="14"/>
  <c r="BJ87" i="14"/>
  <c r="BI87" i="14"/>
  <c r="BH87" i="14"/>
  <c r="BG87" i="14"/>
  <c r="BF87" i="14"/>
  <c r="BE87" i="14"/>
  <c r="BD87" i="14"/>
  <c r="BC87" i="14"/>
  <c r="AT114" i="14"/>
  <c r="AS114" i="14"/>
  <c r="AR114" i="14"/>
  <c r="AQ114" i="14"/>
  <c r="AP114" i="14"/>
  <c r="AO114" i="14"/>
  <c r="AN114" i="14"/>
  <c r="AM114" i="14"/>
  <c r="AL114" i="14"/>
  <c r="BK20" i="14"/>
  <c r="BJ20" i="14"/>
  <c r="BI20" i="14"/>
  <c r="BH20" i="14"/>
  <c r="BG20" i="14"/>
  <c r="BF20" i="14"/>
  <c r="BE20" i="14"/>
  <c r="BD20" i="14"/>
  <c r="BC20" i="14"/>
  <c r="BK59" i="14"/>
  <c r="BJ59" i="14"/>
  <c r="BI59" i="14"/>
  <c r="BH59" i="14"/>
  <c r="BG59" i="14"/>
  <c r="BF59" i="14"/>
  <c r="BE59" i="14"/>
  <c r="BD59" i="14"/>
  <c r="BC59" i="14"/>
  <c r="BK38" i="14"/>
  <c r="BJ38" i="14"/>
  <c r="BI38" i="14"/>
  <c r="BH38" i="14"/>
  <c r="BG38" i="14"/>
  <c r="BF38" i="14"/>
  <c r="BE38" i="14"/>
  <c r="BD38" i="14"/>
  <c r="BC38" i="14"/>
  <c r="BJ24" i="14"/>
  <c r="BI24" i="14"/>
  <c r="BH24" i="14"/>
  <c r="BG24" i="14"/>
  <c r="BF24" i="14"/>
  <c r="BE24" i="14"/>
  <c r="BD24" i="14"/>
  <c r="BC24" i="14"/>
  <c r="BK24" i="14"/>
  <c r="BK39" i="14"/>
  <c r="BJ39" i="14"/>
  <c r="BI39" i="14"/>
  <c r="BH39" i="14"/>
  <c r="BG39" i="14"/>
  <c r="BF39" i="14"/>
  <c r="BE39" i="14"/>
  <c r="BD39" i="14"/>
  <c r="BC39" i="14"/>
  <c r="AT117" i="14"/>
  <c r="AS117" i="14"/>
  <c r="AR117" i="14"/>
  <c r="AQ117" i="14"/>
  <c r="AP117" i="14"/>
  <c r="AO117" i="14"/>
  <c r="AN117" i="14"/>
  <c r="AM117" i="14"/>
  <c r="AL117" i="14"/>
  <c r="AT112" i="14"/>
  <c r="AS112" i="14"/>
  <c r="AR112" i="14"/>
  <c r="AQ112" i="14"/>
  <c r="AP112" i="14"/>
  <c r="AO112" i="14"/>
  <c r="AN112" i="14"/>
  <c r="AM112" i="14"/>
  <c r="AL112" i="14"/>
  <c r="AT101" i="14"/>
  <c r="AS101" i="14"/>
  <c r="AR101" i="14"/>
  <c r="AQ101" i="14"/>
  <c r="AP101" i="14"/>
  <c r="AO101" i="14"/>
  <c r="AN101" i="14"/>
  <c r="AM101" i="14"/>
  <c r="AL101" i="14"/>
  <c r="AS54" i="14"/>
  <c r="AR54" i="14"/>
  <c r="AQ54" i="14"/>
  <c r="AP54" i="14"/>
  <c r="AO54" i="14"/>
  <c r="AN54" i="14"/>
  <c r="AM54" i="14"/>
  <c r="AL54" i="14"/>
  <c r="AT54" i="14"/>
  <c r="AT98" i="14"/>
  <c r="AS98" i="14"/>
  <c r="AR98" i="14"/>
  <c r="AQ98" i="14"/>
  <c r="AP98" i="14"/>
  <c r="AO98" i="14"/>
  <c r="AN98" i="14"/>
  <c r="AM98" i="14"/>
  <c r="AL98" i="14"/>
  <c r="AT21" i="14"/>
  <c r="AS21" i="14"/>
  <c r="AR21" i="14"/>
  <c r="AQ21" i="14"/>
  <c r="AP21" i="14"/>
  <c r="AO21" i="14"/>
  <c r="AN21" i="14"/>
  <c r="AM21" i="14"/>
  <c r="AL21" i="14"/>
  <c r="AT51" i="14"/>
  <c r="AS51" i="14"/>
  <c r="AR51" i="14"/>
  <c r="AQ51" i="14"/>
  <c r="AP51" i="14"/>
  <c r="AO51" i="14"/>
  <c r="AN51" i="14"/>
  <c r="AM51" i="14"/>
  <c r="AL51" i="14"/>
  <c r="AT30" i="14"/>
  <c r="AS30" i="14"/>
  <c r="AR30" i="14"/>
  <c r="AQ30" i="14"/>
  <c r="AP30" i="14"/>
  <c r="AO30" i="14"/>
  <c r="AN30" i="14"/>
  <c r="AM30" i="14"/>
  <c r="AL30" i="14"/>
  <c r="AT39" i="14"/>
  <c r="AS39" i="14"/>
  <c r="AR39" i="14"/>
  <c r="AQ39" i="14"/>
  <c r="AP39" i="14"/>
  <c r="AO39" i="14"/>
  <c r="AN39" i="14"/>
  <c r="AM39" i="14"/>
  <c r="AL39" i="14"/>
  <c r="AS33" i="14"/>
  <c r="AT33" i="14"/>
  <c r="AR33" i="14"/>
  <c r="AQ33" i="14"/>
  <c r="AP33" i="14"/>
  <c r="AO33" i="14"/>
  <c r="AN33" i="14"/>
  <c r="AM33" i="14"/>
  <c r="AL33" i="14"/>
  <c r="AT83" i="14"/>
  <c r="AS83" i="14"/>
  <c r="AR83" i="14"/>
  <c r="AQ83" i="14"/>
  <c r="AP83" i="14"/>
  <c r="AO83" i="14"/>
  <c r="AN83" i="14"/>
  <c r="AM83" i="14"/>
  <c r="AL83" i="14"/>
  <c r="AT62" i="14"/>
  <c r="AS62" i="14"/>
  <c r="AR62" i="14"/>
  <c r="AQ62" i="14"/>
  <c r="AP62" i="14"/>
  <c r="AO62" i="14"/>
  <c r="AN62" i="14"/>
  <c r="AM62" i="14"/>
  <c r="AL62" i="14"/>
  <c r="AT73" i="14"/>
  <c r="AS73" i="14"/>
  <c r="AR73" i="14"/>
  <c r="AQ73" i="14"/>
  <c r="AP73" i="14"/>
  <c r="AO73" i="14"/>
  <c r="AN73" i="14"/>
  <c r="AM73" i="14"/>
  <c r="AL73" i="14"/>
  <c r="O84" i="6"/>
  <c r="Q84" i="6" s="1"/>
  <c r="AD36" i="6"/>
  <c r="AE36" i="6"/>
  <c r="AE84" i="6"/>
  <c r="AD84" i="6"/>
  <c r="AB89" i="6"/>
  <c r="AA89" i="6"/>
  <c r="AA97" i="6"/>
  <c r="AB97" i="6"/>
  <c r="AB69" i="6"/>
  <c r="AA69" i="6"/>
  <c r="BJ127" i="14"/>
  <c r="BI127" i="14"/>
  <c r="BH127" i="14"/>
  <c r="BG127" i="14"/>
  <c r="BF127" i="14"/>
  <c r="BE127" i="14"/>
  <c r="BD127" i="14"/>
  <c r="BC127" i="14"/>
  <c r="BK127" i="14"/>
  <c r="BK119" i="14"/>
  <c r="BJ119" i="14"/>
  <c r="BI119" i="14"/>
  <c r="BH119" i="14"/>
  <c r="BG119" i="14"/>
  <c r="BF119" i="14"/>
  <c r="BE119" i="14"/>
  <c r="BD119" i="14"/>
  <c r="BC119" i="14"/>
  <c r="BJ94" i="14"/>
  <c r="BI94" i="14"/>
  <c r="BH94" i="14"/>
  <c r="BG94" i="14"/>
  <c r="BF94" i="14"/>
  <c r="BE94" i="14"/>
  <c r="BD94" i="14"/>
  <c r="BC94" i="14"/>
  <c r="BK94" i="14"/>
  <c r="BI103" i="14"/>
  <c r="BH103" i="14"/>
  <c r="BG103" i="14"/>
  <c r="BF103" i="14"/>
  <c r="BE103" i="14"/>
  <c r="BD103" i="14"/>
  <c r="BC103" i="14"/>
  <c r="BK103" i="14"/>
  <c r="BJ103" i="14"/>
  <c r="BK100" i="14"/>
  <c r="BJ100" i="14"/>
  <c r="BI100" i="14"/>
  <c r="BH100" i="14"/>
  <c r="BG100" i="14"/>
  <c r="BF100" i="14"/>
  <c r="BE100" i="14"/>
  <c r="BD100" i="14"/>
  <c r="BC100" i="14"/>
  <c r="BK110" i="14"/>
  <c r="BJ110" i="14"/>
  <c r="BI110" i="14"/>
  <c r="BH110" i="14"/>
  <c r="BG110" i="14"/>
  <c r="BF110" i="14"/>
  <c r="BE110" i="14"/>
  <c r="BD110" i="14"/>
  <c r="BC110" i="14"/>
  <c r="BK54" i="14"/>
  <c r="BJ54" i="14"/>
  <c r="BI54" i="14"/>
  <c r="BH54" i="14"/>
  <c r="BG54" i="14"/>
  <c r="BF54" i="14"/>
  <c r="BE54" i="14"/>
  <c r="BD54" i="14"/>
  <c r="BC54" i="14"/>
  <c r="BK56" i="14"/>
  <c r="BJ56" i="14"/>
  <c r="BI56" i="14"/>
  <c r="BH56" i="14"/>
  <c r="BG56" i="14"/>
  <c r="BF56" i="14"/>
  <c r="BE56" i="14"/>
  <c r="BD56" i="14"/>
  <c r="BC56" i="14"/>
  <c r="BK64" i="14"/>
  <c r="BJ64" i="14"/>
  <c r="BI64" i="14"/>
  <c r="BH64" i="14"/>
  <c r="BG64" i="14"/>
  <c r="BF64" i="14"/>
  <c r="BE64" i="14"/>
  <c r="BD64" i="14"/>
  <c r="BC64" i="14"/>
  <c r="BJ79" i="14"/>
  <c r="BI79" i="14"/>
  <c r="BH79" i="14"/>
  <c r="BG79" i="14"/>
  <c r="BF79" i="14"/>
  <c r="BE79" i="14"/>
  <c r="BD79" i="14"/>
  <c r="BC79" i="14"/>
  <c r="BK79" i="14"/>
  <c r="AT111" i="14"/>
  <c r="AS111" i="14"/>
  <c r="AR111" i="14"/>
  <c r="AQ111" i="14"/>
  <c r="AP111" i="14"/>
  <c r="AO111" i="14"/>
  <c r="AN111" i="14"/>
  <c r="AM111" i="14"/>
  <c r="AL111" i="14"/>
  <c r="AT103" i="14"/>
  <c r="AS103" i="14"/>
  <c r="AR103" i="14"/>
  <c r="AQ103" i="14"/>
  <c r="AP103" i="14"/>
  <c r="AO103" i="14"/>
  <c r="AN103" i="14"/>
  <c r="AM103" i="14"/>
  <c r="AL103" i="14"/>
  <c r="BK55" i="14"/>
  <c r="BJ55" i="14"/>
  <c r="BI55" i="14"/>
  <c r="BH55" i="14"/>
  <c r="BG55" i="14"/>
  <c r="BF55" i="14"/>
  <c r="BE55" i="14"/>
  <c r="BD55" i="14"/>
  <c r="BC55" i="14"/>
  <c r="BK35" i="14"/>
  <c r="BJ35" i="14"/>
  <c r="BI35" i="14"/>
  <c r="BH35" i="14"/>
  <c r="BG35" i="14"/>
  <c r="BF35" i="14"/>
  <c r="BE35" i="14"/>
  <c r="BD35" i="14"/>
  <c r="BC35" i="14"/>
  <c r="BK17" i="14"/>
  <c r="BJ17" i="14"/>
  <c r="BI17" i="14"/>
  <c r="BH17" i="14"/>
  <c r="BG17" i="14"/>
  <c r="BF17" i="14"/>
  <c r="BE17" i="14"/>
  <c r="BD17" i="14"/>
  <c r="BC17" i="14"/>
  <c r="BK30" i="14"/>
  <c r="BJ30" i="14"/>
  <c r="BI30" i="14"/>
  <c r="BH30" i="14"/>
  <c r="BG30" i="14"/>
  <c r="BF30" i="14"/>
  <c r="BE30" i="14"/>
  <c r="BD30" i="14"/>
  <c r="BC30" i="14"/>
  <c r="AT99" i="14"/>
  <c r="AS99" i="14"/>
  <c r="AR99" i="14"/>
  <c r="AQ99" i="14"/>
  <c r="AP99" i="14"/>
  <c r="AO99" i="14"/>
  <c r="AN99" i="14"/>
  <c r="AM99" i="14"/>
  <c r="AL99" i="14"/>
  <c r="AS93" i="14"/>
  <c r="AR93" i="14"/>
  <c r="AQ93" i="14"/>
  <c r="AP93" i="14"/>
  <c r="AO93" i="14"/>
  <c r="AN93" i="14"/>
  <c r="AM93" i="14"/>
  <c r="AL93" i="14"/>
  <c r="AT93" i="14"/>
  <c r="AQ96" i="14"/>
  <c r="AP96" i="14"/>
  <c r="AO96" i="14"/>
  <c r="AN96" i="14"/>
  <c r="AM96" i="14"/>
  <c r="AL96" i="14"/>
  <c r="AS96" i="14"/>
  <c r="AT96" i="14"/>
  <c r="AR96" i="14"/>
  <c r="AT46" i="14"/>
  <c r="AS46" i="14"/>
  <c r="AR46" i="14"/>
  <c r="AQ46" i="14"/>
  <c r="AP46" i="14"/>
  <c r="AO46" i="14"/>
  <c r="AN46" i="14"/>
  <c r="AM46" i="14"/>
  <c r="AL46" i="14"/>
  <c r="AS90" i="14"/>
  <c r="AT90" i="14"/>
  <c r="AR90" i="14"/>
  <c r="AQ90" i="14"/>
  <c r="AP90" i="14"/>
  <c r="AO90" i="14"/>
  <c r="AN90" i="14"/>
  <c r="AM90" i="14"/>
  <c r="AL90" i="14"/>
  <c r="AT27" i="14"/>
  <c r="AS27" i="14"/>
  <c r="AR27" i="14"/>
  <c r="AQ27" i="14"/>
  <c r="AP27" i="14"/>
  <c r="AO27" i="14"/>
  <c r="AN27" i="14"/>
  <c r="AM27" i="14"/>
  <c r="AL27" i="14"/>
  <c r="AT28" i="14"/>
  <c r="AS28" i="14"/>
  <c r="AR28" i="14"/>
  <c r="AQ28" i="14"/>
  <c r="AP28" i="14"/>
  <c r="AO28" i="14"/>
  <c r="AN28" i="14"/>
  <c r="AM28" i="14"/>
  <c r="AL28" i="14"/>
  <c r="BK3" i="14"/>
  <c r="BJ3" i="14"/>
  <c r="BI3" i="14"/>
  <c r="BH3" i="14"/>
  <c r="BG3" i="14"/>
  <c r="BF3" i="14"/>
  <c r="BE3" i="14"/>
  <c r="BD3" i="14"/>
  <c r="BC3" i="14"/>
  <c r="AT31" i="14"/>
  <c r="AS31" i="14"/>
  <c r="AR31" i="14"/>
  <c r="AQ31" i="14"/>
  <c r="AP31" i="14"/>
  <c r="AO31" i="14"/>
  <c r="AN31" i="14"/>
  <c r="AM31" i="14"/>
  <c r="AL31" i="14"/>
  <c r="AT25" i="14"/>
  <c r="AS25" i="14"/>
  <c r="AR25" i="14"/>
  <c r="AQ25" i="14"/>
  <c r="AP25" i="14"/>
  <c r="AO25" i="14"/>
  <c r="AN25" i="14"/>
  <c r="AM25" i="14"/>
  <c r="AL25" i="14"/>
  <c r="AT75" i="14"/>
  <c r="AS75" i="14"/>
  <c r="AR75" i="14"/>
  <c r="AQ75" i="14"/>
  <c r="AP75" i="14"/>
  <c r="AO75" i="14"/>
  <c r="AN75" i="14"/>
  <c r="AM75" i="14"/>
  <c r="AL75" i="14"/>
  <c r="AT79" i="14"/>
  <c r="AS79" i="14"/>
  <c r="AR79" i="14"/>
  <c r="AQ79" i="14"/>
  <c r="AP79" i="14"/>
  <c r="AO79" i="14"/>
  <c r="AN79" i="14"/>
  <c r="AM79" i="14"/>
  <c r="AL79" i="14"/>
  <c r="AT65" i="14"/>
  <c r="AS65" i="14"/>
  <c r="AR65" i="14"/>
  <c r="AQ65" i="14"/>
  <c r="AP65" i="14"/>
  <c r="AO65" i="14"/>
  <c r="AN65" i="14"/>
  <c r="AM65" i="14"/>
  <c r="AL65" i="14"/>
  <c r="AA98" i="6"/>
  <c r="AB98" i="6"/>
  <c r="AB86" i="6"/>
  <c r="AA86" i="6"/>
  <c r="AE46" i="6"/>
  <c r="AD46" i="6"/>
  <c r="AE48" i="6"/>
  <c r="AD48" i="6"/>
  <c r="AA79" i="6"/>
  <c r="AB79" i="6"/>
  <c r="AB93" i="6"/>
  <c r="AA93" i="6"/>
  <c r="AB67" i="6"/>
  <c r="AA67" i="6"/>
  <c r="AA100" i="6"/>
  <c r="AB100" i="6"/>
  <c r="BK126" i="14"/>
  <c r="BJ126" i="14"/>
  <c r="BI126" i="14"/>
  <c r="BH126" i="14"/>
  <c r="BG126" i="14"/>
  <c r="BF126" i="14"/>
  <c r="BE126" i="14"/>
  <c r="BD126" i="14"/>
  <c r="BC126" i="14"/>
  <c r="BK105" i="14"/>
  <c r="BJ105" i="14"/>
  <c r="BI105" i="14"/>
  <c r="BH105" i="14"/>
  <c r="BG105" i="14"/>
  <c r="BF105" i="14"/>
  <c r="BE105" i="14"/>
  <c r="BD105" i="14"/>
  <c r="BC105" i="14"/>
  <c r="BJ88" i="14"/>
  <c r="BI88" i="14"/>
  <c r="BH88" i="14"/>
  <c r="BG88" i="14"/>
  <c r="BF88" i="14"/>
  <c r="BE88" i="14"/>
  <c r="BD88" i="14"/>
  <c r="BC88" i="14"/>
  <c r="BK88" i="14"/>
  <c r="BK102" i="14"/>
  <c r="BJ102" i="14"/>
  <c r="BI102" i="14"/>
  <c r="BH102" i="14"/>
  <c r="BG102" i="14"/>
  <c r="BF102" i="14"/>
  <c r="BE102" i="14"/>
  <c r="BD102" i="14"/>
  <c r="BC102" i="14"/>
  <c r="BJ96" i="14"/>
  <c r="BH96" i="14"/>
  <c r="BG96" i="14"/>
  <c r="BF96" i="14"/>
  <c r="BE96" i="14"/>
  <c r="BD96" i="14"/>
  <c r="BC96" i="14"/>
  <c r="BK96" i="14"/>
  <c r="BI96" i="14"/>
  <c r="BK81" i="14"/>
  <c r="BJ81" i="14"/>
  <c r="BI81" i="14"/>
  <c r="BH81" i="14"/>
  <c r="BG81" i="14"/>
  <c r="BF81" i="14"/>
  <c r="BE81" i="14"/>
  <c r="BD81" i="14"/>
  <c r="BC81" i="14"/>
  <c r="BJ44" i="14"/>
  <c r="BI44" i="14"/>
  <c r="BH44" i="14"/>
  <c r="BG44" i="14"/>
  <c r="BF44" i="14"/>
  <c r="BE44" i="14"/>
  <c r="BD44" i="14"/>
  <c r="BC44" i="14"/>
  <c r="BK44" i="14"/>
  <c r="BJ45" i="14"/>
  <c r="BI45" i="14"/>
  <c r="BH45" i="14"/>
  <c r="BG45" i="14"/>
  <c r="BF45" i="14"/>
  <c r="BE45" i="14"/>
  <c r="BD45" i="14"/>
  <c r="BC45" i="14"/>
  <c r="BK45" i="14"/>
  <c r="BK62" i="14"/>
  <c r="BJ62" i="14"/>
  <c r="BI62" i="14"/>
  <c r="BH62" i="14"/>
  <c r="BG62" i="14"/>
  <c r="BF62" i="14"/>
  <c r="BE62" i="14"/>
  <c r="BD62" i="14"/>
  <c r="BC62" i="14"/>
  <c r="BJ71" i="14"/>
  <c r="BI71" i="14"/>
  <c r="BH71" i="14"/>
  <c r="BG71" i="14"/>
  <c r="BF71" i="14"/>
  <c r="BE71" i="14"/>
  <c r="BD71" i="14"/>
  <c r="BC71" i="14"/>
  <c r="BK71" i="14"/>
  <c r="BJ33" i="14"/>
  <c r="BI33" i="14"/>
  <c r="BH33" i="14"/>
  <c r="BG33" i="14"/>
  <c r="BF33" i="14"/>
  <c r="BE33" i="14"/>
  <c r="BD33" i="14"/>
  <c r="BC33" i="14"/>
  <c r="BK33" i="14"/>
  <c r="BK97" i="14"/>
  <c r="BJ97" i="14"/>
  <c r="BI97" i="14"/>
  <c r="BH97" i="14"/>
  <c r="BG97" i="14"/>
  <c r="BF97" i="14"/>
  <c r="BE97" i="14"/>
  <c r="BD97" i="14"/>
  <c r="BC97" i="14"/>
  <c r="BJ47" i="14"/>
  <c r="BI47" i="14"/>
  <c r="BH47" i="14"/>
  <c r="BG47" i="14"/>
  <c r="BF47" i="14"/>
  <c r="BE47" i="14"/>
  <c r="BD47" i="14"/>
  <c r="BC47" i="14"/>
  <c r="BK47" i="14"/>
  <c r="BK12" i="14"/>
  <c r="BJ12" i="14"/>
  <c r="BI12" i="14"/>
  <c r="BH12" i="14"/>
  <c r="BG12" i="14"/>
  <c r="BF12" i="14"/>
  <c r="BE12" i="14"/>
  <c r="BD12" i="14"/>
  <c r="BC12" i="14"/>
  <c r="BK14" i="14"/>
  <c r="BJ14" i="14"/>
  <c r="BI14" i="14"/>
  <c r="BH14" i="14"/>
  <c r="BG14" i="14"/>
  <c r="BF14" i="14"/>
  <c r="BE14" i="14"/>
  <c r="BD14" i="14"/>
  <c r="BC14" i="14"/>
  <c r="BK18" i="14"/>
  <c r="BJ18" i="14"/>
  <c r="BI18" i="14"/>
  <c r="BH18" i="14"/>
  <c r="BG18" i="14"/>
  <c r="BF18" i="14"/>
  <c r="BE18" i="14"/>
  <c r="BD18" i="14"/>
  <c r="BC18" i="14"/>
  <c r="BK16" i="14"/>
  <c r="BJ16" i="14"/>
  <c r="BI16" i="14"/>
  <c r="BH16" i="14"/>
  <c r="BG16" i="14"/>
  <c r="BF16" i="14"/>
  <c r="BE16" i="14"/>
  <c r="BD16" i="14"/>
  <c r="BC16" i="14"/>
  <c r="BK29" i="14"/>
  <c r="BJ29" i="14"/>
  <c r="BI29" i="14"/>
  <c r="BH29" i="14"/>
  <c r="BG29" i="14"/>
  <c r="BF29" i="14"/>
  <c r="BE29" i="14"/>
  <c r="BD29" i="14"/>
  <c r="BC29" i="14"/>
  <c r="AT91" i="14"/>
  <c r="AS91" i="14"/>
  <c r="AR91" i="14"/>
  <c r="AQ91" i="14"/>
  <c r="AP91" i="14"/>
  <c r="AO91" i="14"/>
  <c r="AN91" i="14"/>
  <c r="AM91" i="14"/>
  <c r="AL91" i="14"/>
  <c r="AT44" i="14"/>
  <c r="AS44" i="14"/>
  <c r="AR44" i="14"/>
  <c r="AQ44" i="14"/>
  <c r="AP44" i="14"/>
  <c r="AO44" i="14"/>
  <c r="AN44" i="14"/>
  <c r="AM44" i="14"/>
  <c r="AL44" i="14"/>
  <c r="AT57" i="14"/>
  <c r="AS57" i="14"/>
  <c r="AR57" i="14"/>
  <c r="AQ57" i="14"/>
  <c r="AP57" i="14"/>
  <c r="AO57" i="14"/>
  <c r="AN57" i="14"/>
  <c r="AM57" i="14"/>
  <c r="AL57" i="14"/>
  <c r="AT22" i="14"/>
  <c r="AR22" i="14"/>
  <c r="AQ22" i="14"/>
  <c r="AP22" i="14"/>
  <c r="AO22" i="14"/>
  <c r="AN22" i="14"/>
  <c r="AM22" i="14"/>
  <c r="AL22" i="14"/>
  <c r="AS22" i="14"/>
  <c r="AT53" i="14"/>
  <c r="AS53" i="14"/>
  <c r="AR53" i="14"/>
  <c r="AQ53" i="14"/>
  <c r="AP53" i="14"/>
  <c r="AO53" i="14"/>
  <c r="AN53" i="14"/>
  <c r="AM53" i="14"/>
  <c r="AL53" i="14"/>
  <c r="AS85" i="14"/>
  <c r="AR85" i="14"/>
  <c r="AQ85" i="14"/>
  <c r="AP85" i="14"/>
  <c r="AO85" i="14"/>
  <c r="AN85" i="14"/>
  <c r="AM85" i="14"/>
  <c r="AL85" i="14"/>
  <c r="AT85" i="14"/>
  <c r="AT23" i="14"/>
  <c r="AS23" i="14"/>
  <c r="AR23" i="14"/>
  <c r="AQ23" i="14"/>
  <c r="AP23" i="14"/>
  <c r="AO23" i="14"/>
  <c r="AN23" i="14"/>
  <c r="AM23" i="14"/>
  <c r="AL23" i="14"/>
  <c r="BJ8" i="14"/>
  <c r="BK8" i="14"/>
  <c r="BI8" i="14"/>
  <c r="BH8" i="14"/>
  <c r="BG8" i="14"/>
  <c r="BF8" i="14"/>
  <c r="BE8" i="14"/>
  <c r="BD8" i="14"/>
  <c r="BC8" i="14"/>
  <c r="AT67" i="14"/>
  <c r="AS67" i="14"/>
  <c r="AR67" i="14"/>
  <c r="AQ67" i="14"/>
  <c r="AP67" i="14"/>
  <c r="AO67" i="14"/>
  <c r="AN67" i="14"/>
  <c r="AM67" i="14"/>
  <c r="AL67" i="14"/>
  <c r="AT71" i="14"/>
  <c r="AS71" i="14"/>
  <c r="AR71" i="14"/>
  <c r="AQ71" i="14"/>
  <c r="AP71" i="14"/>
  <c r="AO71" i="14"/>
  <c r="AN71" i="14"/>
  <c r="AM71" i="14"/>
  <c r="AL71" i="14"/>
  <c r="AT82" i="14"/>
  <c r="AS82" i="14"/>
  <c r="AR82" i="14"/>
  <c r="AQ82" i="14"/>
  <c r="AP82" i="14"/>
  <c r="AO82" i="14"/>
  <c r="AN82" i="14"/>
  <c r="AM82" i="14"/>
  <c r="AL82" i="14"/>
  <c r="AE21" i="6"/>
  <c r="AD21" i="6"/>
  <c r="AD22" i="6"/>
  <c r="AE22" i="6"/>
  <c r="AE25" i="6"/>
  <c r="AD25" i="6"/>
  <c r="AC76" i="6"/>
  <c r="AC74" i="6"/>
  <c r="AA81" i="6"/>
  <c r="AB81" i="6"/>
  <c r="AA96" i="6"/>
  <c r="AB96" i="6"/>
  <c r="AB77" i="6"/>
  <c r="AA77" i="6"/>
  <c r="BK120" i="14"/>
  <c r="BJ120" i="14"/>
  <c r="BI120" i="14"/>
  <c r="BH120" i="14"/>
  <c r="BG120" i="14"/>
  <c r="BF120" i="14"/>
  <c r="BE120" i="14"/>
  <c r="BD120" i="14"/>
  <c r="BC120" i="14"/>
  <c r="BJ85" i="14"/>
  <c r="BI85" i="14"/>
  <c r="BH85" i="14"/>
  <c r="BG85" i="14"/>
  <c r="BF85" i="14"/>
  <c r="BE85" i="14"/>
  <c r="BD85" i="14"/>
  <c r="BC85" i="14"/>
  <c r="BK85" i="14"/>
  <c r="BJ84" i="14"/>
  <c r="BI84" i="14"/>
  <c r="BH84" i="14"/>
  <c r="BG84" i="14"/>
  <c r="BF84" i="14"/>
  <c r="BE84" i="14"/>
  <c r="BD84" i="14"/>
  <c r="BC84" i="14"/>
  <c r="BK84" i="14"/>
  <c r="BK130" i="14"/>
  <c r="BJ130" i="14"/>
  <c r="BI130" i="14"/>
  <c r="BH130" i="14"/>
  <c r="BG130" i="14"/>
  <c r="BF130" i="14"/>
  <c r="BE130" i="14"/>
  <c r="BD130" i="14"/>
  <c r="BC130" i="14"/>
  <c r="BJ90" i="14"/>
  <c r="BK90" i="14"/>
  <c r="BI90" i="14"/>
  <c r="BH90" i="14"/>
  <c r="BG90" i="14"/>
  <c r="BF90" i="14"/>
  <c r="BE90" i="14"/>
  <c r="BD90" i="14"/>
  <c r="BC90" i="14"/>
  <c r="BI72" i="14"/>
  <c r="BH72" i="14"/>
  <c r="BG72" i="14"/>
  <c r="BF72" i="14"/>
  <c r="BE72" i="14"/>
  <c r="BD72" i="14"/>
  <c r="BC72" i="14"/>
  <c r="BK72" i="14"/>
  <c r="BJ72" i="14"/>
  <c r="BK77" i="14"/>
  <c r="BJ77" i="14"/>
  <c r="BI77" i="14"/>
  <c r="BH77" i="14"/>
  <c r="BG77" i="14"/>
  <c r="BF77" i="14"/>
  <c r="BE77" i="14"/>
  <c r="BD77" i="14"/>
  <c r="BC77" i="14"/>
  <c r="BK37" i="14"/>
  <c r="BJ37" i="14"/>
  <c r="BI37" i="14"/>
  <c r="BH37" i="14"/>
  <c r="BG37" i="14"/>
  <c r="BF37" i="14"/>
  <c r="BE37" i="14"/>
  <c r="BD37" i="14"/>
  <c r="BC37" i="14"/>
  <c r="BK52" i="14"/>
  <c r="BJ52" i="14"/>
  <c r="BI52" i="14"/>
  <c r="BH52" i="14"/>
  <c r="BG52" i="14"/>
  <c r="BF52" i="14"/>
  <c r="BE52" i="14"/>
  <c r="BD52" i="14"/>
  <c r="BC52" i="14"/>
  <c r="BK63" i="14"/>
  <c r="BJ63" i="14"/>
  <c r="BI63" i="14"/>
  <c r="BH63" i="14"/>
  <c r="BG63" i="14"/>
  <c r="BF63" i="14"/>
  <c r="BE63" i="14"/>
  <c r="BD63" i="14"/>
  <c r="BC63" i="14"/>
  <c r="BK22" i="14"/>
  <c r="BJ22" i="14"/>
  <c r="BI22" i="14"/>
  <c r="BH22" i="14"/>
  <c r="BG22" i="14"/>
  <c r="BF22" i="14"/>
  <c r="BE22" i="14"/>
  <c r="BD22" i="14"/>
  <c r="BC22" i="14"/>
  <c r="BK93" i="14"/>
  <c r="BJ93" i="14"/>
  <c r="BI93" i="14"/>
  <c r="BH93" i="14"/>
  <c r="BG93" i="14"/>
  <c r="BF93" i="14"/>
  <c r="BE93" i="14"/>
  <c r="BD93" i="14"/>
  <c r="BC93" i="14"/>
  <c r="AS120" i="14"/>
  <c r="AR120" i="14"/>
  <c r="AQ120" i="14"/>
  <c r="AP120" i="14"/>
  <c r="AO120" i="14"/>
  <c r="AN120" i="14"/>
  <c r="AM120" i="14"/>
  <c r="AL120" i="14"/>
  <c r="AT120" i="14"/>
  <c r="BK32" i="14"/>
  <c r="BJ32" i="14"/>
  <c r="BI32" i="14"/>
  <c r="BH32" i="14"/>
  <c r="BG32" i="14"/>
  <c r="BF32" i="14"/>
  <c r="BE32" i="14"/>
  <c r="BD32" i="14"/>
  <c r="BC32" i="14"/>
  <c r="AT115" i="14"/>
  <c r="AS115" i="14"/>
  <c r="AR115" i="14"/>
  <c r="AQ115" i="14"/>
  <c r="AP115" i="14"/>
  <c r="AO115" i="14"/>
  <c r="AN115" i="14"/>
  <c r="AM115" i="14"/>
  <c r="AL115" i="14"/>
  <c r="BK13" i="14"/>
  <c r="BJ13" i="14"/>
  <c r="BI13" i="14"/>
  <c r="BH13" i="14"/>
  <c r="BG13" i="14"/>
  <c r="BF13" i="14"/>
  <c r="BE13" i="14"/>
  <c r="BD13" i="14"/>
  <c r="BC13" i="14"/>
  <c r="AT104" i="14"/>
  <c r="AS104" i="14"/>
  <c r="AR104" i="14"/>
  <c r="AQ104" i="14"/>
  <c r="AP104" i="14"/>
  <c r="AO104" i="14"/>
  <c r="AN104" i="14"/>
  <c r="AM104" i="14"/>
  <c r="AL104" i="14"/>
  <c r="BJ21" i="14"/>
  <c r="BI21" i="14"/>
  <c r="BH21" i="14"/>
  <c r="BG21" i="14"/>
  <c r="BF21" i="14"/>
  <c r="BE21" i="14"/>
  <c r="BD21" i="14"/>
  <c r="BC21" i="14"/>
  <c r="BK21" i="14"/>
  <c r="AQ58" i="14"/>
  <c r="AP58" i="14"/>
  <c r="AO58" i="14"/>
  <c r="AN58" i="14"/>
  <c r="AM58" i="14"/>
  <c r="AL58" i="14"/>
  <c r="AT58" i="14"/>
  <c r="AS58" i="14"/>
  <c r="AR58" i="14"/>
  <c r="AN43" i="14"/>
  <c r="AM43" i="14"/>
  <c r="AL43" i="14"/>
  <c r="AT43" i="14"/>
  <c r="AS43" i="14"/>
  <c r="AR43" i="14"/>
  <c r="AQ43" i="14"/>
  <c r="AP43" i="14"/>
  <c r="AO43" i="14"/>
  <c r="AT49" i="14"/>
  <c r="AS49" i="14"/>
  <c r="AR49" i="14"/>
  <c r="AQ49" i="14"/>
  <c r="AP49" i="14"/>
  <c r="AO49" i="14"/>
  <c r="AN49" i="14"/>
  <c r="AM49" i="14"/>
  <c r="AL49" i="14"/>
  <c r="AT84" i="14"/>
  <c r="AS84" i="14"/>
  <c r="AR84" i="14"/>
  <c r="AQ84" i="14"/>
  <c r="AP84" i="14"/>
  <c r="AO84" i="14"/>
  <c r="AN84" i="14"/>
  <c r="AM84" i="14"/>
  <c r="AL84" i="14"/>
  <c r="AT45" i="14"/>
  <c r="AS45" i="14"/>
  <c r="AR45" i="14"/>
  <c r="AQ45" i="14"/>
  <c r="AP45" i="14"/>
  <c r="AO45" i="14"/>
  <c r="AN45" i="14"/>
  <c r="AM45" i="14"/>
  <c r="AL45" i="14"/>
  <c r="AS52" i="14"/>
  <c r="AR52" i="14"/>
  <c r="AQ52" i="14"/>
  <c r="AP52" i="14"/>
  <c r="AO52" i="14"/>
  <c r="AN52" i="14"/>
  <c r="AM52" i="14"/>
  <c r="AL52" i="14"/>
  <c r="AT52" i="14"/>
  <c r="BF10" i="14"/>
  <c r="BE10" i="14"/>
  <c r="BD10" i="14"/>
  <c r="BC10" i="14"/>
  <c r="BK10" i="14"/>
  <c r="BJ10" i="14"/>
  <c r="BI10" i="14"/>
  <c r="BH10" i="14"/>
  <c r="BG10" i="14"/>
  <c r="BK7" i="14"/>
  <c r="BJ7" i="14"/>
  <c r="BI7" i="14"/>
  <c r="BH7" i="14"/>
  <c r="BG7" i="14"/>
  <c r="BF7" i="14"/>
  <c r="BE7" i="14"/>
  <c r="BD7" i="14"/>
  <c r="BC7" i="14"/>
  <c r="AT61" i="14"/>
  <c r="AS61" i="14"/>
  <c r="AR61" i="14"/>
  <c r="AQ61" i="14"/>
  <c r="AP61" i="14"/>
  <c r="AO61" i="14"/>
  <c r="AN61" i="14"/>
  <c r="AM61" i="14"/>
  <c r="AL61" i="14"/>
  <c r="AT63" i="14"/>
  <c r="AS63" i="14"/>
  <c r="AR63" i="14"/>
  <c r="AQ63" i="14"/>
  <c r="AP63" i="14"/>
  <c r="AO63" i="14"/>
  <c r="AN63" i="14"/>
  <c r="AM63" i="14"/>
  <c r="AL63" i="14"/>
  <c r="AT74" i="14"/>
  <c r="AS74" i="14"/>
  <c r="AR74" i="14"/>
  <c r="AQ74" i="14"/>
  <c r="AP74" i="14"/>
  <c r="AO74" i="14"/>
  <c r="AN74" i="14"/>
  <c r="AM74" i="14"/>
  <c r="AL74" i="14"/>
  <c r="AE58" i="6"/>
  <c r="AD58" i="6"/>
  <c r="AE34" i="6"/>
  <c r="AD34" i="6"/>
  <c r="AD94" i="6"/>
  <c r="AE94" i="6"/>
  <c r="AA40" i="6"/>
  <c r="AD30" i="6"/>
  <c r="AE30" i="6"/>
  <c r="AA38" i="6"/>
  <c r="AA85" i="6"/>
  <c r="AB85" i="6"/>
  <c r="AB75" i="6"/>
  <c r="AA75" i="6"/>
  <c r="BK114" i="14"/>
  <c r="BJ114" i="14"/>
  <c r="BI114" i="14"/>
  <c r="BH114" i="14"/>
  <c r="BG114" i="14"/>
  <c r="BF114" i="14"/>
  <c r="BE114" i="14"/>
  <c r="BD114" i="14"/>
  <c r="BC114" i="14"/>
  <c r="BK82" i="14"/>
  <c r="BJ82" i="14"/>
  <c r="BI82" i="14"/>
  <c r="BH82" i="14"/>
  <c r="BG82" i="14"/>
  <c r="BF82" i="14"/>
  <c r="BE82" i="14"/>
  <c r="BD82" i="14"/>
  <c r="BC82" i="14"/>
  <c r="BK129" i="14"/>
  <c r="BJ129" i="14"/>
  <c r="BI129" i="14"/>
  <c r="BH129" i="14"/>
  <c r="BG129" i="14"/>
  <c r="BF129" i="14"/>
  <c r="BE129" i="14"/>
  <c r="BD129" i="14"/>
  <c r="BC129" i="14"/>
  <c r="BK122" i="14"/>
  <c r="BJ122" i="14"/>
  <c r="BI122" i="14"/>
  <c r="BH122" i="14"/>
  <c r="BG122" i="14"/>
  <c r="BF122" i="14"/>
  <c r="BE122" i="14"/>
  <c r="BD122" i="14"/>
  <c r="BC122" i="14"/>
  <c r="BK124" i="14"/>
  <c r="BJ124" i="14"/>
  <c r="BI124" i="14"/>
  <c r="BH124" i="14"/>
  <c r="BG124" i="14"/>
  <c r="BF124" i="14"/>
  <c r="BE124" i="14"/>
  <c r="BD124" i="14"/>
  <c r="BC124" i="14"/>
  <c r="BK70" i="14"/>
  <c r="BJ70" i="14"/>
  <c r="BI70" i="14"/>
  <c r="BH70" i="14"/>
  <c r="BG70" i="14"/>
  <c r="BF70" i="14"/>
  <c r="BE70" i="14"/>
  <c r="BD70" i="14"/>
  <c r="BC70" i="14"/>
  <c r="BF68" i="14"/>
  <c r="BE68" i="14"/>
  <c r="BD68" i="14"/>
  <c r="BC68" i="14"/>
  <c r="BK68" i="14"/>
  <c r="BJ68" i="14"/>
  <c r="BI68" i="14"/>
  <c r="BH68" i="14"/>
  <c r="BG68" i="14"/>
  <c r="BK86" i="14"/>
  <c r="BJ86" i="14"/>
  <c r="BI86" i="14"/>
  <c r="BH86" i="14"/>
  <c r="BG86" i="14"/>
  <c r="BF86" i="14"/>
  <c r="BE86" i="14"/>
  <c r="BD86" i="14"/>
  <c r="BC86" i="14"/>
  <c r="BJ61" i="14"/>
  <c r="BI61" i="14"/>
  <c r="BH61" i="14"/>
  <c r="BG61" i="14"/>
  <c r="BF61" i="14"/>
  <c r="BE61" i="14"/>
  <c r="BD61" i="14"/>
  <c r="BC61" i="14"/>
  <c r="BK61" i="14"/>
  <c r="BH57" i="14"/>
  <c r="BG57" i="14"/>
  <c r="BF57" i="14"/>
  <c r="BE57" i="14"/>
  <c r="BD57" i="14"/>
  <c r="BC57" i="14"/>
  <c r="BK57" i="14"/>
  <c r="BJ57" i="14"/>
  <c r="BI57" i="14"/>
  <c r="AT109" i="14"/>
  <c r="AS109" i="14"/>
  <c r="AR109" i="14"/>
  <c r="AQ109" i="14"/>
  <c r="AP109" i="14"/>
  <c r="AO109" i="14"/>
  <c r="AN109" i="14"/>
  <c r="AM109" i="14"/>
  <c r="AL109" i="14"/>
  <c r="BH89" i="14"/>
  <c r="BG89" i="14"/>
  <c r="BF89" i="14"/>
  <c r="BE89" i="14"/>
  <c r="BD89" i="14"/>
  <c r="BC89" i="14"/>
  <c r="BK89" i="14"/>
  <c r="BJ89" i="14"/>
  <c r="BI89" i="14"/>
  <c r="BK40" i="14"/>
  <c r="BJ40" i="14"/>
  <c r="BI40" i="14"/>
  <c r="BH40" i="14"/>
  <c r="BG40" i="14"/>
  <c r="BF40" i="14"/>
  <c r="BE40" i="14"/>
  <c r="BD40" i="14"/>
  <c r="BC40" i="14"/>
  <c r="BK15" i="14"/>
  <c r="BJ15" i="14"/>
  <c r="BI15" i="14"/>
  <c r="BH15" i="14"/>
  <c r="BG15" i="14"/>
  <c r="BF15" i="14"/>
  <c r="BE15" i="14"/>
  <c r="BD15" i="14"/>
  <c r="BC15" i="14"/>
  <c r="BK36" i="14"/>
  <c r="BJ36" i="14"/>
  <c r="BI36" i="14"/>
  <c r="BH36" i="14"/>
  <c r="BG36" i="14"/>
  <c r="BF36" i="14"/>
  <c r="BE36" i="14"/>
  <c r="BD36" i="14"/>
  <c r="BC36" i="14"/>
  <c r="AT121" i="14"/>
  <c r="AS121" i="14"/>
  <c r="AR121" i="14"/>
  <c r="AQ121" i="14"/>
  <c r="AP121" i="14"/>
  <c r="AO121" i="14"/>
  <c r="AN121" i="14"/>
  <c r="AM121" i="14"/>
  <c r="AL121" i="14"/>
  <c r="AT95" i="14"/>
  <c r="AS95" i="14"/>
  <c r="AR95" i="14"/>
  <c r="AQ95" i="14"/>
  <c r="AP95" i="14"/>
  <c r="AO95" i="14"/>
  <c r="AN95" i="14"/>
  <c r="AM95" i="14"/>
  <c r="AL95" i="14"/>
  <c r="AO116" i="14"/>
  <c r="AN116" i="14"/>
  <c r="AM116" i="14"/>
  <c r="AL116" i="14"/>
  <c r="AS116" i="14"/>
  <c r="AR116" i="14"/>
  <c r="AQ116" i="14"/>
  <c r="AT116" i="14"/>
  <c r="AP116" i="14"/>
  <c r="AS55" i="14"/>
  <c r="AR55" i="14"/>
  <c r="AQ55" i="14"/>
  <c r="AP55" i="14"/>
  <c r="AO55" i="14"/>
  <c r="AN55" i="14"/>
  <c r="AM55" i="14"/>
  <c r="AL55" i="14"/>
  <c r="AT55" i="14"/>
  <c r="AT89" i="14"/>
  <c r="AS89" i="14"/>
  <c r="AR89" i="14"/>
  <c r="AQ89" i="14"/>
  <c r="AP89" i="14"/>
  <c r="AO89" i="14"/>
  <c r="AN89" i="14"/>
  <c r="AM89" i="14"/>
  <c r="AL89" i="14"/>
  <c r="AN42" i="14"/>
  <c r="AM42" i="14"/>
  <c r="AL42" i="14"/>
  <c r="AT42" i="14"/>
  <c r="AQ42" i="14"/>
  <c r="AP42" i="14"/>
  <c r="AO42" i="14"/>
  <c r="AS42" i="14"/>
  <c r="AR42" i="14"/>
  <c r="AT108" i="14"/>
  <c r="AS108" i="14"/>
  <c r="AR108" i="14"/>
  <c r="AQ108" i="14"/>
  <c r="AP108" i="14"/>
  <c r="AO108" i="14"/>
  <c r="AN108" i="14"/>
  <c r="AM108" i="14"/>
  <c r="AL108" i="14"/>
  <c r="AT40" i="14"/>
  <c r="AS40" i="14"/>
  <c r="AR40" i="14"/>
  <c r="AQ40" i="14"/>
  <c r="AP40" i="14"/>
  <c r="AO40" i="14"/>
  <c r="AN40" i="14"/>
  <c r="AM40" i="14"/>
  <c r="AL40" i="14"/>
  <c r="AT36" i="14"/>
  <c r="AS36" i="14"/>
  <c r="AR36" i="14"/>
  <c r="AQ36" i="14"/>
  <c r="AP36" i="14"/>
  <c r="AO36" i="14"/>
  <c r="AN36" i="14"/>
  <c r="AM36" i="14"/>
  <c r="AL36" i="14"/>
  <c r="BK9" i="14"/>
  <c r="BJ9" i="14"/>
  <c r="BI9" i="14"/>
  <c r="BH9" i="14"/>
  <c r="BG9" i="14"/>
  <c r="BF9" i="14"/>
  <c r="BE9" i="14"/>
  <c r="BD9" i="14"/>
  <c r="BC9" i="14"/>
  <c r="BK5" i="14"/>
  <c r="BJ5" i="14"/>
  <c r="BI5" i="14"/>
  <c r="BH5" i="14"/>
  <c r="BG5" i="14"/>
  <c r="BF5" i="14"/>
  <c r="BE5" i="14"/>
  <c r="BD5" i="14"/>
  <c r="BC5" i="14"/>
  <c r="AS60" i="14"/>
  <c r="AR60" i="14"/>
  <c r="AQ60" i="14"/>
  <c r="AP60" i="14"/>
  <c r="AO60" i="14"/>
  <c r="AN60" i="14"/>
  <c r="AM60" i="14"/>
  <c r="AL60" i="14"/>
  <c r="AT60" i="14"/>
  <c r="AT80" i="14"/>
  <c r="AS80" i="14"/>
  <c r="AR80" i="14"/>
  <c r="AQ80" i="14"/>
  <c r="AP80" i="14"/>
  <c r="AO80" i="14"/>
  <c r="AN80" i="14"/>
  <c r="AM80" i="14"/>
  <c r="AL80" i="14"/>
  <c r="AT66" i="14"/>
  <c r="AS66" i="14"/>
  <c r="AR66" i="14"/>
  <c r="AQ66" i="14"/>
  <c r="AP66" i="14"/>
  <c r="AO66" i="14"/>
  <c r="AN66" i="14"/>
  <c r="AM66" i="14"/>
  <c r="AL66" i="14"/>
  <c r="AE54" i="6"/>
  <c r="AD54" i="6"/>
  <c r="AE42" i="6"/>
  <c r="AD42" i="6"/>
  <c r="BI99" i="14"/>
  <c r="BH99" i="14"/>
  <c r="BG99" i="14"/>
  <c r="BF99" i="14"/>
  <c r="BE99" i="14"/>
  <c r="BD99" i="14"/>
  <c r="BC99" i="14"/>
  <c r="BK99" i="14"/>
  <c r="BJ99" i="14"/>
  <c r="BK118" i="14"/>
  <c r="BJ118" i="14"/>
  <c r="BI118" i="14"/>
  <c r="BH118" i="14"/>
  <c r="BG118" i="14"/>
  <c r="BF118" i="14"/>
  <c r="BE118" i="14"/>
  <c r="BD118" i="14"/>
  <c r="BC118" i="14"/>
  <c r="BG121" i="14"/>
  <c r="BF121" i="14"/>
  <c r="BE121" i="14"/>
  <c r="BD121" i="14"/>
  <c r="BC121" i="14"/>
  <c r="BK121" i="14"/>
  <c r="BJ121" i="14"/>
  <c r="BI121" i="14"/>
  <c r="BH121" i="14"/>
  <c r="BK116" i="14"/>
  <c r="BJ116" i="14"/>
  <c r="BI116" i="14"/>
  <c r="BH116" i="14"/>
  <c r="BG116" i="14"/>
  <c r="BF116" i="14"/>
  <c r="BE116" i="14"/>
  <c r="BD116" i="14"/>
  <c r="BC116" i="14"/>
  <c r="BI111" i="14"/>
  <c r="BH111" i="14"/>
  <c r="BG111" i="14"/>
  <c r="BF111" i="14"/>
  <c r="BE111" i="14"/>
  <c r="BD111" i="14"/>
  <c r="BC111" i="14"/>
  <c r="BK111" i="14"/>
  <c r="BJ111" i="14"/>
  <c r="BK48" i="14"/>
  <c r="BJ48" i="14"/>
  <c r="BI48" i="14"/>
  <c r="BH48" i="14"/>
  <c r="BG48" i="14"/>
  <c r="BF48" i="14"/>
  <c r="BE48" i="14"/>
  <c r="BD48" i="14"/>
  <c r="BC48" i="14"/>
  <c r="BG66" i="14"/>
  <c r="BF66" i="14"/>
  <c r="BE66" i="14"/>
  <c r="BD66" i="14"/>
  <c r="BC66" i="14"/>
  <c r="BK66" i="14"/>
  <c r="BJ66" i="14"/>
  <c r="BI66" i="14"/>
  <c r="BH66" i="14"/>
  <c r="BK76" i="14"/>
  <c r="BJ76" i="14"/>
  <c r="BI76" i="14"/>
  <c r="BH76" i="14"/>
  <c r="BG76" i="14"/>
  <c r="BF76" i="14"/>
  <c r="BE76" i="14"/>
  <c r="BD76" i="14"/>
  <c r="BC76" i="14"/>
  <c r="BK60" i="14"/>
  <c r="BJ60" i="14"/>
  <c r="BI60" i="14"/>
  <c r="BH60" i="14"/>
  <c r="BG60" i="14"/>
  <c r="BF60" i="14"/>
  <c r="BE60" i="14"/>
  <c r="BD60" i="14"/>
  <c r="BC60" i="14"/>
  <c r="BI51" i="14"/>
  <c r="BH51" i="14"/>
  <c r="BG51" i="14"/>
  <c r="BF51" i="14"/>
  <c r="BE51" i="14"/>
  <c r="BD51" i="14"/>
  <c r="BC51" i="14"/>
  <c r="BK51" i="14"/>
  <c r="BJ51" i="14"/>
  <c r="AT105" i="14"/>
  <c r="AS105" i="14"/>
  <c r="AR105" i="14"/>
  <c r="AQ105" i="14"/>
  <c r="AP105" i="14"/>
  <c r="AO105" i="14"/>
  <c r="AN105" i="14"/>
  <c r="AM105" i="14"/>
  <c r="AL105" i="14"/>
  <c r="BK83" i="14"/>
  <c r="BJ83" i="14"/>
  <c r="BI83" i="14"/>
  <c r="BH83" i="14"/>
  <c r="BG83" i="14"/>
  <c r="BF83" i="14"/>
  <c r="BE83" i="14"/>
  <c r="BD83" i="14"/>
  <c r="BC83" i="14"/>
  <c r="BI23" i="14"/>
  <c r="BH23" i="14"/>
  <c r="BG23" i="14"/>
  <c r="BF23" i="14"/>
  <c r="BE23" i="14"/>
  <c r="BD23" i="14"/>
  <c r="BC23" i="14"/>
  <c r="BK23" i="14"/>
  <c r="BJ23" i="14"/>
  <c r="AT97" i="14"/>
  <c r="AS97" i="14"/>
  <c r="AR97" i="14"/>
  <c r="AQ97" i="14"/>
  <c r="AP97" i="14"/>
  <c r="AO97" i="14"/>
  <c r="AN97" i="14"/>
  <c r="AM97" i="14"/>
  <c r="AL97" i="14"/>
  <c r="BI31" i="14"/>
  <c r="BH31" i="14"/>
  <c r="BG31" i="14"/>
  <c r="BF31" i="14"/>
  <c r="BE31" i="14"/>
  <c r="BD31" i="14"/>
  <c r="BC31" i="14"/>
  <c r="BK31" i="14"/>
  <c r="BJ31" i="14"/>
  <c r="AT113" i="14"/>
  <c r="AS113" i="14"/>
  <c r="AR113" i="14"/>
  <c r="AQ113" i="14"/>
  <c r="AP113" i="14"/>
  <c r="AO113" i="14"/>
  <c r="AN113" i="14"/>
  <c r="AM113" i="14"/>
  <c r="AL113" i="14"/>
  <c r="AQ94" i="14"/>
  <c r="AP94" i="14"/>
  <c r="AO94" i="14"/>
  <c r="AN94" i="14"/>
  <c r="AM94" i="14"/>
  <c r="AL94" i="14"/>
  <c r="AT94" i="14"/>
  <c r="AS94" i="14"/>
  <c r="AR94" i="14"/>
  <c r="AT48" i="14"/>
  <c r="AS48" i="14"/>
  <c r="AR48" i="14"/>
  <c r="AQ48" i="14"/>
  <c r="AP48" i="14"/>
  <c r="AO48" i="14"/>
  <c r="AN48" i="14"/>
  <c r="AM48" i="14"/>
  <c r="AL48" i="14"/>
  <c r="AT50" i="14"/>
  <c r="AS50" i="14"/>
  <c r="AR50" i="14"/>
  <c r="AQ50" i="14"/>
  <c r="AP50" i="14"/>
  <c r="AO50" i="14"/>
  <c r="AN50" i="14"/>
  <c r="AM50" i="14"/>
  <c r="AL50" i="14"/>
  <c r="AT56" i="14"/>
  <c r="AR56" i="14"/>
  <c r="AQ56" i="14"/>
  <c r="AP56" i="14"/>
  <c r="AO56" i="14"/>
  <c r="AN56" i="14"/>
  <c r="AM56" i="14"/>
  <c r="AL56" i="14"/>
  <c r="AS56" i="14"/>
  <c r="AT37" i="14"/>
  <c r="AS37" i="14"/>
  <c r="AR37" i="14"/>
  <c r="AQ37" i="14"/>
  <c r="AP37" i="14"/>
  <c r="AO37" i="14"/>
  <c r="AN37" i="14"/>
  <c r="AM37" i="14"/>
  <c r="AL37" i="14"/>
  <c r="AS100" i="14"/>
  <c r="AR100" i="14"/>
  <c r="AQ100" i="14"/>
  <c r="AP100" i="14"/>
  <c r="AO100" i="14"/>
  <c r="AN100" i="14"/>
  <c r="AM100" i="14"/>
  <c r="AL100" i="14"/>
  <c r="AT100" i="14"/>
  <c r="AT34" i="14"/>
  <c r="AS34" i="14"/>
  <c r="AR34" i="14"/>
  <c r="AQ34" i="14"/>
  <c r="AP34" i="14"/>
  <c r="AO34" i="14"/>
  <c r="AN34" i="14"/>
  <c r="AM34" i="14"/>
  <c r="AL34" i="14"/>
  <c r="BJ4" i="14"/>
  <c r="BI4" i="14"/>
  <c r="BH4" i="14"/>
  <c r="BG4" i="14"/>
  <c r="BF4" i="14"/>
  <c r="BE4" i="14"/>
  <c r="BD4" i="14"/>
  <c r="BC4" i="14"/>
  <c r="BK4" i="14"/>
  <c r="BK6" i="14"/>
  <c r="BJ6" i="14"/>
  <c r="BI6" i="14"/>
  <c r="BH6" i="14"/>
  <c r="BG6" i="14"/>
  <c r="BF6" i="14"/>
  <c r="BE6" i="14"/>
  <c r="BD6" i="14"/>
  <c r="BC6" i="14"/>
  <c r="AR77" i="14"/>
  <c r="AQ77" i="14"/>
  <c r="AP77" i="14"/>
  <c r="AO77" i="14"/>
  <c r="AN77" i="14"/>
  <c r="AM77" i="14"/>
  <c r="AL77" i="14"/>
  <c r="AT77" i="14"/>
  <c r="AS77" i="14"/>
  <c r="AT86" i="14"/>
  <c r="AS86" i="14"/>
  <c r="AR86" i="14"/>
  <c r="AQ86" i="14"/>
  <c r="AP86" i="14"/>
  <c r="AO86" i="14"/>
  <c r="AN86" i="14"/>
  <c r="AM86" i="14"/>
  <c r="AL86" i="14"/>
  <c r="AT72" i="14"/>
  <c r="AS72" i="14"/>
  <c r="AR72" i="14"/>
  <c r="AQ72" i="14"/>
  <c r="AP72" i="14"/>
  <c r="AO72" i="14"/>
  <c r="AN72" i="14"/>
  <c r="AM72" i="14"/>
  <c r="AL72" i="14"/>
  <c r="AA90" i="6"/>
  <c r="AB90" i="6"/>
  <c r="AB73" i="6"/>
  <c r="AA73" i="6"/>
  <c r="AB104" i="6"/>
  <c r="AA104" i="6"/>
  <c r="BK98" i="14"/>
  <c r="BJ98" i="14"/>
  <c r="BI98" i="14"/>
  <c r="BH98" i="14"/>
  <c r="BG98" i="14"/>
  <c r="BF98" i="14"/>
  <c r="BE98" i="14"/>
  <c r="BD98" i="14"/>
  <c r="BC98" i="14"/>
  <c r="BK113" i="14"/>
  <c r="BJ113" i="14"/>
  <c r="BI113" i="14"/>
  <c r="BH113" i="14"/>
  <c r="BG113" i="14"/>
  <c r="BF113" i="14"/>
  <c r="BE113" i="14"/>
  <c r="BD113" i="14"/>
  <c r="BC113" i="14"/>
  <c r="BK117" i="14"/>
  <c r="BJ117" i="14"/>
  <c r="BI117" i="14"/>
  <c r="BH117" i="14"/>
  <c r="BG117" i="14"/>
  <c r="BF117" i="14"/>
  <c r="BE117" i="14"/>
  <c r="BD117" i="14"/>
  <c r="BC117" i="14"/>
  <c r="BF101" i="14"/>
  <c r="BE101" i="14"/>
  <c r="BD101" i="14"/>
  <c r="BC101" i="14"/>
  <c r="BK101" i="14"/>
  <c r="BJ101" i="14"/>
  <c r="BI101" i="14"/>
  <c r="BH101" i="14"/>
  <c r="BG101" i="14"/>
  <c r="BK106" i="14"/>
  <c r="BJ106" i="14"/>
  <c r="BI106" i="14"/>
  <c r="BH106" i="14"/>
  <c r="BG106" i="14"/>
  <c r="BF106" i="14"/>
  <c r="BE106" i="14"/>
  <c r="BD106" i="14"/>
  <c r="BC106" i="14"/>
  <c r="BJ41" i="14"/>
  <c r="BI41" i="14"/>
  <c r="BH41" i="14"/>
  <c r="BG41" i="14"/>
  <c r="BF41" i="14"/>
  <c r="BE41" i="14"/>
  <c r="BD41" i="14"/>
  <c r="BC41" i="14"/>
  <c r="BK41" i="14"/>
  <c r="BJ53" i="14"/>
  <c r="BI53" i="14"/>
  <c r="BH53" i="14"/>
  <c r="BG53" i="14"/>
  <c r="BF53" i="14"/>
  <c r="BE53" i="14"/>
  <c r="BD53" i="14"/>
  <c r="BC53" i="14"/>
  <c r="BK53" i="14"/>
  <c r="BK74" i="14"/>
  <c r="BJ74" i="14"/>
  <c r="BI74" i="14"/>
  <c r="BH74" i="14"/>
  <c r="BG74" i="14"/>
  <c r="BF74" i="14"/>
  <c r="BE74" i="14"/>
  <c r="BD74" i="14"/>
  <c r="BC74" i="14"/>
  <c r="BH95" i="14"/>
  <c r="BG95" i="14"/>
  <c r="BF95" i="14"/>
  <c r="BE95" i="14"/>
  <c r="BD95" i="14"/>
  <c r="BC95" i="14"/>
  <c r="BK95" i="14"/>
  <c r="BJ95" i="14"/>
  <c r="BI95" i="14"/>
  <c r="BK43" i="14"/>
  <c r="BH43" i="14"/>
  <c r="BG43" i="14"/>
  <c r="BF43" i="14"/>
  <c r="BE43" i="14"/>
  <c r="BD43" i="14"/>
  <c r="BC43" i="14"/>
  <c r="BJ43" i="14"/>
  <c r="BI43" i="14"/>
  <c r="BK46" i="14"/>
  <c r="BJ46" i="14"/>
  <c r="BI46" i="14"/>
  <c r="BH46" i="14"/>
  <c r="BG46" i="14"/>
  <c r="BF46" i="14"/>
  <c r="BE46" i="14"/>
  <c r="BD46" i="14"/>
  <c r="BC46" i="14"/>
  <c r="BK75" i="14"/>
  <c r="BJ75" i="14"/>
  <c r="BI75" i="14"/>
  <c r="BH75" i="14"/>
  <c r="BG75" i="14"/>
  <c r="BF75" i="14"/>
  <c r="BE75" i="14"/>
  <c r="BD75" i="14"/>
  <c r="BC75" i="14"/>
  <c r="BH25" i="14"/>
  <c r="BG25" i="14"/>
  <c r="BF25" i="14"/>
  <c r="BE25" i="14"/>
  <c r="BD25" i="14"/>
  <c r="BC25" i="14"/>
  <c r="BK25" i="14"/>
  <c r="BJ25" i="14"/>
  <c r="BI25" i="14"/>
  <c r="BI34" i="14"/>
  <c r="BK34" i="14"/>
  <c r="BJ34" i="14"/>
  <c r="BH34" i="14"/>
  <c r="BG34" i="14"/>
  <c r="BF34" i="14"/>
  <c r="BE34" i="14"/>
  <c r="BD34" i="14"/>
  <c r="BC34" i="14"/>
  <c r="BJ19" i="14"/>
  <c r="BI19" i="14"/>
  <c r="BH19" i="14"/>
  <c r="BG19" i="14"/>
  <c r="BF19" i="14"/>
  <c r="BE19" i="14"/>
  <c r="BD19" i="14"/>
  <c r="BC19" i="14"/>
  <c r="BK19" i="14"/>
  <c r="AT110" i="14"/>
  <c r="AS110" i="14"/>
  <c r="AR110" i="14"/>
  <c r="AQ110" i="14"/>
  <c r="AP110" i="14"/>
  <c r="AO110" i="14"/>
  <c r="AN110" i="14"/>
  <c r="AM110" i="14"/>
  <c r="AL110" i="14"/>
  <c r="AT88" i="14"/>
  <c r="AS88" i="14"/>
  <c r="AR88" i="14"/>
  <c r="AQ88" i="14"/>
  <c r="AP88" i="14"/>
  <c r="AO88" i="14"/>
  <c r="AN88" i="14"/>
  <c r="AM88" i="14"/>
  <c r="AL88" i="14"/>
  <c r="AS118" i="14"/>
  <c r="AR118" i="14"/>
  <c r="AQ118" i="14"/>
  <c r="AP118" i="14"/>
  <c r="AO118" i="14"/>
  <c r="AN118" i="14"/>
  <c r="AM118" i="14"/>
  <c r="AL118" i="14"/>
  <c r="AT118" i="14"/>
  <c r="AS47" i="14"/>
  <c r="AR47" i="14"/>
  <c r="AQ47" i="14"/>
  <c r="AP47" i="14"/>
  <c r="AO47" i="14"/>
  <c r="AN47" i="14"/>
  <c r="AM47" i="14"/>
  <c r="AL47" i="14"/>
  <c r="AT47" i="14"/>
  <c r="AT38" i="14"/>
  <c r="AR38" i="14"/>
  <c r="AQ38" i="14"/>
  <c r="AP38" i="14"/>
  <c r="AO38" i="14"/>
  <c r="AN38" i="14"/>
  <c r="AM38" i="14"/>
  <c r="AL38" i="14"/>
  <c r="AS38" i="14"/>
  <c r="AT32" i="14"/>
  <c r="AS32" i="14"/>
  <c r="AR32" i="14"/>
  <c r="AQ32" i="14"/>
  <c r="AP32" i="14"/>
  <c r="AO32" i="14"/>
  <c r="AN32" i="14"/>
  <c r="AM32" i="14"/>
  <c r="AL32" i="14"/>
  <c r="AS92" i="14"/>
  <c r="AR92" i="14"/>
  <c r="AQ92" i="14"/>
  <c r="AP92" i="14"/>
  <c r="AO92" i="14"/>
  <c r="AN92" i="14"/>
  <c r="AM92" i="14"/>
  <c r="AL92" i="14"/>
  <c r="AT92" i="14"/>
  <c r="AT29" i="14"/>
  <c r="AS29" i="14"/>
  <c r="AR29" i="14"/>
  <c r="AQ29" i="14"/>
  <c r="AP29" i="14"/>
  <c r="AO29" i="14"/>
  <c r="AN29" i="14"/>
  <c r="AM29" i="14"/>
  <c r="AL29" i="14"/>
  <c r="AT87" i="14"/>
  <c r="AS87" i="14"/>
  <c r="AR87" i="14"/>
  <c r="AQ87" i="14"/>
  <c r="AP87" i="14"/>
  <c r="AO87" i="14"/>
  <c r="AN87" i="14"/>
  <c r="AM87" i="14"/>
  <c r="AL87" i="14"/>
  <c r="AR69" i="14"/>
  <c r="AQ69" i="14"/>
  <c r="AP69" i="14"/>
  <c r="AO69" i="14"/>
  <c r="AN69" i="14"/>
  <c r="AM69" i="14"/>
  <c r="AL69" i="14"/>
  <c r="AT69" i="14"/>
  <c r="AS69" i="14"/>
  <c r="AS68" i="14"/>
  <c r="AR68" i="14"/>
  <c r="AQ68" i="14"/>
  <c r="AP68" i="14"/>
  <c r="AO68" i="14"/>
  <c r="AN68" i="14"/>
  <c r="AM68" i="14"/>
  <c r="AL68" i="14"/>
  <c r="AT68" i="14"/>
  <c r="AT78" i="14"/>
  <c r="AS78" i="14"/>
  <c r="AR78" i="14"/>
  <c r="AQ78" i="14"/>
  <c r="AP78" i="14"/>
  <c r="AO78" i="14"/>
  <c r="AN78" i="14"/>
  <c r="AM78" i="14"/>
  <c r="AL78" i="14"/>
  <c r="AT64" i="14"/>
  <c r="AS64" i="14"/>
  <c r="AR64" i="14"/>
  <c r="AQ64" i="14"/>
  <c r="AP64" i="14"/>
  <c r="AO64" i="14"/>
  <c r="AN64" i="14"/>
  <c r="AM64" i="14"/>
  <c r="AL64" i="14"/>
  <c r="AB82" i="6"/>
  <c r="AA82" i="6"/>
  <c r="BK123" i="14"/>
  <c r="BJ123" i="14"/>
  <c r="BI123" i="14"/>
  <c r="BH123" i="14"/>
  <c r="BG123" i="14"/>
  <c r="BF123" i="14"/>
  <c r="BE123" i="14"/>
  <c r="BD123" i="14"/>
  <c r="BC123" i="14"/>
  <c r="BJ92" i="14"/>
  <c r="BI92" i="14"/>
  <c r="BH92" i="14"/>
  <c r="BG92" i="14"/>
  <c r="BF92" i="14"/>
  <c r="BE92" i="14"/>
  <c r="BD92" i="14"/>
  <c r="BC92" i="14"/>
  <c r="BK92" i="14"/>
  <c r="BI109" i="14"/>
  <c r="BH109" i="14"/>
  <c r="BG109" i="14"/>
  <c r="BF109" i="14"/>
  <c r="BE109" i="14"/>
  <c r="BD109" i="14"/>
  <c r="BC109" i="14"/>
  <c r="BK109" i="14"/>
  <c r="BJ109" i="14"/>
  <c r="BK112" i="14"/>
  <c r="BJ112" i="14"/>
  <c r="BI112" i="14"/>
  <c r="BH112" i="14"/>
  <c r="BG112" i="14"/>
  <c r="BF112" i="14"/>
  <c r="BE112" i="14"/>
  <c r="BD112" i="14"/>
  <c r="BC112" i="14"/>
  <c r="BK80" i="14"/>
  <c r="BJ80" i="14"/>
  <c r="BI80" i="14"/>
  <c r="BH80" i="14"/>
  <c r="BG80" i="14"/>
  <c r="BF80" i="14"/>
  <c r="BE80" i="14"/>
  <c r="BD80" i="14"/>
  <c r="BC80" i="14"/>
  <c r="BK125" i="14"/>
  <c r="BJ125" i="14"/>
  <c r="BI125" i="14"/>
  <c r="BH125" i="14"/>
  <c r="BG125" i="14"/>
  <c r="BF125" i="14"/>
  <c r="BE125" i="14"/>
  <c r="BD125" i="14"/>
  <c r="BC125" i="14"/>
  <c r="BK69" i="14"/>
  <c r="BJ69" i="14"/>
  <c r="BI69" i="14"/>
  <c r="BH69" i="14"/>
  <c r="BG69" i="14"/>
  <c r="BF69" i="14"/>
  <c r="BE69" i="14"/>
  <c r="BD69" i="14"/>
  <c r="BC69" i="14"/>
  <c r="BK50" i="14"/>
  <c r="BJ50" i="14"/>
  <c r="BI50" i="14"/>
  <c r="BH50" i="14"/>
  <c r="BG50" i="14"/>
  <c r="BF50" i="14"/>
  <c r="BE50" i="14"/>
  <c r="BD50" i="14"/>
  <c r="BC50" i="14"/>
  <c r="BJ49" i="14"/>
  <c r="BK49" i="14"/>
  <c r="BI49" i="14"/>
  <c r="BH49" i="14"/>
  <c r="BG49" i="14"/>
  <c r="BF49" i="14"/>
  <c r="BE49" i="14"/>
  <c r="BD49" i="14"/>
  <c r="BC49" i="14"/>
  <c r="BJ91" i="14"/>
  <c r="BK91" i="14"/>
  <c r="BI91" i="14"/>
  <c r="BH91" i="14"/>
  <c r="BG91" i="14"/>
  <c r="BF91" i="14"/>
  <c r="BE91" i="14"/>
  <c r="BD91" i="14"/>
  <c r="BC91" i="14"/>
  <c r="BK27" i="14"/>
  <c r="BJ27" i="14"/>
  <c r="BI27" i="14"/>
  <c r="BH27" i="14"/>
  <c r="BG27" i="14"/>
  <c r="BF27" i="14"/>
  <c r="BE27" i="14"/>
  <c r="BD27" i="14"/>
  <c r="BC27" i="14"/>
  <c r="BJ28" i="14"/>
  <c r="BI28" i="14"/>
  <c r="BH28" i="14"/>
  <c r="BG28" i="14"/>
  <c r="BF28" i="14"/>
  <c r="BE28" i="14"/>
  <c r="BD28" i="14"/>
  <c r="BC28" i="14"/>
  <c r="BK28" i="14"/>
  <c r="BK67" i="14"/>
  <c r="BJ67" i="14"/>
  <c r="BI67" i="14"/>
  <c r="BH67" i="14"/>
  <c r="BG67" i="14"/>
  <c r="BF67" i="14"/>
  <c r="BE67" i="14"/>
  <c r="BD67" i="14"/>
  <c r="BC67" i="14"/>
  <c r="BK42" i="14"/>
  <c r="BJ42" i="14"/>
  <c r="BI42" i="14"/>
  <c r="BH42" i="14"/>
  <c r="BG42" i="14"/>
  <c r="BF42" i="14"/>
  <c r="BE42" i="14"/>
  <c r="BD42" i="14"/>
  <c r="BC42" i="14"/>
  <c r="BI26" i="14"/>
  <c r="BH26" i="14"/>
  <c r="BG26" i="14"/>
  <c r="BF26" i="14"/>
  <c r="BE26" i="14"/>
  <c r="BD26" i="14"/>
  <c r="BC26" i="14"/>
  <c r="BJ26" i="14"/>
  <c r="BK26" i="14"/>
  <c r="BK11" i="14"/>
  <c r="BJ11" i="14"/>
  <c r="BI11" i="14"/>
  <c r="BH11" i="14"/>
  <c r="BG11" i="14"/>
  <c r="BF11" i="14"/>
  <c r="BE11" i="14"/>
  <c r="BD11" i="14"/>
  <c r="BC11" i="14"/>
  <c r="AS102" i="14"/>
  <c r="AT102" i="14"/>
  <c r="AR102" i="14"/>
  <c r="AQ102" i="14"/>
  <c r="AP102" i="14"/>
  <c r="AO102" i="14"/>
  <c r="AN102" i="14"/>
  <c r="AM102" i="14"/>
  <c r="AL102" i="14"/>
  <c r="AT119" i="14"/>
  <c r="AS119" i="14"/>
  <c r="AR119" i="14"/>
  <c r="AQ119" i="14"/>
  <c r="AP119" i="14"/>
  <c r="AO119" i="14"/>
  <c r="AN119" i="14"/>
  <c r="AM119" i="14"/>
  <c r="AL119" i="14"/>
  <c r="AR107" i="14"/>
  <c r="AQ107" i="14"/>
  <c r="AP107" i="14"/>
  <c r="AO107" i="14"/>
  <c r="AN107" i="14"/>
  <c r="AM107" i="14"/>
  <c r="AL107" i="14"/>
  <c r="AS107" i="14"/>
  <c r="AT107" i="14"/>
  <c r="AS35" i="14"/>
  <c r="AR35" i="14"/>
  <c r="AQ35" i="14"/>
  <c r="AP35" i="14"/>
  <c r="AO35" i="14"/>
  <c r="AN35" i="14"/>
  <c r="AM35" i="14"/>
  <c r="AL35" i="14"/>
  <c r="AT35" i="14"/>
  <c r="AT106" i="14"/>
  <c r="AS106" i="14"/>
  <c r="AR106" i="14"/>
  <c r="AQ106" i="14"/>
  <c r="AP106" i="14"/>
  <c r="AO106" i="14"/>
  <c r="AN106" i="14"/>
  <c r="AM106" i="14"/>
  <c r="AL106" i="14"/>
  <c r="AT26" i="14"/>
  <c r="AS26" i="14"/>
  <c r="AR26" i="14"/>
  <c r="AQ26" i="14"/>
  <c r="AP26" i="14"/>
  <c r="AO26" i="14"/>
  <c r="AN26" i="14"/>
  <c r="AM26" i="14"/>
  <c r="AL26" i="14"/>
  <c r="AT59" i="14"/>
  <c r="AS59" i="14"/>
  <c r="AR59" i="14"/>
  <c r="AQ59" i="14"/>
  <c r="AP59" i="14"/>
  <c r="AO59" i="14"/>
  <c r="AN59" i="14"/>
  <c r="AM59" i="14"/>
  <c r="AL59" i="14"/>
  <c r="AT24" i="14"/>
  <c r="AS24" i="14"/>
  <c r="AR24" i="14"/>
  <c r="AQ24" i="14"/>
  <c r="AP24" i="14"/>
  <c r="AO24" i="14"/>
  <c r="AN24" i="14"/>
  <c r="AM24" i="14"/>
  <c r="AL24" i="14"/>
  <c r="AT76" i="14"/>
  <c r="AS76" i="14"/>
  <c r="AR76" i="14"/>
  <c r="AQ76" i="14"/>
  <c r="AP76" i="14"/>
  <c r="AO76" i="14"/>
  <c r="AN76" i="14"/>
  <c r="AM76" i="14"/>
  <c r="AL76" i="14"/>
  <c r="AT41" i="14"/>
  <c r="AS41" i="14"/>
  <c r="AR41" i="14"/>
  <c r="AQ41" i="14"/>
  <c r="AP41" i="14"/>
  <c r="AO41" i="14"/>
  <c r="AN41" i="14"/>
  <c r="AM41" i="14"/>
  <c r="AL41" i="14"/>
  <c r="BK2" i="14"/>
  <c r="BJ2" i="14"/>
  <c r="BI2" i="14"/>
  <c r="BH2" i="14"/>
  <c r="BG2" i="14"/>
  <c r="BF2" i="14"/>
  <c r="BE2" i="14"/>
  <c r="BD2" i="14"/>
  <c r="BC2" i="14"/>
  <c r="AT70" i="14"/>
  <c r="AS70" i="14"/>
  <c r="AR70" i="14"/>
  <c r="AQ70" i="14"/>
  <c r="AP70" i="14"/>
  <c r="AO70" i="14"/>
  <c r="AN70" i="14"/>
  <c r="AM70" i="14"/>
  <c r="AL70" i="14"/>
  <c r="AT81" i="14"/>
  <c r="AS81" i="14"/>
  <c r="AR81" i="14"/>
  <c r="AQ81" i="14"/>
  <c r="AP81" i="14"/>
  <c r="AO81" i="14"/>
  <c r="AN81" i="14"/>
  <c r="AM81" i="14"/>
  <c r="AL81" i="14"/>
  <c r="AJ88" i="14"/>
  <c r="AI88" i="14"/>
  <c r="AK88" i="14"/>
  <c r="BB50" i="14"/>
  <c r="BA50" i="14"/>
  <c r="AZ50" i="14"/>
  <c r="AX50" i="14"/>
  <c r="AJ64" i="14"/>
  <c r="AK64" i="14"/>
  <c r="AI64" i="14"/>
  <c r="AH64" i="14"/>
  <c r="AJ81" i="14"/>
  <c r="AK81" i="14"/>
  <c r="AI81" i="14"/>
  <c r="AI59" i="14"/>
  <c r="AJ59" i="14"/>
  <c r="AK59" i="14"/>
  <c r="BB27" i="14"/>
  <c r="BA27" i="14"/>
  <c r="AI87" i="14"/>
  <c r="AH87" i="14"/>
  <c r="AJ87" i="14"/>
  <c r="AK87" i="14"/>
  <c r="BB19" i="14"/>
  <c r="BA19" i="14"/>
  <c r="AZ19" i="14"/>
  <c r="AX19" i="14"/>
  <c r="BA74" i="14"/>
  <c r="BB74" i="14"/>
  <c r="AJ97" i="14"/>
  <c r="AI97" i="14"/>
  <c r="AH97" i="14"/>
  <c r="AK97" i="14"/>
  <c r="BA51" i="14"/>
  <c r="AZ51" i="14"/>
  <c r="AX51" i="14"/>
  <c r="BB51" i="14"/>
  <c r="AJ66" i="14"/>
  <c r="AK66" i="14"/>
  <c r="AI66" i="14"/>
  <c r="BA9" i="14"/>
  <c r="BB9" i="14"/>
  <c r="BB26" i="14"/>
  <c r="BA26" i="14"/>
  <c r="AZ26" i="14"/>
  <c r="AX26" i="14"/>
  <c r="BA92" i="14"/>
  <c r="BB92" i="14"/>
  <c r="AI29" i="14"/>
  <c r="AJ29" i="14"/>
  <c r="AK29" i="14"/>
  <c r="BB34" i="14"/>
  <c r="BA34" i="14"/>
  <c r="AJ86" i="14"/>
  <c r="AI86" i="14"/>
  <c r="AK86" i="14"/>
  <c r="AJ50" i="14"/>
  <c r="AI50" i="14"/>
  <c r="AH50" i="14"/>
  <c r="AK50" i="14"/>
  <c r="BB60" i="14"/>
  <c r="BA60" i="14"/>
  <c r="BA118" i="14"/>
  <c r="AZ118" i="14"/>
  <c r="AX118" i="14"/>
  <c r="BB118" i="14"/>
  <c r="AI109" i="14"/>
  <c r="AH109" i="14"/>
  <c r="AA109" i="14"/>
  <c r="AE109" i="14"/>
  <c r="AJ109" i="14"/>
  <c r="AK109" i="14"/>
  <c r="BA82" i="14"/>
  <c r="BB82" i="14"/>
  <c r="AJ26" i="14"/>
  <c r="AI26" i="14"/>
  <c r="AH26" i="14"/>
  <c r="AK26" i="14"/>
  <c r="BA69" i="14"/>
  <c r="AZ69" i="14"/>
  <c r="AX69" i="14"/>
  <c r="BB69" i="14"/>
  <c r="AJ70" i="14"/>
  <c r="AI70" i="14"/>
  <c r="AK70" i="14"/>
  <c r="AI119" i="14"/>
  <c r="AJ119" i="14"/>
  <c r="AK119" i="14"/>
  <c r="BB42" i="14"/>
  <c r="BA42" i="14"/>
  <c r="BB125" i="14"/>
  <c r="BA125" i="14"/>
  <c r="BA123" i="14"/>
  <c r="AZ123" i="14"/>
  <c r="AX123" i="14"/>
  <c r="BB123" i="14"/>
  <c r="AJ78" i="14"/>
  <c r="AI78" i="14"/>
  <c r="AK78" i="14"/>
  <c r="AI47" i="14"/>
  <c r="AJ47" i="14"/>
  <c r="AK47" i="14"/>
  <c r="AJ48" i="14"/>
  <c r="AI48" i="14"/>
  <c r="AK48" i="14"/>
  <c r="BA23" i="14"/>
  <c r="BB23" i="14"/>
  <c r="AJ36" i="14"/>
  <c r="AI36" i="14"/>
  <c r="AH36" i="14"/>
  <c r="AK36" i="14"/>
  <c r="BB15" i="14"/>
  <c r="BA15" i="14"/>
  <c r="AJ68" i="14"/>
  <c r="AK68" i="14"/>
  <c r="AI68" i="14"/>
  <c r="AH68" i="14"/>
  <c r="BB2" i="14"/>
  <c r="BA2" i="14"/>
  <c r="AZ2" i="14"/>
  <c r="AX2" i="14"/>
  <c r="AJ106" i="14"/>
  <c r="AI106" i="14"/>
  <c r="AH106" i="14"/>
  <c r="AA106" i="14"/>
  <c r="AE106" i="14"/>
  <c r="AK106" i="14"/>
  <c r="AI102" i="14"/>
  <c r="AH102" i="14"/>
  <c r="AJ102" i="14"/>
  <c r="AK102" i="14"/>
  <c r="BA67" i="14"/>
  <c r="BB67" i="14"/>
  <c r="BB80" i="14"/>
  <c r="BA80" i="14"/>
  <c r="AZ80" i="14"/>
  <c r="AX80" i="14"/>
  <c r="BA43" i="14"/>
  <c r="BB43" i="14"/>
  <c r="BA53" i="14"/>
  <c r="BB53" i="14"/>
  <c r="BB101" i="14"/>
  <c r="BA101" i="14"/>
  <c r="AZ101" i="14"/>
  <c r="AX101" i="14"/>
  <c r="AJ77" i="14"/>
  <c r="AK77" i="14"/>
  <c r="AI77" i="14"/>
  <c r="AI100" i="14"/>
  <c r="AH100" i="14"/>
  <c r="AA100" i="14"/>
  <c r="AE100" i="14"/>
  <c r="AJ100" i="14"/>
  <c r="AK100" i="14"/>
  <c r="BA83" i="14"/>
  <c r="BB83" i="14"/>
  <c r="BB76" i="14"/>
  <c r="BA76" i="14"/>
  <c r="AZ76" i="14"/>
  <c r="AX76" i="14"/>
  <c r="BB111" i="14"/>
  <c r="BA111" i="14"/>
  <c r="AZ111" i="14"/>
  <c r="AX111" i="14"/>
  <c r="AJ80" i="14"/>
  <c r="AK80" i="14"/>
  <c r="AI80" i="14"/>
  <c r="BA40" i="14"/>
  <c r="AZ40" i="14"/>
  <c r="AX40" i="14"/>
  <c r="BB40" i="14"/>
  <c r="BA70" i="14"/>
  <c r="AZ70" i="14"/>
  <c r="AX70" i="14"/>
  <c r="BB70" i="14"/>
  <c r="AJ107" i="14"/>
  <c r="AI107" i="14"/>
  <c r="AK107" i="14"/>
  <c r="BA91" i="14"/>
  <c r="BB91" i="14"/>
  <c r="AJ41" i="14"/>
  <c r="AK41" i="14"/>
  <c r="AI41" i="14"/>
  <c r="BA49" i="14"/>
  <c r="AZ49" i="14"/>
  <c r="AX49" i="14"/>
  <c r="BB49" i="14"/>
  <c r="BA112" i="14"/>
  <c r="AZ112" i="14"/>
  <c r="AX112" i="14"/>
  <c r="BB112" i="14"/>
  <c r="AI92" i="14"/>
  <c r="AH92" i="14"/>
  <c r="AA92" i="14"/>
  <c r="AE92" i="14"/>
  <c r="AJ92" i="14"/>
  <c r="AK92" i="14"/>
  <c r="AI118" i="14"/>
  <c r="AJ118" i="14"/>
  <c r="AK118" i="14"/>
  <c r="BB117" i="14"/>
  <c r="BA117" i="14"/>
  <c r="BB6" i="14"/>
  <c r="BA6" i="14"/>
  <c r="AI94" i="14"/>
  <c r="AH94" i="14"/>
  <c r="AA94" i="14"/>
  <c r="AE94" i="14"/>
  <c r="AJ94" i="14"/>
  <c r="AK94" i="14"/>
  <c r="BA116" i="14"/>
  <c r="BB116" i="14"/>
  <c r="AJ89" i="14"/>
  <c r="AI89" i="14"/>
  <c r="AH89" i="14"/>
  <c r="AK89" i="14"/>
  <c r="BA57" i="14"/>
  <c r="AZ57" i="14"/>
  <c r="AX57" i="14"/>
  <c r="BB57" i="14"/>
  <c r="AJ61" i="14"/>
  <c r="AK61" i="14"/>
  <c r="AI61" i="14"/>
  <c r="BB25" i="14"/>
  <c r="BA25" i="14"/>
  <c r="AZ25" i="14"/>
  <c r="AX25" i="14"/>
  <c r="BA41" i="14"/>
  <c r="BB41" i="14"/>
  <c r="AJ37" i="14"/>
  <c r="AI37" i="14"/>
  <c r="AH37" i="14"/>
  <c r="AK37" i="14"/>
  <c r="AI113" i="14"/>
  <c r="AH113" i="14"/>
  <c r="AA113" i="14"/>
  <c r="AE113" i="14"/>
  <c r="AJ113" i="14"/>
  <c r="AK113" i="14"/>
  <c r="AJ105" i="14"/>
  <c r="AI105" i="14"/>
  <c r="AH105" i="14"/>
  <c r="AA105" i="14"/>
  <c r="AE105" i="14"/>
  <c r="AK105" i="14"/>
  <c r="BB99" i="14"/>
  <c r="BA99" i="14"/>
  <c r="AJ40" i="14"/>
  <c r="AI40" i="14"/>
  <c r="AK40" i="14"/>
  <c r="AI95" i="14"/>
  <c r="AJ95" i="14"/>
  <c r="AK95" i="14"/>
  <c r="BA124" i="14"/>
  <c r="AZ124" i="14"/>
  <c r="AX124" i="14"/>
  <c r="BB124" i="14"/>
  <c r="AI45" i="14"/>
  <c r="AH45" i="14"/>
  <c r="AJ45" i="14"/>
  <c r="AK45" i="14"/>
  <c r="AJ32" i="14"/>
  <c r="AI32" i="14"/>
  <c r="AH32" i="14"/>
  <c r="AK32" i="14"/>
  <c r="AJ24" i="14"/>
  <c r="AI24" i="14"/>
  <c r="AK24" i="14"/>
  <c r="AJ35" i="14"/>
  <c r="AK35" i="14"/>
  <c r="AI35" i="14"/>
  <c r="AH35" i="14"/>
  <c r="BB11" i="14"/>
  <c r="BA11" i="14"/>
  <c r="AI110" i="14"/>
  <c r="AH110" i="14"/>
  <c r="AA110" i="14"/>
  <c r="AE110" i="14"/>
  <c r="AJ110" i="14"/>
  <c r="AK110" i="14"/>
  <c r="BA75" i="14"/>
  <c r="BB75" i="14"/>
  <c r="BA106" i="14"/>
  <c r="BB106" i="14"/>
  <c r="BB113" i="14"/>
  <c r="BA113" i="14"/>
  <c r="AZ113" i="14"/>
  <c r="AX113" i="14"/>
  <c r="BB4" i="14"/>
  <c r="BA4" i="14"/>
  <c r="AZ4" i="14"/>
  <c r="AX4" i="14"/>
  <c r="BA66" i="14"/>
  <c r="BB66" i="14"/>
  <c r="AJ60" i="14"/>
  <c r="AK60" i="14"/>
  <c r="AI60" i="14"/>
  <c r="AI108" i="14"/>
  <c r="AH108" i="14"/>
  <c r="AA108" i="14"/>
  <c r="AE108" i="14"/>
  <c r="AJ108" i="14"/>
  <c r="AK108" i="14"/>
  <c r="AI121" i="14"/>
  <c r="AJ121" i="14"/>
  <c r="AK121" i="14"/>
  <c r="BA61" i="14"/>
  <c r="AZ61" i="14"/>
  <c r="AX61" i="14"/>
  <c r="BB61" i="14"/>
  <c r="BA122" i="14"/>
  <c r="AZ122" i="14"/>
  <c r="AX122" i="14"/>
  <c r="BB122" i="14"/>
  <c r="AJ76" i="14"/>
  <c r="AK76" i="14"/>
  <c r="AI76" i="14"/>
  <c r="BB28" i="14"/>
  <c r="BA28" i="14"/>
  <c r="AZ28" i="14"/>
  <c r="AX28" i="14"/>
  <c r="BB109" i="14"/>
  <c r="BA109" i="14"/>
  <c r="AZ109" i="14"/>
  <c r="AX109" i="14"/>
  <c r="AJ69" i="14"/>
  <c r="AK69" i="14"/>
  <c r="AI69" i="14"/>
  <c r="AJ38" i="14"/>
  <c r="AI38" i="14"/>
  <c r="AK38" i="14"/>
  <c r="BB46" i="14"/>
  <c r="BA46" i="14"/>
  <c r="AZ46" i="14"/>
  <c r="AX46" i="14"/>
  <c r="BA95" i="14"/>
  <c r="BB95" i="14"/>
  <c r="BA98" i="14"/>
  <c r="BB98" i="14"/>
  <c r="AJ72" i="14"/>
  <c r="AK72" i="14"/>
  <c r="AI72" i="14"/>
  <c r="AI34" i="14"/>
  <c r="AH34" i="14"/>
  <c r="AJ34" i="14"/>
  <c r="AK34" i="14"/>
  <c r="AJ56" i="14"/>
  <c r="AI56" i="14"/>
  <c r="AH56" i="14"/>
  <c r="AK56" i="14"/>
  <c r="BB31" i="14"/>
  <c r="BA31" i="14"/>
  <c r="BA48" i="14"/>
  <c r="AZ48" i="14"/>
  <c r="AX48" i="14"/>
  <c r="BB48" i="14"/>
  <c r="BB5" i="14"/>
  <c r="BA5" i="14"/>
  <c r="BB86" i="14"/>
  <c r="BA86" i="14"/>
  <c r="BB129" i="14"/>
  <c r="BA129" i="14"/>
  <c r="AJ84" i="14"/>
  <c r="AK84" i="14"/>
  <c r="AI84" i="14"/>
  <c r="AI55" i="14"/>
  <c r="AJ55" i="14"/>
  <c r="AK55" i="14"/>
  <c r="BA114" i="14"/>
  <c r="AZ114" i="14"/>
  <c r="AX114" i="14"/>
  <c r="BB114" i="14"/>
  <c r="AJ63" i="14"/>
  <c r="AK63" i="14"/>
  <c r="AI63" i="14"/>
  <c r="BB10" i="14"/>
  <c r="BA10" i="14"/>
  <c r="AZ10" i="14"/>
  <c r="AX10" i="14"/>
  <c r="AI49" i="14"/>
  <c r="AJ49" i="14"/>
  <c r="AK49" i="14"/>
  <c r="BA21" i="14"/>
  <c r="AZ21" i="14"/>
  <c r="AX21" i="14"/>
  <c r="BB21" i="14"/>
  <c r="BA37" i="14"/>
  <c r="AZ37" i="14"/>
  <c r="AX37" i="14"/>
  <c r="BB37" i="14"/>
  <c r="BA130" i="14"/>
  <c r="AZ130" i="14"/>
  <c r="AX130" i="14"/>
  <c r="BB130" i="14"/>
  <c r="AI23" i="14"/>
  <c r="AH23" i="14"/>
  <c r="AJ23" i="14"/>
  <c r="AK23" i="14"/>
  <c r="AI44" i="14"/>
  <c r="AJ44" i="14"/>
  <c r="AK44" i="14"/>
  <c r="BA62" i="14"/>
  <c r="AZ62" i="14"/>
  <c r="AX62" i="14"/>
  <c r="BB62" i="14"/>
  <c r="BA126" i="14"/>
  <c r="AZ126" i="14"/>
  <c r="AX126" i="14"/>
  <c r="BB126" i="14"/>
  <c r="AJ79" i="14"/>
  <c r="AK79" i="14"/>
  <c r="AI79" i="14"/>
  <c r="BB17" i="14"/>
  <c r="BA17" i="14"/>
  <c r="AZ17" i="14"/>
  <c r="AX17" i="14"/>
  <c r="BA79" i="14"/>
  <c r="BB79" i="14"/>
  <c r="AJ33" i="14"/>
  <c r="AK33" i="14"/>
  <c r="AI33" i="14"/>
  <c r="AH33" i="14"/>
  <c r="AI98" i="14"/>
  <c r="AH98" i="14"/>
  <c r="AA98" i="14"/>
  <c r="AE98" i="14"/>
  <c r="AJ98" i="14"/>
  <c r="AK98" i="14"/>
  <c r="BB24" i="14"/>
  <c r="BA24" i="14"/>
  <c r="AZ24" i="14"/>
  <c r="AX24" i="14"/>
  <c r="BB128" i="14"/>
  <c r="BA128" i="14"/>
  <c r="AZ128" i="14"/>
  <c r="AX128" i="14"/>
  <c r="BA121" i="14"/>
  <c r="BB121" i="14"/>
  <c r="BB89" i="14"/>
  <c r="BA89" i="14"/>
  <c r="AZ89" i="14"/>
  <c r="AX89" i="14"/>
  <c r="BB68" i="14"/>
  <c r="BA68" i="14"/>
  <c r="AZ68" i="14"/>
  <c r="AX68" i="14"/>
  <c r="AI104" i="14"/>
  <c r="AJ104" i="14"/>
  <c r="AK104" i="14"/>
  <c r="AI120" i="14"/>
  <c r="AH120" i="14"/>
  <c r="AA120" i="14"/>
  <c r="AE120" i="14"/>
  <c r="AJ120" i="14"/>
  <c r="AK120" i="14"/>
  <c r="BA77" i="14"/>
  <c r="BB77" i="14"/>
  <c r="AJ82" i="14"/>
  <c r="AK82" i="14"/>
  <c r="AI82" i="14"/>
  <c r="AH82" i="14"/>
  <c r="AJ91" i="14"/>
  <c r="AI91" i="14"/>
  <c r="AK91" i="14"/>
  <c r="BA96" i="14"/>
  <c r="BB96" i="14"/>
  <c r="AJ27" i="14"/>
  <c r="AK27" i="14"/>
  <c r="AI27" i="14"/>
  <c r="AH27" i="14"/>
  <c r="AI96" i="14"/>
  <c r="AH96" i="14"/>
  <c r="AA96" i="14"/>
  <c r="AE96" i="14"/>
  <c r="AJ96" i="14"/>
  <c r="AK96" i="14"/>
  <c r="BA35" i="14"/>
  <c r="BB35" i="14"/>
  <c r="BB64" i="14"/>
  <c r="BA64" i="14"/>
  <c r="AZ64" i="14"/>
  <c r="AX64" i="14"/>
  <c r="BB103" i="14"/>
  <c r="BA103" i="14"/>
  <c r="AZ103" i="14"/>
  <c r="AX103" i="14"/>
  <c r="BB38" i="14"/>
  <c r="BA38" i="14"/>
  <c r="AZ38" i="14"/>
  <c r="AX38" i="14"/>
  <c r="BB107" i="14"/>
  <c r="BA107" i="14"/>
  <c r="AZ107" i="14"/>
  <c r="AX107" i="14"/>
  <c r="AJ52" i="14"/>
  <c r="AI52" i="14"/>
  <c r="AH52" i="14"/>
  <c r="AK52" i="14"/>
  <c r="BA93" i="14"/>
  <c r="AZ93" i="14"/>
  <c r="AX93" i="14"/>
  <c r="BB93" i="14"/>
  <c r="BB84" i="14"/>
  <c r="BA84" i="14"/>
  <c r="AI71" i="14"/>
  <c r="AH71" i="14"/>
  <c r="AJ71" i="14"/>
  <c r="AK71" i="14"/>
  <c r="AJ85" i="14"/>
  <c r="AK85" i="14"/>
  <c r="AI85" i="14"/>
  <c r="BB29" i="14"/>
  <c r="BA29" i="14"/>
  <c r="BA47" i="14"/>
  <c r="AZ47" i="14"/>
  <c r="AX47" i="14"/>
  <c r="BB47" i="14"/>
  <c r="AJ75" i="14"/>
  <c r="AK75" i="14"/>
  <c r="AI75" i="14"/>
  <c r="AJ90" i="14"/>
  <c r="AI90" i="14"/>
  <c r="AH90" i="14"/>
  <c r="AK90" i="14"/>
  <c r="BA56" i="14"/>
  <c r="AZ56" i="14"/>
  <c r="AX56" i="14"/>
  <c r="BB56" i="14"/>
  <c r="AI54" i="14"/>
  <c r="AH54" i="14"/>
  <c r="AJ54" i="14"/>
  <c r="AK54" i="14"/>
  <c r="BB59" i="14"/>
  <c r="BA59" i="14"/>
  <c r="AZ59" i="14"/>
  <c r="AX59" i="14"/>
  <c r="BA108" i="14"/>
  <c r="BB108" i="14"/>
  <c r="BB7" i="14"/>
  <c r="BA7" i="14"/>
  <c r="AZ7" i="14"/>
  <c r="AX7" i="14"/>
  <c r="AJ43" i="14"/>
  <c r="AK43" i="14"/>
  <c r="AI43" i="14"/>
  <c r="BB13" i="14"/>
  <c r="BA13" i="14"/>
  <c r="BB22" i="14"/>
  <c r="BA22" i="14"/>
  <c r="AI53" i="14"/>
  <c r="AH53" i="14"/>
  <c r="AJ53" i="14"/>
  <c r="AK53" i="14"/>
  <c r="BB16" i="14"/>
  <c r="BA16" i="14"/>
  <c r="AZ16" i="14"/>
  <c r="AX16" i="14"/>
  <c r="BA97" i="14"/>
  <c r="BB97" i="14"/>
  <c r="BB45" i="14"/>
  <c r="BA45" i="14"/>
  <c r="AZ45" i="14"/>
  <c r="AX45" i="14"/>
  <c r="BA102" i="14"/>
  <c r="BB102" i="14"/>
  <c r="AJ25" i="14"/>
  <c r="AK25" i="14"/>
  <c r="AI25" i="14"/>
  <c r="AH25" i="14"/>
  <c r="AJ93" i="14"/>
  <c r="AI93" i="14"/>
  <c r="AK93" i="14"/>
  <c r="BA55" i="14"/>
  <c r="BB55" i="14"/>
  <c r="BB54" i="14"/>
  <c r="BA54" i="14"/>
  <c r="AZ54" i="14"/>
  <c r="AX54" i="14"/>
  <c r="BA94" i="14"/>
  <c r="BB94" i="14"/>
  <c r="AJ39" i="14"/>
  <c r="AI39" i="14"/>
  <c r="AH39" i="14"/>
  <c r="AK39" i="14"/>
  <c r="AI101" i="14"/>
  <c r="AH101" i="14"/>
  <c r="AA101" i="14"/>
  <c r="AE101" i="14"/>
  <c r="AJ101" i="14"/>
  <c r="AK101" i="14"/>
  <c r="BA20" i="14"/>
  <c r="BB20" i="14"/>
  <c r="BA65" i="14"/>
  <c r="BB65" i="14"/>
  <c r="AJ42" i="14"/>
  <c r="AI42" i="14"/>
  <c r="AH42" i="14"/>
  <c r="AK42" i="14"/>
  <c r="AJ115" i="14"/>
  <c r="AI115" i="14"/>
  <c r="AK115" i="14"/>
  <c r="BB72" i="14"/>
  <c r="BA72" i="14"/>
  <c r="AZ72" i="14"/>
  <c r="AX72" i="14"/>
  <c r="BA85" i="14"/>
  <c r="BB85" i="14"/>
  <c r="AJ67" i="14"/>
  <c r="AK67" i="14"/>
  <c r="AI67" i="14"/>
  <c r="AH67" i="14"/>
  <c r="AI31" i="14"/>
  <c r="AH31" i="14"/>
  <c r="AJ31" i="14"/>
  <c r="AK31" i="14"/>
  <c r="AJ99" i="14"/>
  <c r="AI99" i="14"/>
  <c r="AH99" i="14"/>
  <c r="AA99" i="14"/>
  <c r="AE99" i="14"/>
  <c r="AK99" i="14"/>
  <c r="BB110" i="14"/>
  <c r="BA110" i="14"/>
  <c r="BA119" i="14"/>
  <c r="AZ119" i="14"/>
  <c r="AX119" i="14"/>
  <c r="BB119" i="14"/>
  <c r="AJ73" i="14"/>
  <c r="AK73" i="14"/>
  <c r="AI73" i="14"/>
  <c r="AJ112" i="14"/>
  <c r="AI112" i="14"/>
  <c r="AH112" i="14"/>
  <c r="AA112" i="14"/>
  <c r="AE112" i="14"/>
  <c r="AK112" i="14"/>
  <c r="AJ114" i="14"/>
  <c r="AI114" i="14"/>
  <c r="AK114" i="14"/>
  <c r="BA104" i="14"/>
  <c r="BB104" i="14"/>
  <c r="AD104" i="6"/>
  <c r="AE104" i="6"/>
  <c r="AI116" i="14"/>
  <c r="AJ116" i="14"/>
  <c r="AK116" i="14"/>
  <c r="BA36" i="14"/>
  <c r="AZ36" i="14"/>
  <c r="AX36" i="14"/>
  <c r="BB36" i="14"/>
  <c r="BA63" i="14"/>
  <c r="AZ63" i="14"/>
  <c r="AX63" i="14"/>
  <c r="BB63" i="14"/>
  <c r="BA90" i="14"/>
  <c r="AZ90" i="14"/>
  <c r="AX90" i="14"/>
  <c r="BB90" i="14"/>
  <c r="BA120" i="14"/>
  <c r="AZ120" i="14"/>
  <c r="AX120" i="14"/>
  <c r="BB120" i="14"/>
  <c r="BB8" i="14"/>
  <c r="BA8" i="14"/>
  <c r="AJ22" i="14"/>
  <c r="AI22" i="14"/>
  <c r="AK22" i="14"/>
  <c r="BA18" i="14"/>
  <c r="BB18" i="14"/>
  <c r="BA33" i="14"/>
  <c r="BB33" i="14"/>
  <c r="BA44" i="14"/>
  <c r="BB44" i="14"/>
  <c r="BA88" i="14"/>
  <c r="BB88" i="14"/>
  <c r="AJ46" i="14"/>
  <c r="AI46" i="14"/>
  <c r="AH46" i="14"/>
  <c r="AK46" i="14"/>
  <c r="AI103" i="14"/>
  <c r="AH103" i="14"/>
  <c r="AJ103" i="14"/>
  <c r="AK103" i="14"/>
  <c r="BA100" i="14"/>
  <c r="BB100" i="14"/>
  <c r="AJ62" i="14"/>
  <c r="AK62" i="14"/>
  <c r="AI62" i="14"/>
  <c r="AJ30" i="14"/>
  <c r="AI30" i="14"/>
  <c r="AK30" i="14"/>
  <c r="AJ117" i="14"/>
  <c r="AI117" i="14"/>
  <c r="AH117" i="14"/>
  <c r="AA117" i="14"/>
  <c r="AE117" i="14"/>
  <c r="AK117" i="14"/>
  <c r="BB87" i="14"/>
  <c r="BA87" i="14"/>
  <c r="BA58" i="14"/>
  <c r="AZ58" i="14"/>
  <c r="AX58" i="14"/>
  <c r="BB58" i="14"/>
  <c r="AJ74" i="14"/>
  <c r="AK74" i="14"/>
  <c r="AI74" i="14"/>
  <c r="AH74" i="14"/>
  <c r="AJ58" i="14"/>
  <c r="AI58" i="14"/>
  <c r="AH58" i="14"/>
  <c r="AK58" i="14"/>
  <c r="BA32" i="14"/>
  <c r="AZ32" i="14"/>
  <c r="AX32" i="14"/>
  <c r="BB32" i="14"/>
  <c r="BA52" i="14"/>
  <c r="AZ52" i="14"/>
  <c r="AX52" i="14"/>
  <c r="BB52" i="14"/>
  <c r="BB14" i="14"/>
  <c r="BA14" i="14"/>
  <c r="BA81" i="14"/>
  <c r="AZ81" i="14"/>
  <c r="AX81" i="14"/>
  <c r="BB81" i="14"/>
  <c r="AJ65" i="14"/>
  <c r="AK65" i="14"/>
  <c r="AI65" i="14"/>
  <c r="BB3" i="14"/>
  <c r="BA3" i="14"/>
  <c r="AZ3" i="14"/>
  <c r="AX3" i="14"/>
  <c r="BA30" i="14"/>
  <c r="BB30" i="14"/>
  <c r="AI111" i="14"/>
  <c r="AJ111" i="14"/>
  <c r="AK111" i="14"/>
  <c r="AJ83" i="14"/>
  <c r="AK83" i="14"/>
  <c r="AI83" i="14"/>
  <c r="AH83" i="14"/>
  <c r="AJ51" i="14"/>
  <c r="AI51" i="14"/>
  <c r="AH51" i="14"/>
  <c r="AK51" i="14"/>
  <c r="BA39" i="14"/>
  <c r="AZ39" i="14"/>
  <c r="AX39" i="14"/>
  <c r="BB39" i="14"/>
  <c r="BB115" i="14"/>
  <c r="BA115" i="14"/>
  <c r="BA78" i="14"/>
  <c r="AZ78" i="14"/>
  <c r="AX78" i="14"/>
  <c r="BB78" i="14"/>
  <c r="AI57" i="14"/>
  <c r="AH57" i="14"/>
  <c r="AJ57" i="14"/>
  <c r="AK57" i="14"/>
  <c r="BB12" i="14"/>
  <c r="BA12" i="14"/>
  <c r="AZ12" i="14"/>
  <c r="AX12" i="14"/>
  <c r="BA71" i="14"/>
  <c r="BB71" i="14"/>
  <c r="BB105" i="14"/>
  <c r="BA105" i="14"/>
  <c r="AZ105" i="14"/>
  <c r="AX105" i="14"/>
  <c r="AI28" i="14"/>
  <c r="AJ28" i="14"/>
  <c r="AK28" i="14"/>
  <c r="BA127" i="14"/>
  <c r="AZ127" i="14"/>
  <c r="AX127" i="14"/>
  <c r="BB127" i="14"/>
  <c r="AJ21" i="14"/>
  <c r="AI21" i="14"/>
  <c r="AK21" i="14"/>
  <c r="BA73" i="14"/>
  <c r="BB73" i="14"/>
  <c r="AE85" i="6"/>
  <c r="AD85" i="6"/>
  <c r="AA70" i="6"/>
  <c r="AB70" i="6"/>
  <c r="AB99" i="6"/>
  <c r="AA99" i="6"/>
  <c r="AH87" i="6"/>
  <c r="AZ65" i="6"/>
  <c r="AX65" i="6"/>
  <c r="AA114" i="6"/>
  <c r="AB114" i="6"/>
  <c r="AZ126" i="6"/>
  <c r="AX126" i="6"/>
  <c r="AD38" i="6"/>
  <c r="AE38" i="6"/>
  <c r="AE81" i="6"/>
  <c r="AD81" i="6"/>
  <c r="AD79" i="6"/>
  <c r="AE79" i="6"/>
  <c r="AD71" i="6"/>
  <c r="AE71" i="6"/>
  <c r="AH122" i="6"/>
  <c r="AH112" i="6"/>
  <c r="AE101" i="6"/>
  <c r="AD101" i="6"/>
  <c r="AA33" i="6"/>
  <c r="AB33" i="6"/>
  <c r="AA29" i="6"/>
  <c r="AB29" i="6"/>
  <c r="AA117" i="6"/>
  <c r="AB117" i="6"/>
  <c r="AD90" i="6"/>
  <c r="AE90" i="6"/>
  <c r="AD69" i="6"/>
  <c r="AE69" i="6"/>
  <c r="AH102" i="6"/>
  <c r="AZ119" i="6"/>
  <c r="AX119" i="6"/>
  <c r="AH59" i="6"/>
  <c r="AH64" i="6"/>
  <c r="AZ82" i="6"/>
  <c r="AX82" i="6"/>
  <c r="AH52" i="6"/>
  <c r="AH61" i="6"/>
  <c r="AZ115" i="6"/>
  <c r="AX115" i="6"/>
  <c r="AH55" i="6"/>
  <c r="AH103" i="6"/>
  <c r="AH113" i="6"/>
  <c r="AH111" i="6"/>
  <c r="AH78" i="6"/>
  <c r="AH110" i="6"/>
  <c r="AH91" i="6"/>
  <c r="AH28" i="6"/>
  <c r="AE100" i="6"/>
  <c r="AD100" i="6"/>
  <c r="AE86" i="6"/>
  <c r="AD86" i="6"/>
  <c r="AA105" i="6"/>
  <c r="AB105" i="6"/>
  <c r="AB62" i="6"/>
  <c r="AA62" i="6"/>
  <c r="AB45" i="6"/>
  <c r="AA45" i="6"/>
  <c r="AA65" i="6"/>
  <c r="AB65" i="6"/>
  <c r="AA35" i="6"/>
  <c r="AB35" i="6"/>
  <c r="AA43" i="6"/>
  <c r="AB43" i="6"/>
  <c r="AB108" i="6"/>
  <c r="AA108" i="6"/>
  <c r="AA39" i="6"/>
  <c r="AB39" i="6"/>
  <c r="AB115" i="6"/>
  <c r="AA115" i="6"/>
  <c r="AA68" i="6"/>
  <c r="AB68" i="6"/>
  <c r="AB106" i="6"/>
  <c r="AA106" i="6"/>
  <c r="AB60" i="6"/>
  <c r="AA60" i="6"/>
  <c r="AD40" i="6"/>
  <c r="AE40" i="6"/>
  <c r="AD77" i="6"/>
  <c r="AE77" i="6"/>
  <c r="AD67" i="6"/>
  <c r="AE67" i="6"/>
  <c r="AA51" i="6"/>
  <c r="AB51" i="6"/>
  <c r="AZ110" i="6"/>
  <c r="AX110" i="6"/>
  <c r="AA121" i="6"/>
  <c r="AB121" i="6"/>
  <c r="AE88" i="6"/>
  <c r="AD88" i="6"/>
  <c r="AZ120" i="6"/>
  <c r="AX120" i="6"/>
  <c r="AA109" i="6"/>
  <c r="AB109" i="6"/>
  <c r="AA53" i="6"/>
  <c r="AB53" i="6"/>
  <c r="AD75" i="6"/>
  <c r="AE75" i="6"/>
  <c r="AE97" i="6"/>
  <c r="AD97" i="6"/>
  <c r="AA125" i="6"/>
  <c r="AB125" i="6"/>
  <c r="AZ104" i="6"/>
  <c r="AX104" i="6"/>
  <c r="AH72" i="6"/>
  <c r="AB37" i="6"/>
  <c r="AA37" i="6"/>
  <c r="AH57" i="6"/>
  <c r="AA119" i="6"/>
  <c r="AB119" i="6"/>
  <c r="AH23" i="6"/>
  <c r="AB41" i="6"/>
  <c r="AA41" i="6"/>
  <c r="AZ109" i="6"/>
  <c r="AX109" i="6"/>
  <c r="AZ108" i="6"/>
  <c r="AX108" i="6"/>
  <c r="AH47" i="6"/>
  <c r="AH116" i="6"/>
  <c r="AZ128" i="6"/>
  <c r="AX128" i="6"/>
  <c r="AD82" i="6"/>
  <c r="AE82" i="6"/>
  <c r="AD73" i="6"/>
  <c r="AE73" i="6"/>
  <c r="AE93" i="6"/>
  <c r="AD93" i="6"/>
  <c r="AE98" i="6"/>
  <c r="AD98" i="6"/>
  <c r="AE89" i="6"/>
  <c r="AD89" i="6"/>
  <c r="AZ98" i="6"/>
  <c r="AX98" i="6"/>
  <c r="AH126" i="6"/>
  <c r="AH63" i="6"/>
  <c r="AH123" i="6"/>
  <c r="AZ106" i="6"/>
  <c r="AX106" i="6"/>
  <c r="AZ94" i="6"/>
  <c r="AX94" i="6"/>
  <c r="AH32" i="6"/>
  <c r="AH44" i="6"/>
  <c r="AH95" i="6"/>
  <c r="AH124" i="6"/>
  <c r="AE96" i="6"/>
  <c r="AD96" i="6"/>
  <c r="AB66" i="6"/>
  <c r="AA66" i="6"/>
  <c r="AA31" i="6"/>
  <c r="AB31" i="6"/>
  <c r="AB107" i="6"/>
  <c r="AA107" i="6"/>
  <c r="AA27" i="6"/>
  <c r="AB27" i="6"/>
  <c r="AA83" i="6"/>
  <c r="AB83" i="6"/>
  <c r="AB49" i="6"/>
  <c r="AA49" i="6"/>
  <c r="AA74" i="6"/>
  <c r="AB74" i="6"/>
  <c r="AA120" i="6"/>
  <c r="AB120" i="6"/>
  <c r="AH118" i="6"/>
  <c r="AA76" i="6"/>
  <c r="AB76" i="6"/>
  <c r="AH24" i="6"/>
  <c r="AE49" i="6"/>
  <c r="AD49" i="6"/>
  <c r="AE31" i="6"/>
  <c r="AD31" i="6"/>
  <c r="AA124" i="6"/>
  <c r="AB124" i="6"/>
  <c r="AA126" i="6"/>
  <c r="AB126" i="6"/>
  <c r="AE125" i="6"/>
  <c r="AD125" i="6"/>
  <c r="AD109" i="6"/>
  <c r="AE109" i="6"/>
  <c r="AE51" i="6"/>
  <c r="AD51" i="6"/>
  <c r="AD60" i="6"/>
  <c r="AE60" i="6"/>
  <c r="AA111" i="6"/>
  <c r="AB111" i="6"/>
  <c r="AB64" i="6"/>
  <c r="AA64" i="6"/>
  <c r="AA112" i="6"/>
  <c r="AB112" i="6"/>
  <c r="AH21" i="14"/>
  <c r="AZ30" i="14"/>
  <c r="AX30" i="14"/>
  <c r="AZ14" i="14"/>
  <c r="AX14" i="14"/>
  <c r="AZ18" i="14"/>
  <c r="AX18" i="14"/>
  <c r="AH116" i="14"/>
  <c r="AA116" i="14"/>
  <c r="AE116" i="14"/>
  <c r="AZ110" i="14"/>
  <c r="AX110" i="14"/>
  <c r="AB67" i="14"/>
  <c r="AA67" i="14"/>
  <c r="AH115" i="14"/>
  <c r="AA115" i="14"/>
  <c r="AE115" i="14"/>
  <c r="AZ20" i="14"/>
  <c r="AX20" i="14"/>
  <c r="AZ94" i="14"/>
  <c r="AX94" i="14"/>
  <c r="AA25" i="14"/>
  <c r="AB25" i="14"/>
  <c r="AZ97" i="14"/>
  <c r="AX97" i="14"/>
  <c r="AZ13" i="14"/>
  <c r="AX13" i="14"/>
  <c r="AZ108" i="14"/>
  <c r="AX108" i="14"/>
  <c r="AZ29" i="14"/>
  <c r="AX29" i="14"/>
  <c r="AZ84" i="14"/>
  <c r="AX84" i="14"/>
  <c r="AZ35" i="14"/>
  <c r="AX35" i="14"/>
  <c r="AZ96" i="14"/>
  <c r="AX96" i="14"/>
  <c r="AZ77" i="14"/>
  <c r="AX77" i="14"/>
  <c r="AZ79" i="14"/>
  <c r="AX79" i="14"/>
  <c r="AH49" i="14"/>
  <c r="AZ86" i="14"/>
  <c r="AX86" i="14"/>
  <c r="AH38" i="14"/>
  <c r="AZ106" i="14"/>
  <c r="AX106" i="14"/>
  <c r="AA35" i="14"/>
  <c r="AB35" i="14"/>
  <c r="AH95" i="14"/>
  <c r="AZ41" i="14"/>
  <c r="AX41" i="14"/>
  <c r="AZ6" i="14"/>
  <c r="AX6" i="14"/>
  <c r="AZ125" i="14"/>
  <c r="AX125" i="14"/>
  <c r="AH70" i="14"/>
  <c r="AZ82" i="14"/>
  <c r="AX82" i="14"/>
  <c r="AZ9" i="14"/>
  <c r="AX9" i="14"/>
  <c r="AZ27" i="14"/>
  <c r="AX27" i="14"/>
  <c r="AB64" i="14"/>
  <c r="AA64" i="14"/>
  <c r="AE76" i="6"/>
  <c r="AD76" i="6"/>
  <c r="AB95" i="6"/>
  <c r="AA95" i="6"/>
  <c r="AA116" i="6"/>
  <c r="AB116" i="6"/>
  <c r="AE119" i="6"/>
  <c r="AD119" i="6"/>
  <c r="AE39" i="6"/>
  <c r="AD39" i="6"/>
  <c r="AE65" i="6"/>
  <c r="AD65" i="6"/>
  <c r="AA113" i="6"/>
  <c r="AB113" i="6"/>
  <c r="AB59" i="6"/>
  <c r="AA59" i="6"/>
  <c r="AD117" i="6"/>
  <c r="AE117" i="6"/>
  <c r="AA122" i="6"/>
  <c r="AB122" i="6"/>
  <c r="AB83" i="14"/>
  <c r="AA83" i="14"/>
  <c r="AB74" i="14"/>
  <c r="AA74" i="14"/>
  <c r="AB90" i="14"/>
  <c r="AA90" i="14"/>
  <c r="AB56" i="14"/>
  <c r="AA56" i="14"/>
  <c r="AH76" i="14"/>
  <c r="AA89" i="14"/>
  <c r="AB89" i="14"/>
  <c r="AB36" i="14"/>
  <c r="AA36" i="14"/>
  <c r="AB50" i="14"/>
  <c r="AA50" i="14"/>
  <c r="AH66" i="14"/>
  <c r="AD66" i="6"/>
  <c r="AE66" i="6"/>
  <c r="AA118" i="6"/>
  <c r="AB118" i="6"/>
  <c r="AE83" i="6"/>
  <c r="AD83" i="6"/>
  <c r="AB44" i="6"/>
  <c r="AA44" i="6"/>
  <c r="AA47" i="6"/>
  <c r="AB47" i="6"/>
  <c r="AB57" i="6"/>
  <c r="AA57" i="6"/>
  <c r="AD106" i="6"/>
  <c r="AE106" i="6"/>
  <c r="AD108" i="6"/>
  <c r="AE108" i="6"/>
  <c r="AE45" i="6"/>
  <c r="AD45" i="6"/>
  <c r="AB103" i="6"/>
  <c r="AA103" i="6"/>
  <c r="AE70" i="6"/>
  <c r="AD70" i="6"/>
  <c r="AZ71" i="14"/>
  <c r="AX71" i="14"/>
  <c r="AZ115" i="14"/>
  <c r="AX115" i="14"/>
  <c r="AZ100" i="14"/>
  <c r="AX100" i="14"/>
  <c r="AZ88" i="14"/>
  <c r="AX88" i="14"/>
  <c r="AH22" i="14"/>
  <c r="AH43" i="14"/>
  <c r="AH85" i="14"/>
  <c r="AH91" i="14"/>
  <c r="AH55" i="14"/>
  <c r="AZ5" i="14"/>
  <c r="AX5" i="14"/>
  <c r="AZ98" i="14"/>
  <c r="AX98" i="14"/>
  <c r="AH69" i="14"/>
  <c r="AH121" i="14"/>
  <c r="AA121" i="14"/>
  <c r="AE121" i="14"/>
  <c r="AZ66" i="14"/>
  <c r="AX66" i="14"/>
  <c r="AZ75" i="14"/>
  <c r="AX75" i="14"/>
  <c r="AH40" i="14"/>
  <c r="AZ117" i="14"/>
  <c r="AX117" i="14"/>
  <c r="AZ91" i="14"/>
  <c r="AX91" i="14"/>
  <c r="AH80" i="14"/>
  <c r="AZ83" i="14"/>
  <c r="AX83" i="14"/>
  <c r="AZ67" i="14"/>
  <c r="AX67" i="14"/>
  <c r="AH47" i="14"/>
  <c r="AZ42" i="14"/>
  <c r="AX42" i="14"/>
  <c r="AH29" i="14"/>
  <c r="AZ74" i="14"/>
  <c r="AX74" i="14"/>
  <c r="AA32" i="6"/>
  <c r="AB32" i="6"/>
  <c r="AD37" i="6"/>
  <c r="AE37" i="6"/>
  <c r="AA55" i="6"/>
  <c r="AB55" i="6"/>
  <c r="AB102" i="6"/>
  <c r="AA102" i="6"/>
  <c r="AE29" i="6"/>
  <c r="AD29" i="6"/>
  <c r="AH65" i="14"/>
  <c r="AH73" i="14"/>
  <c r="AB42" i="14"/>
  <c r="AA42" i="14"/>
  <c r="AH75" i="14"/>
  <c r="AH79" i="14"/>
  <c r="AH63" i="14"/>
  <c r="AH84" i="14"/>
  <c r="AA45" i="14"/>
  <c r="AB45" i="14"/>
  <c r="AH61" i="14"/>
  <c r="AB68" i="14"/>
  <c r="AA68" i="14"/>
  <c r="AD120" i="6"/>
  <c r="AE120" i="6"/>
  <c r="AE27" i="6"/>
  <c r="AD27" i="6"/>
  <c r="AE62" i="6"/>
  <c r="AD62" i="6"/>
  <c r="AA28" i="6"/>
  <c r="AB28" i="6"/>
  <c r="AD114" i="6"/>
  <c r="AE114" i="6"/>
  <c r="AH30" i="14"/>
  <c r="AZ44" i="14"/>
  <c r="AX44" i="14"/>
  <c r="AZ8" i="14"/>
  <c r="AX8" i="14"/>
  <c r="AZ104" i="14"/>
  <c r="AX104" i="14"/>
  <c r="AZ85" i="14"/>
  <c r="AX85" i="14"/>
  <c r="AZ55" i="14"/>
  <c r="AX55" i="14"/>
  <c r="AZ102" i="14"/>
  <c r="AX102" i="14"/>
  <c r="AA27" i="14"/>
  <c r="AB27" i="14"/>
  <c r="AB82" i="14"/>
  <c r="AA82" i="14"/>
  <c r="AZ121" i="14"/>
  <c r="AX121" i="14"/>
  <c r="AA33" i="14"/>
  <c r="AB33" i="14"/>
  <c r="AH44" i="14"/>
  <c r="AZ95" i="14"/>
  <c r="AX95" i="14"/>
  <c r="AH24" i="14"/>
  <c r="AZ99" i="14"/>
  <c r="AX99" i="14"/>
  <c r="AZ116" i="14"/>
  <c r="AX116" i="14"/>
  <c r="AH107" i="14"/>
  <c r="AA107" i="14"/>
  <c r="AE107" i="14"/>
  <c r="AZ53" i="14"/>
  <c r="AX53" i="14"/>
  <c r="AZ23" i="14"/>
  <c r="AX23" i="14"/>
  <c r="AH78" i="14"/>
  <c r="AH86" i="14"/>
  <c r="AZ92" i="14"/>
  <c r="AX92" i="14"/>
  <c r="AH59" i="14"/>
  <c r="AE107" i="6"/>
  <c r="AD107" i="6"/>
  <c r="AE41" i="6"/>
  <c r="AD41" i="6"/>
  <c r="AA72" i="6"/>
  <c r="AB72" i="6"/>
  <c r="AD121" i="6"/>
  <c r="AE121" i="6"/>
  <c r="AE68" i="6"/>
  <c r="AD68" i="6"/>
  <c r="AE43" i="6"/>
  <c r="AD43" i="6"/>
  <c r="AB91" i="6"/>
  <c r="AA91" i="6"/>
  <c r="AA61" i="6"/>
  <c r="AB61" i="6"/>
  <c r="AE33" i="6"/>
  <c r="AD33" i="6"/>
  <c r="AB103" i="14"/>
  <c r="AA103" i="14"/>
  <c r="AB39" i="14"/>
  <c r="AA39" i="14"/>
  <c r="AB53" i="14"/>
  <c r="AA53" i="14"/>
  <c r="AB54" i="14"/>
  <c r="AA54" i="14"/>
  <c r="AB52" i="14"/>
  <c r="AA52" i="14"/>
  <c r="AB34" i="14"/>
  <c r="AA34" i="14"/>
  <c r="AB37" i="14"/>
  <c r="AA37" i="14"/>
  <c r="AB102" i="14"/>
  <c r="AA102" i="14"/>
  <c r="AB26" i="14"/>
  <c r="AA26" i="14"/>
  <c r="AH81" i="14"/>
  <c r="AD74" i="6"/>
  <c r="AE74" i="6"/>
  <c r="AB123" i="6"/>
  <c r="AA123" i="6"/>
  <c r="AE53" i="6"/>
  <c r="AD53" i="6"/>
  <c r="AD115" i="6"/>
  <c r="AE115" i="6"/>
  <c r="AA110" i="6"/>
  <c r="AB110" i="6"/>
  <c r="AB52" i="6"/>
  <c r="AA52" i="6"/>
  <c r="AB87" i="6"/>
  <c r="AA87" i="6"/>
  <c r="AZ73" i="14"/>
  <c r="AX73" i="14"/>
  <c r="AH28" i="14"/>
  <c r="AH111" i="14"/>
  <c r="AA111" i="14"/>
  <c r="AE111" i="14"/>
  <c r="AZ87" i="14"/>
  <c r="AX87" i="14"/>
  <c r="AH62" i="14"/>
  <c r="AZ33" i="14"/>
  <c r="AX33" i="14"/>
  <c r="AH114" i="14"/>
  <c r="AA114" i="14"/>
  <c r="AE114" i="14"/>
  <c r="AZ65" i="14"/>
  <c r="AX65" i="14"/>
  <c r="AH93" i="14"/>
  <c r="AA93" i="14"/>
  <c r="AE93" i="14"/>
  <c r="AZ22" i="14"/>
  <c r="AX22" i="14"/>
  <c r="AH104" i="14"/>
  <c r="AZ129" i="14"/>
  <c r="AX129" i="14"/>
  <c r="AZ31" i="14"/>
  <c r="AX31" i="14"/>
  <c r="AH72" i="14"/>
  <c r="AH60" i="14"/>
  <c r="AZ11" i="14"/>
  <c r="AX11" i="14"/>
  <c r="AH118" i="14"/>
  <c r="AA118" i="14"/>
  <c r="AE118" i="14"/>
  <c r="AH41" i="14"/>
  <c r="AH77" i="14"/>
  <c r="AZ43" i="14"/>
  <c r="AX43" i="14"/>
  <c r="AZ15" i="14"/>
  <c r="AX15" i="14"/>
  <c r="AH48" i="14"/>
  <c r="AH119" i="14"/>
  <c r="AA119" i="14"/>
  <c r="AE119" i="14"/>
  <c r="AZ60" i="14"/>
  <c r="AX60" i="14"/>
  <c r="AZ34" i="14"/>
  <c r="AX34" i="14"/>
  <c r="AH88" i="14"/>
  <c r="AB24" i="6"/>
  <c r="AA24" i="6"/>
  <c r="AB63" i="6"/>
  <c r="AA63" i="6"/>
  <c r="AB23" i="6"/>
  <c r="AA23" i="6"/>
  <c r="AE35" i="6"/>
  <c r="AD35" i="6"/>
  <c r="AE105" i="6"/>
  <c r="AD105" i="6"/>
  <c r="AA78" i="6"/>
  <c r="AB78" i="6"/>
  <c r="AE99" i="6"/>
  <c r="AD99" i="6"/>
  <c r="AB57" i="14"/>
  <c r="AA57" i="14"/>
  <c r="AB51" i="14"/>
  <c r="AA51" i="14"/>
  <c r="AA58" i="14"/>
  <c r="AB58" i="14"/>
  <c r="AA46" i="14"/>
  <c r="AB46" i="14"/>
  <c r="AB31" i="14"/>
  <c r="AA31" i="14"/>
  <c r="AB71" i="14"/>
  <c r="AA71" i="14"/>
  <c r="AB23" i="14"/>
  <c r="AA23" i="14"/>
  <c r="AA32" i="14"/>
  <c r="AB32" i="14"/>
  <c r="AA97" i="14"/>
  <c r="AB97" i="14"/>
  <c r="AB87" i="14"/>
  <c r="AA87" i="14"/>
  <c r="AD32" i="14"/>
  <c r="AE32" i="14"/>
  <c r="AB60" i="14"/>
  <c r="AA60" i="14"/>
  <c r="AD54" i="14"/>
  <c r="AE54" i="14"/>
  <c r="AD23" i="14"/>
  <c r="AE23" i="14"/>
  <c r="AE63" i="6"/>
  <c r="AD63" i="6"/>
  <c r="AB48" i="14"/>
  <c r="AA48" i="14"/>
  <c r="AB72" i="14"/>
  <c r="AA72" i="14"/>
  <c r="AD52" i="6"/>
  <c r="AE52" i="6"/>
  <c r="AD123" i="6"/>
  <c r="AE123" i="6"/>
  <c r="AE68" i="14"/>
  <c r="AD68" i="14"/>
  <c r="AB75" i="14"/>
  <c r="AA75" i="14"/>
  <c r="AB29" i="14"/>
  <c r="AA29" i="14"/>
  <c r="AB40" i="14"/>
  <c r="AA40" i="14"/>
  <c r="AA91" i="14"/>
  <c r="AB91" i="14"/>
  <c r="AD90" i="14"/>
  <c r="AE90" i="14"/>
  <c r="AE67" i="14"/>
  <c r="AD67" i="14"/>
  <c r="AD58" i="14"/>
  <c r="AE58" i="14"/>
  <c r="AE78" i="6"/>
  <c r="AD78" i="6"/>
  <c r="AB62" i="14"/>
  <c r="AA62" i="14"/>
  <c r="AD37" i="14"/>
  <c r="AE37" i="14"/>
  <c r="AD53" i="14"/>
  <c r="AE53" i="14"/>
  <c r="AE33" i="14"/>
  <c r="AD33" i="14"/>
  <c r="AD28" i="6"/>
  <c r="AE28" i="6"/>
  <c r="AE42" i="14"/>
  <c r="AD42" i="14"/>
  <c r="AA85" i="14"/>
  <c r="AB85" i="14"/>
  <c r="AE36" i="14"/>
  <c r="AD36" i="14"/>
  <c r="AB49" i="14"/>
  <c r="AA49" i="14"/>
  <c r="AD112" i="6"/>
  <c r="AE112" i="6"/>
  <c r="AD124" i="6"/>
  <c r="AE124" i="6"/>
  <c r="AD46" i="14"/>
  <c r="AE46" i="14"/>
  <c r="AE87" i="14"/>
  <c r="AD87" i="14"/>
  <c r="AE71" i="14"/>
  <c r="AD71" i="14"/>
  <c r="AD51" i="14"/>
  <c r="AE51" i="14"/>
  <c r="AD24" i="6"/>
  <c r="AE24" i="6"/>
  <c r="AE61" i="6"/>
  <c r="AD61" i="6"/>
  <c r="AB61" i="14"/>
  <c r="AA61" i="14"/>
  <c r="AD55" i="6"/>
  <c r="AE55" i="6"/>
  <c r="AB47" i="14"/>
  <c r="AA47" i="14"/>
  <c r="AA43" i="14"/>
  <c r="AB43" i="14"/>
  <c r="AD103" i="6"/>
  <c r="AE103" i="6"/>
  <c r="AE57" i="6"/>
  <c r="AD57" i="6"/>
  <c r="AE74" i="14"/>
  <c r="AD74" i="14"/>
  <c r="AE59" i="6"/>
  <c r="AD59" i="6"/>
  <c r="AD64" i="14"/>
  <c r="AE64" i="14"/>
  <c r="AE64" i="6"/>
  <c r="AD64" i="6"/>
  <c r="AB77" i="14"/>
  <c r="AA77" i="14"/>
  <c r="AE110" i="6"/>
  <c r="AD110" i="6"/>
  <c r="AD39" i="14"/>
  <c r="AE39" i="14"/>
  <c r="AE82" i="14"/>
  <c r="AD82" i="14"/>
  <c r="AB73" i="14"/>
  <c r="AA73" i="14"/>
  <c r="AA22" i="14"/>
  <c r="AB22" i="14"/>
  <c r="AD118" i="6"/>
  <c r="AE118" i="6"/>
  <c r="AA95" i="14"/>
  <c r="AB95" i="14"/>
  <c r="AE34" i="14"/>
  <c r="AD34" i="14"/>
  <c r="AE91" i="6"/>
  <c r="AD91" i="6"/>
  <c r="AD31" i="14"/>
  <c r="AE31" i="14"/>
  <c r="AD57" i="14"/>
  <c r="AE57" i="14"/>
  <c r="AB88" i="14"/>
  <c r="AA88" i="14"/>
  <c r="AB41" i="14"/>
  <c r="AA41" i="14"/>
  <c r="AB28" i="14"/>
  <c r="AA28" i="14"/>
  <c r="AB81" i="14"/>
  <c r="AA81" i="14"/>
  <c r="AE72" i="6"/>
  <c r="AD72" i="6"/>
  <c r="AA59" i="14"/>
  <c r="AB59" i="14"/>
  <c r="AE45" i="14"/>
  <c r="AD45" i="14"/>
  <c r="AB65" i="14"/>
  <c r="AA65" i="14"/>
  <c r="AB69" i="14"/>
  <c r="AA69" i="14"/>
  <c r="AE89" i="14"/>
  <c r="AD89" i="14"/>
  <c r="AE83" i="14"/>
  <c r="AD83" i="14"/>
  <c r="AD25" i="14"/>
  <c r="AE25" i="14"/>
  <c r="AE97" i="14"/>
  <c r="AD97" i="14"/>
  <c r="AD26" i="14"/>
  <c r="AE26" i="14"/>
  <c r="AE52" i="14"/>
  <c r="AD52" i="14"/>
  <c r="AD103" i="14"/>
  <c r="AE103" i="14"/>
  <c r="AB24" i="14"/>
  <c r="AA24" i="14"/>
  <c r="AA30" i="14"/>
  <c r="AB30" i="14"/>
  <c r="AB84" i="14"/>
  <c r="AA84" i="14"/>
  <c r="AB80" i="14"/>
  <c r="AA80" i="14"/>
  <c r="AE47" i="6"/>
  <c r="AD47" i="6"/>
  <c r="AB76" i="14"/>
  <c r="AA76" i="14"/>
  <c r="AE113" i="6"/>
  <c r="AD113" i="6"/>
  <c r="AE116" i="6"/>
  <c r="AD116" i="6"/>
  <c r="AD35" i="14"/>
  <c r="AE35" i="14"/>
  <c r="AD111" i="6"/>
  <c r="AE111" i="6"/>
  <c r="AB104" i="14"/>
  <c r="AA104" i="14"/>
  <c r="AE23" i="6"/>
  <c r="AD23" i="6"/>
  <c r="AE87" i="6"/>
  <c r="AD87" i="6"/>
  <c r="AB86" i="14"/>
  <c r="AA86" i="14"/>
  <c r="AE27" i="14"/>
  <c r="AD27" i="14"/>
  <c r="AB63" i="14"/>
  <c r="AA63" i="14"/>
  <c r="AD32" i="6"/>
  <c r="AE32" i="6"/>
  <c r="AD44" i="6"/>
  <c r="AE44" i="6"/>
  <c r="AB66" i="14"/>
  <c r="AA66" i="14"/>
  <c r="AE56" i="14"/>
  <c r="AD56" i="14"/>
  <c r="AE95" i="6"/>
  <c r="AD95" i="6"/>
  <c r="AE102" i="14"/>
  <c r="AD102" i="14"/>
  <c r="AB78" i="14"/>
  <c r="AA78" i="14"/>
  <c r="AB44" i="14"/>
  <c r="AA44" i="14"/>
  <c r="AB79" i="14"/>
  <c r="AA79" i="14"/>
  <c r="AE102" i="6"/>
  <c r="AD102" i="6"/>
  <c r="AB55" i="14"/>
  <c r="AA55" i="14"/>
  <c r="AD50" i="14"/>
  <c r="AE50" i="14"/>
  <c r="AD122" i="6"/>
  <c r="AE122" i="6"/>
  <c r="AB70" i="14"/>
  <c r="AA70" i="14"/>
  <c r="AB38" i="14"/>
  <c r="AA38" i="14"/>
  <c r="AA21" i="14"/>
  <c r="AB21" i="14"/>
  <c r="AD126" i="6"/>
  <c r="AE126" i="6"/>
  <c r="AE79" i="14"/>
  <c r="AD79" i="14"/>
  <c r="AE63" i="14"/>
  <c r="AD63" i="14"/>
  <c r="AD76" i="14"/>
  <c r="AE76" i="14"/>
  <c r="AD28" i="14"/>
  <c r="AE28" i="14"/>
  <c r="AD73" i="14"/>
  <c r="AE73" i="14"/>
  <c r="AD30" i="14"/>
  <c r="AE30" i="14"/>
  <c r="AD59" i="14"/>
  <c r="AE59" i="14"/>
  <c r="AE43" i="14"/>
  <c r="AD43" i="14"/>
  <c r="AD91" i="14"/>
  <c r="AE91" i="14"/>
  <c r="AD44" i="14"/>
  <c r="AE44" i="14"/>
  <c r="AE66" i="14"/>
  <c r="AD66" i="14"/>
  <c r="AD24" i="14"/>
  <c r="AE24" i="14"/>
  <c r="AD69" i="14"/>
  <c r="AE69" i="14"/>
  <c r="AD41" i="14"/>
  <c r="AE41" i="14"/>
  <c r="AD77" i="14"/>
  <c r="AE77" i="14"/>
  <c r="AE47" i="14"/>
  <c r="AD47" i="14"/>
  <c r="AD40" i="14"/>
  <c r="AE40" i="14"/>
  <c r="AE95" i="14"/>
  <c r="AD95" i="14"/>
  <c r="AD85" i="14"/>
  <c r="AE85" i="14"/>
  <c r="AE21" i="14"/>
  <c r="AC11" i="14"/>
  <c r="AD21" i="14"/>
  <c r="AE38" i="14"/>
  <c r="AD38" i="14"/>
  <c r="AE55" i="14"/>
  <c r="AD55" i="14"/>
  <c r="AD78" i="14"/>
  <c r="AE78" i="14"/>
  <c r="AE86" i="14"/>
  <c r="AD86" i="14"/>
  <c r="AD80" i="14"/>
  <c r="AE80" i="14"/>
  <c r="AE65" i="14"/>
  <c r="AD65" i="14"/>
  <c r="AD88" i="14"/>
  <c r="AE88" i="14"/>
  <c r="AD29" i="14"/>
  <c r="AE29" i="14"/>
  <c r="AE72" i="14"/>
  <c r="AD72" i="14"/>
  <c r="AD60" i="14"/>
  <c r="AE60" i="14"/>
  <c r="AE104" i="14"/>
  <c r="AD104" i="14"/>
  <c r="AD84" i="14"/>
  <c r="AE84" i="14"/>
  <c r="AD81" i="14"/>
  <c r="AE81" i="14"/>
  <c r="AD61" i="14"/>
  <c r="AE61" i="14"/>
  <c r="AD49" i="14"/>
  <c r="AE49" i="14"/>
  <c r="AE62" i="14"/>
  <c r="AD62" i="14"/>
  <c r="AE75" i="14"/>
  <c r="AD75" i="14"/>
  <c r="AE48" i="14"/>
  <c r="AD48" i="14"/>
  <c r="AD70" i="14"/>
  <c r="AE70" i="14"/>
  <c r="AD22" i="14"/>
  <c r="AE22" i="14"/>
  <c r="C12" i="6"/>
  <c r="C12" i="4"/>
  <c r="C12" i="1"/>
  <c r="C11" i="1"/>
  <c r="C11" i="6"/>
  <c r="C11" i="14"/>
  <c r="C11" i="4"/>
  <c r="C12" i="14"/>
  <c r="O96" i="6" l="1"/>
  <c r="Q96" i="6" s="1"/>
  <c r="AC105" i="14"/>
  <c r="AC58" i="6"/>
  <c r="M42" i="6"/>
  <c r="AC42" i="6" s="1"/>
  <c r="M64" i="6"/>
  <c r="M92" i="6"/>
  <c r="O92" i="6" s="1"/>
  <c r="Q92" i="6" s="1"/>
  <c r="M82" i="6"/>
  <c r="M88" i="6"/>
  <c r="M126" i="6"/>
  <c r="M89" i="6"/>
  <c r="M68" i="4"/>
  <c r="O68" i="4" s="1"/>
  <c r="M85" i="14"/>
  <c r="AC117" i="6"/>
  <c r="M52" i="6"/>
  <c r="AC52" i="6" s="1"/>
  <c r="M90" i="6"/>
  <c r="M121" i="6"/>
  <c r="M24" i="6"/>
  <c r="AC24" i="6" s="1"/>
  <c r="M113" i="6"/>
  <c r="AC113" i="14"/>
  <c r="L21" i="3"/>
  <c r="AC104" i="6"/>
  <c r="AC104" i="14"/>
  <c r="M68" i="6"/>
  <c r="M106" i="6"/>
  <c r="M28" i="6"/>
  <c r="AC28" i="6" s="1"/>
  <c r="M34" i="6"/>
  <c r="AC34" i="6" s="1"/>
  <c r="M40" i="6"/>
  <c r="AC40" i="6" s="1"/>
  <c r="I21" i="3"/>
  <c r="M69" i="4"/>
  <c r="O69" i="4" s="1"/>
  <c r="AC98" i="6"/>
  <c r="AC115" i="6"/>
  <c r="M100" i="6"/>
  <c r="AC100" i="6" s="1"/>
  <c r="M60" i="6"/>
  <c r="O66" i="6"/>
  <c r="Q66" i="6" s="1"/>
  <c r="M72" i="6"/>
  <c r="M118" i="6"/>
  <c r="O118" i="6" s="1"/>
  <c r="Q118" i="6" s="1"/>
  <c r="H21" i="3"/>
  <c r="M64" i="4"/>
  <c r="O64" i="4" s="1"/>
  <c r="AC85" i="14"/>
  <c r="O85" i="14"/>
  <c r="Q85" i="14" s="1"/>
  <c r="O62" i="14"/>
  <c r="Q62" i="14" s="1"/>
  <c r="M123" i="6"/>
  <c r="F21" i="3"/>
  <c r="AC117" i="14"/>
  <c r="AC31" i="6"/>
  <c r="M119" i="6"/>
  <c r="M99" i="6"/>
  <c r="O99" i="6" s="1"/>
  <c r="Q99" i="6" s="1"/>
  <c r="M108" i="1"/>
  <c r="O108" i="1" s="1"/>
  <c r="Q108" i="1" s="1"/>
  <c r="M94" i="1"/>
  <c r="O94" i="1" s="1"/>
  <c r="Q94" i="1" s="1"/>
  <c r="M70" i="6"/>
  <c r="M57" i="6"/>
  <c r="M85" i="1"/>
  <c r="O85" i="1" s="1"/>
  <c r="Q85" i="1" s="1"/>
  <c r="L127" i="6"/>
  <c r="G8" i="6"/>
  <c r="G7" i="6"/>
  <c r="Z127" i="6"/>
  <c r="D16" i="6"/>
  <c r="D19" i="6" s="1"/>
  <c r="G127" i="6"/>
  <c r="D15" i="6"/>
  <c r="C19" i="6" s="1"/>
  <c r="M127" i="6"/>
  <c r="O127" i="6" s="1"/>
  <c r="Q127" i="6" s="1"/>
  <c r="AU127" i="6"/>
  <c r="L111" i="1"/>
  <c r="L108" i="1"/>
  <c r="L101" i="1"/>
  <c r="L85" i="1"/>
  <c r="L72" i="1"/>
  <c r="L77" i="1"/>
  <c r="L113" i="1"/>
  <c r="L99" i="1"/>
  <c r="L90" i="1"/>
  <c r="L95" i="1"/>
  <c r="L81" i="1"/>
  <c r="L91" i="1"/>
  <c r="L89" i="1"/>
  <c r="C15" i="1"/>
  <c r="L82" i="1"/>
  <c r="L74" i="1"/>
  <c r="L103" i="1"/>
  <c r="L80" i="1"/>
  <c r="L75" i="1"/>
  <c r="L31" i="1"/>
  <c r="L106" i="1"/>
  <c r="L76" i="1"/>
  <c r="L78" i="1"/>
  <c r="L96" i="1"/>
  <c r="L100" i="1"/>
  <c r="L93" i="1"/>
  <c r="L88" i="1"/>
  <c r="L114" i="1"/>
  <c r="L104" i="1"/>
  <c r="L102" i="1"/>
  <c r="L97" i="1"/>
  <c r="L87" i="1"/>
  <c r="L79" i="1"/>
  <c r="L107" i="1"/>
  <c r="L105" i="1"/>
  <c r="L109" i="1"/>
  <c r="L92" i="1"/>
  <c r="L94" i="1"/>
  <c r="L84" i="1"/>
  <c r="L112" i="1"/>
  <c r="L98" i="1"/>
  <c r="L83" i="1"/>
  <c r="L110" i="1"/>
  <c r="L86" i="1"/>
  <c r="C16" i="1"/>
  <c r="D18" i="1" s="1"/>
  <c r="C16" i="6"/>
  <c r="D18" i="6" s="1"/>
  <c r="C16" i="4"/>
  <c r="D18" i="4" s="1"/>
  <c r="C16" i="14"/>
  <c r="D18" i="14" s="1"/>
  <c r="C15" i="4"/>
  <c r="C18" i="4" s="1"/>
  <c r="L74" i="14"/>
  <c r="L80" i="14"/>
  <c r="L87" i="14"/>
  <c r="L117" i="14"/>
  <c r="L105" i="14"/>
  <c r="L81" i="14"/>
  <c r="L118" i="14"/>
  <c r="L111" i="14"/>
  <c r="L76" i="14"/>
  <c r="L107" i="14"/>
  <c r="L93" i="14"/>
  <c r="C15" i="14"/>
  <c r="L110" i="14"/>
  <c r="L89" i="14"/>
  <c r="L114" i="14"/>
  <c r="L102" i="14"/>
  <c r="L99" i="14"/>
  <c r="L95" i="14"/>
  <c r="L75" i="14"/>
  <c r="L115" i="14"/>
  <c r="L91" i="14"/>
  <c r="L106" i="14"/>
  <c r="L94" i="14"/>
  <c r="L100" i="14"/>
  <c r="L98" i="14"/>
  <c r="L86" i="14"/>
  <c r="L119" i="14"/>
  <c r="L104" i="14"/>
  <c r="L84" i="14"/>
  <c r="L113" i="14"/>
  <c r="L112" i="14"/>
  <c r="L116" i="14"/>
  <c r="L121" i="14"/>
  <c r="L108" i="14"/>
  <c r="L83" i="14"/>
  <c r="L79" i="14"/>
  <c r="L97" i="14"/>
  <c r="L120" i="14"/>
  <c r="L85" i="14"/>
  <c r="L88" i="14"/>
  <c r="L72" i="14"/>
  <c r="L77" i="14"/>
  <c r="L90" i="14"/>
  <c r="L31" i="14"/>
  <c r="L103" i="14"/>
  <c r="L78" i="14"/>
  <c r="L96" i="14"/>
  <c r="L101" i="14"/>
  <c r="L82" i="14"/>
  <c r="L109" i="14"/>
  <c r="L92" i="14"/>
  <c r="L123" i="6"/>
  <c r="L100" i="6"/>
  <c r="L90" i="6"/>
  <c r="L101" i="6"/>
  <c r="L117" i="6"/>
  <c r="L85" i="6"/>
  <c r="L118" i="6"/>
  <c r="L115" i="6"/>
  <c r="L111" i="6"/>
  <c r="L88" i="6"/>
  <c r="L109" i="6"/>
  <c r="L77" i="6"/>
  <c r="L116" i="6"/>
  <c r="L95" i="6"/>
  <c r="L91" i="6"/>
  <c r="L125" i="6"/>
  <c r="L97" i="6"/>
  <c r="L92" i="6"/>
  <c r="L120" i="6"/>
  <c r="L103" i="6"/>
  <c r="L82" i="6"/>
  <c r="L78" i="6"/>
  <c r="L124" i="6"/>
  <c r="L96" i="6"/>
  <c r="L81" i="6"/>
  <c r="L87" i="6"/>
  <c r="L83" i="6"/>
  <c r="C15" i="6"/>
  <c r="L110" i="6"/>
  <c r="L122" i="6"/>
  <c r="L107" i="6"/>
  <c r="L72" i="6"/>
  <c r="L119" i="6"/>
  <c r="L31" i="6"/>
  <c r="L80" i="6"/>
  <c r="L76" i="6"/>
  <c r="L126" i="6"/>
  <c r="L89" i="6"/>
  <c r="L121" i="6"/>
  <c r="L75" i="6"/>
  <c r="L94" i="6"/>
  <c r="L114" i="6"/>
  <c r="L105" i="6"/>
  <c r="L99" i="6"/>
  <c r="L108" i="6"/>
  <c r="L102" i="6"/>
  <c r="L84" i="6"/>
  <c r="L104" i="6"/>
  <c r="L112" i="6"/>
  <c r="L93" i="6"/>
  <c r="L74" i="6"/>
  <c r="L98" i="6"/>
  <c r="L106" i="6"/>
  <c r="L113" i="6"/>
  <c r="L79" i="6"/>
  <c r="L86" i="6"/>
  <c r="O70" i="6"/>
  <c r="Q70" i="6" s="1"/>
  <c r="AC70" i="6"/>
  <c r="O57" i="6"/>
  <c r="Q57" i="6" s="1"/>
  <c r="AC57" i="6"/>
  <c r="O69" i="14"/>
  <c r="Q69" i="14" s="1"/>
  <c r="AC69" i="14"/>
  <c r="O108" i="6"/>
  <c r="Q108" i="6" s="1"/>
  <c r="AC108" i="6"/>
  <c r="G13" i="3"/>
  <c r="M13" i="3"/>
  <c r="P13" i="3"/>
  <c r="I13" i="3"/>
  <c r="E13" i="3"/>
  <c r="B15" i="3"/>
  <c r="J13" i="3"/>
  <c r="H13" i="3"/>
  <c r="C13" i="3"/>
  <c r="F13" i="3"/>
  <c r="K13" i="3"/>
  <c r="O13" i="3"/>
  <c r="N13" i="3"/>
  <c r="Q13" i="3"/>
  <c r="L13" i="3"/>
  <c r="M86" i="14"/>
  <c r="M118" i="14"/>
  <c r="M39" i="14"/>
  <c r="AC39" i="14" s="1"/>
  <c r="M45" i="14"/>
  <c r="AC45" i="14" s="1"/>
  <c r="M53" i="14"/>
  <c r="AC53" i="14" s="1"/>
  <c r="M91" i="14"/>
  <c r="M57" i="14"/>
  <c r="M87" i="14"/>
  <c r="M74" i="14"/>
  <c r="M71" i="14"/>
  <c r="M78" i="14"/>
  <c r="M93" i="14"/>
  <c r="M110" i="14"/>
  <c r="M41" i="14"/>
  <c r="AC41" i="14" s="1"/>
  <c r="M50" i="14"/>
  <c r="AC50" i="14" s="1"/>
  <c r="M55" i="14"/>
  <c r="AC55" i="14" s="1"/>
  <c r="M65" i="14"/>
  <c r="M94" i="14"/>
  <c r="M88" i="14"/>
  <c r="M111" i="14"/>
  <c r="M79" i="14"/>
  <c r="M63" i="14"/>
  <c r="M109" i="14"/>
  <c r="M98" i="14"/>
  <c r="M23" i="14"/>
  <c r="AC23" i="14" s="1"/>
  <c r="M59" i="14"/>
  <c r="M73" i="14"/>
  <c r="M121" i="14"/>
  <c r="M101" i="14"/>
  <c r="M92" i="14"/>
  <c r="M116" i="14"/>
  <c r="M108" i="14"/>
  <c r="M80" i="14"/>
  <c r="M114" i="14"/>
  <c r="M24" i="14"/>
  <c r="AC24" i="14" s="1"/>
  <c r="D15" i="14"/>
  <c r="C19" i="14" s="1"/>
  <c r="M72" i="14"/>
  <c r="M36" i="14"/>
  <c r="AC36" i="14" s="1"/>
  <c r="M44" i="14"/>
  <c r="AC44" i="14" s="1"/>
  <c r="M46" i="14"/>
  <c r="AC46" i="14" s="1"/>
  <c r="M49" i="14"/>
  <c r="AC49" i="14" s="1"/>
  <c r="M99" i="14"/>
  <c r="M81" i="14"/>
  <c r="M22" i="14"/>
  <c r="AC22" i="14" s="1"/>
  <c r="M106" i="14"/>
  <c r="M90" i="14"/>
  <c r="M29" i="14"/>
  <c r="AC29" i="14" s="1"/>
  <c r="M84" i="14"/>
  <c r="M112" i="14"/>
  <c r="M21" i="14"/>
  <c r="AC21" i="14" s="1"/>
  <c r="M34" i="14"/>
  <c r="AC34" i="14" s="1"/>
  <c r="M38" i="14"/>
  <c r="AC38" i="14" s="1"/>
  <c r="M42" i="14"/>
  <c r="AC42" i="14" s="1"/>
  <c r="M52" i="14"/>
  <c r="AC52" i="14" s="1"/>
  <c r="M107" i="14"/>
  <c r="M89" i="14"/>
  <c r="M30" i="14"/>
  <c r="AC30" i="14" s="1"/>
  <c r="M120" i="14"/>
  <c r="M95" i="14"/>
  <c r="M26" i="14"/>
  <c r="AC26" i="14" s="1"/>
  <c r="M58" i="14"/>
  <c r="M102" i="14"/>
  <c r="M48" i="14"/>
  <c r="AC48" i="14" s="1"/>
  <c r="M54" i="14"/>
  <c r="AC54" i="14" s="1"/>
  <c r="M67" i="14"/>
  <c r="M115" i="14"/>
  <c r="M97" i="14"/>
  <c r="M31" i="14"/>
  <c r="M119" i="14"/>
  <c r="M64" i="14"/>
  <c r="M28" i="14"/>
  <c r="AC28" i="14" s="1"/>
  <c r="M25" i="14"/>
  <c r="AC25" i="14" s="1"/>
  <c r="M100" i="14"/>
  <c r="M70" i="14"/>
  <c r="M33" i="14"/>
  <c r="AC33" i="14" s="1"/>
  <c r="M61" i="14"/>
  <c r="M77" i="14"/>
  <c r="M103" i="14"/>
  <c r="M72" i="4"/>
  <c r="O72" i="4" s="1"/>
  <c r="M66" i="4"/>
  <c r="O66" i="4" s="1"/>
  <c r="M59" i="4"/>
  <c r="O59" i="4" s="1"/>
  <c r="M58" i="4"/>
  <c r="O58" i="4" s="1"/>
  <c r="M63" i="4"/>
  <c r="O63" i="4" s="1"/>
  <c r="M62" i="4"/>
  <c r="O62" i="4" s="1"/>
  <c r="M67" i="4"/>
  <c r="O67" i="4" s="1"/>
  <c r="M61" i="4"/>
  <c r="O61" i="4" s="1"/>
  <c r="M57" i="4"/>
  <c r="O57" i="4" s="1"/>
  <c r="M70" i="4"/>
  <c r="O70" i="4" s="1"/>
  <c r="M56" i="4"/>
  <c r="O56" i="4" s="1"/>
  <c r="D16" i="4"/>
  <c r="D19" i="4" s="1"/>
  <c r="D15" i="4"/>
  <c r="C19" i="4" s="1"/>
  <c r="AC111" i="6"/>
  <c r="AC80" i="6"/>
  <c r="O89" i="6"/>
  <c r="Q89" i="6" s="1"/>
  <c r="AC89" i="6"/>
  <c r="M60" i="4"/>
  <c r="O60" i="4" s="1"/>
  <c r="M66" i="14"/>
  <c r="D13" i="3"/>
  <c r="M78" i="6"/>
  <c r="M122" i="6"/>
  <c r="M77" i="6"/>
  <c r="M37" i="6"/>
  <c r="AC37" i="6" s="1"/>
  <c r="M112" i="6"/>
  <c r="M87" i="6"/>
  <c r="M55" i="6"/>
  <c r="AC55" i="6" s="1"/>
  <c r="M86" i="6"/>
  <c r="M110" i="6"/>
  <c r="M97" i="6"/>
  <c r="M65" i="6"/>
  <c r="M33" i="6"/>
  <c r="AC33" i="6" s="1"/>
  <c r="M107" i="6"/>
  <c r="M75" i="6"/>
  <c r="M51" i="6"/>
  <c r="AC51" i="6" s="1"/>
  <c r="M27" i="6"/>
  <c r="AC27" i="6" s="1"/>
  <c r="M22" i="6"/>
  <c r="AC22" i="6" s="1"/>
  <c r="M109" i="6"/>
  <c r="M85" i="6"/>
  <c r="M53" i="6"/>
  <c r="AC53" i="6" s="1"/>
  <c r="M29" i="6"/>
  <c r="AC29" i="6" s="1"/>
  <c r="M95" i="6"/>
  <c r="M63" i="6"/>
  <c r="M47" i="6"/>
  <c r="AC47" i="6" s="1"/>
  <c r="M125" i="6"/>
  <c r="M105" i="6"/>
  <c r="M73" i="6"/>
  <c r="M49" i="6"/>
  <c r="AC49" i="6" s="1"/>
  <c r="M116" i="6"/>
  <c r="M83" i="6"/>
  <c r="M43" i="6"/>
  <c r="AC43" i="6" s="1"/>
  <c r="M23" i="6"/>
  <c r="AC23" i="6" s="1"/>
  <c r="M38" i="6"/>
  <c r="AC38" i="6" s="1"/>
  <c r="M30" i="6"/>
  <c r="AC30" i="6" s="1"/>
  <c r="M94" i="6"/>
  <c r="M114" i="6"/>
  <c r="M93" i="6"/>
  <c r="M61" i="6"/>
  <c r="M25" i="6"/>
  <c r="AC25" i="6" s="1"/>
  <c r="M103" i="6"/>
  <c r="M71" i="6"/>
  <c r="M39" i="6"/>
  <c r="AC39" i="6" s="1"/>
  <c r="M102" i="6"/>
  <c r="M62" i="6"/>
  <c r="M81" i="6"/>
  <c r="M45" i="6"/>
  <c r="AC45" i="6" s="1"/>
  <c r="M91" i="6"/>
  <c r="M59" i="6"/>
  <c r="M35" i="6"/>
  <c r="AC35" i="6" s="1"/>
  <c r="M54" i="6"/>
  <c r="AC54" i="6" s="1"/>
  <c r="M46" i="6"/>
  <c r="AC46" i="6" s="1"/>
  <c r="M124" i="6"/>
  <c r="M101" i="6"/>
  <c r="M69" i="6"/>
  <c r="M41" i="6"/>
  <c r="AC41" i="6" s="1"/>
  <c r="M21" i="6"/>
  <c r="AC21" i="6" s="1"/>
  <c r="M120" i="6"/>
  <c r="M79" i="6"/>
  <c r="M43" i="14"/>
  <c r="AC43" i="14" s="1"/>
  <c r="M32" i="14"/>
  <c r="AC32" i="14" s="1"/>
  <c r="AC92" i="6"/>
  <c r="M35" i="14"/>
  <c r="AC35" i="14" s="1"/>
  <c r="AC99" i="6"/>
  <c r="M51" i="14"/>
  <c r="AC51" i="14" s="1"/>
  <c r="M92" i="1"/>
  <c r="O92" i="1" s="1"/>
  <c r="Q92" i="1" s="1"/>
  <c r="M114" i="1"/>
  <c r="O114" i="1" s="1"/>
  <c r="Q114" i="1" s="1"/>
  <c r="M65" i="4"/>
  <c r="O65" i="4" s="1"/>
  <c r="K21" i="3"/>
  <c r="M106" i="1"/>
  <c r="O106" i="1" s="1"/>
  <c r="Q106" i="1" s="1"/>
  <c r="M98" i="1"/>
  <c r="O98" i="1" s="1"/>
  <c r="Q98" i="1" s="1"/>
  <c r="M71" i="4"/>
  <c r="O71" i="4" s="1"/>
  <c r="M105" i="1"/>
  <c r="O105" i="1" s="1"/>
  <c r="Q105" i="1" s="1"/>
  <c r="M81" i="1"/>
  <c r="O81" i="1" s="1"/>
  <c r="Q81" i="1" s="1"/>
  <c r="M89" i="1"/>
  <c r="O89" i="1" s="1"/>
  <c r="Q89" i="1" s="1"/>
  <c r="M91" i="1"/>
  <c r="O91" i="1" s="1"/>
  <c r="Q91" i="1" s="1"/>
  <c r="M97" i="1"/>
  <c r="O97" i="1" s="1"/>
  <c r="Q97" i="1" s="1"/>
  <c r="G18" i="3"/>
  <c r="C18" i="3"/>
  <c r="J18" i="3"/>
  <c r="L18" i="3"/>
  <c r="H18" i="3"/>
  <c r="D18" i="3"/>
  <c r="F18" i="3"/>
  <c r="K18" i="3"/>
  <c r="I18" i="3"/>
  <c r="AC88" i="6" l="1"/>
  <c r="O88" i="6"/>
  <c r="Q88" i="6" s="1"/>
  <c r="AC82" i="6"/>
  <c r="O82" i="6"/>
  <c r="Q82" i="6" s="1"/>
  <c r="O64" i="6"/>
  <c r="Q64" i="6" s="1"/>
  <c r="AC64" i="6"/>
  <c r="O106" i="6"/>
  <c r="Q106" i="6" s="1"/>
  <c r="AC106" i="6"/>
  <c r="E14" i="1"/>
  <c r="O121" i="6"/>
  <c r="Q121" i="6" s="1"/>
  <c r="AC121" i="6"/>
  <c r="O90" i="6"/>
  <c r="Q90" i="6" s="1"/>
  <c r="AC90" i="6"/>
  <c r="O100" i="6"/>
  <c r="Q100" i="6" s="1"/>
  <c r="O72" i="6"/>
  <c r="Q72" i="6" s="1"/>
  <c r="AC72" i="6"/>
  <c r="O68" i="6"/>
  <c r="Q68" i="6" s="1"/>
  <c r="AC68" i="6"/>
  <c r="AC118" i="6"/>
  <c r="O113" i="6"/>
  <c r="Q113" i="6" s="1"/>
  <c r="AC113" i="6"/>
  <c r="O60" i="6"/>
  <c r="Q60" i="6" s="1"/>
  <c r="AC60" i="6"/>
  <c r="AC126" i="6"/>
  <c r="O126" i="6"/>
  <c r="Q126" i="6" s="1"/>
  <c r="O123" i="6"/>
  <c r="Q123" i="6" s="1"/>
  <c r="AC123" i="6"/>
  <c r="O119" i="6"/>
  <c r="Q119" i="6" s="1"/>
  <c r="AC119" i="6"/>
  <c r="K127" i="6"/>
  <c r="AC127" i="6"/>
  <c r="AF127" i="6"/>
  <c r="AT127" i="6"/>
  <c r="AS127" i="6" s="1"/>
  <c r="AR127" i="6" s="1"/>
  <c r="AQ127" i="6" s="1"/>
  <c r="AP127" i="6" s="1"/>
  <c r="AO127" i="6" s="1"/>
  <c r="AN127" i="6" s="1"/>
  <c r="AM127" i="6" s="1"/>
  <c r="AL127" i="6" s="1"/>
  <c r="O3" i="3"/>
  <c r="O2" i="3"/>
  <c r="O4" i="3"/>
  <c r="O6" i="3"/>
  <c r="O5" i="3"/>
  <c r="O1" i="3"/>
  <c r="O120" i="6"/>
  <c r="Q120" i="6" s="1"/>
  <c r="AC120" i="6"/>
  <c r="O78" i="6"/>
  <c r="Q78" i="6" s="1"/>
  <c r="AC78" i="6"/>
  <c r="O59" i="6"/>
  <c r="Q59" i="6" s="1"/>
  <c r="AC59" i="6"/>
  <c r="O103" i="6"/>
  <c r="Q103" i="6" s="1"/>
  <c r="AC103" i="6"/>
  <c r="O86" i="6"/>
  <c r="Q86" i="6" s="1"/>
  <c r="AC86" i="6"/>
  <c r="AC70" i="14"/>
  <c r="O70" i="14"/>
  <c r="Q70" i="14" s="1"/>
  <c r="O115" i="14"/>
  <c r="Q115" i="14" s="1"/>
  <c r="AC115" i="14"/>
  <c r="O120" i="14"/>
  <c r="Q120" i="14" s="1"/>
  <c r="AC120" i="14"/>
  <c r="O99" i="14"/>
  <c r="Q99" i="14" s="1"/>
  <c r="AC99" i="14"/>
  <c r="AC114" i="14"/>
  <c r="O114" i="14"/>
  <c r="Q114" i="14" s="1"/>
  <c r="O59" i="14"/>
  <c r="Q59" i="14" s="1"/>
  <c r="AC59" i="14"/>
  <c r="O94" i="14"/>
  <c r="Q94" i="14" s="1"/>
  <c r="AC94" i="14"/>
  <c r="AC71" i="14"/>
  <c r="O71" i="14"/>
  <c r="Q71" i="14" s="1"/>
  <c r="O118" i="14"/>
  <c r="Q118" i="14" s="1"/>
  <c r="AC118" i="14"/>
  <c r="O97" i="14"/>
  <c r="Q97" i="14" s="1"/>
  <c r="AC97" i="14"/>
  <c r="O91" i="6"/>
  <c r="Q91" i="6" s="1"/>
  <c r="AC91" i="6"/>
  <c r="O63" i="6"/>
  <c r="Q63" i="6" s="1"/>
  <c r="AC63" i="6"/>
  <c r="AC66" i="14"/>
  <c r="O66" i="14"/>
  <c r="Q66" i="14" s="1"/>
  <c r="E14" i="4"/>
  <c r="O100" i="14"/>
  <c r="Q100" i="14" s="1"/>
  <c r="AC100" i="14"/>
  <c r="AC67" i="14"/>
  <c r="O67" i="14"/>
  <c r="Q67" i="14" s="1"/>
  <c r="O112" i="14"/>
  <c r="Q112" i="14" s="1"/>
  <c r="AC112" i="14"/>
  <c r="O80" i="14"/>
  <c r="Q80" i="14" s="1"/>
  <c r="AC80" i="14"/>
  <c r="O65" i="14"/>
  <c r="Q65" i="14" s="1"/>
  <c r="AC65" i="14"/>
  <c r="O74" i="14"/>
  <c r="Q74" i="14" s="1"/>
  <c r="AC74" i="14"/>
  <c r="O86" i="14"/>
  <c r="Q86" i="14" s="1"/>
  <c r="AC86" i="14"/>
  <c r="C18" i="1"/>
  <c r="F18" i="1"/>
  <c r="F19" i="1" s="1"/>
  <c r="AC69" i="6"/>
  <c r="O69" i="6"/>
  <c r="Q69" i="6" s="1"/>
  <c r="O61" i="6"/>
  <c r="Q61" i="6" s="1"/>
  <c r="AC61" i="6"/>
  <c r="AC83" i="6"/>
  <c r="O83" i="6"/>
  <c r="Q83" i="6" s="1"/>
  <c r="O95" i="6"/>
  <c r="Q95" i="6" s="1"/>
  <c r="AC95" i="6"/>
  <c r="O75" i="6"/>
  <c r="Q75" i="6" s="1"/>
  <c r="AC75" i="6"/>
  <c r="O87" i="6"/>
  <c r="Q87" i="6" s="1"/>
  <c r="AC87" i="6"/>
  <c r="O89" i="14"/>
  <c r="Q89" i="14" s="1"/>
  <c r="AC89" i="14"/>
  <c r="AC84" i="14"/>
  <c r="O84" i="14"/>
  <c r="Q84" i="14" s="1"/>
  <c r="O108" i="14"/>
  <c r="Q108" i="14" s="1"/>
  <c r="AC108" i="14"/>
  <c r="O98" i="14"/>
  <c r="Q98" i="14" s="1"/>
  <c r="AC98" i="14"/>
  <c r="O87" i="14"/>
  <c r="Q87" i="14" s="1"/>
  <c r="AC87" i="14"/>
  <c r="F18" i="14"/>
  <c r="F19" i="14" s="1"/>
  <c r="C18" i="14"/>
  <c r="F18" i="6"/>
  <c r="F19" i="6" s="1"/>
  <c r="C18" i="6"/>
  <c r="O101" i="6"/>
  <c r="Q101" i="6" s="1"/>
  <c r="AC101" i="6"/>
  <c r="O81" i="6"/>
  <c r="Q81" i="6" s="1"/>
  <c r="AC81" i="6"/>
  <c r="AC93" i="6"/>
  <c r="O93" i="6"/>
  <c r="Q93" i="6" s="1"/>
  <c r="O116" i="6"/>
  <c r="Q116" i="6" s="1"/>
  <c r="AC116" i="6"/>
  <c r="O107" i="6"/>
  <c r="Q107" i="6" s="1"/>
  <c r="AC107" i="6"/>
  <c r="O112" i="6"/>
  <c r="Q112" i="6" s="1"/>
  <c r="AC112" i="6"/>
  <c r="O107" i="14"/>
  <c r="Q107" i="14" s="1"/>
  <c r="AC107" i="14"/>
  <c r="O116" i="14"/>
  <c r="Q116" i="14" s="1"/>
  <c r="AC116" i="14"/>
  <c r="AC109" i="14"/>
  <c r="O109" i="14"/>
  <c r="Q109" i="14" s="1"/>
  <c r="O57" i="14"/>
  <c r="Q57" i="14" s="1"/>
  <c r="AC57" i="14"/>
  <c r="O71" i="6"/>
  <c r="Q71" i="6" s="1"/>
  <c r="AC71" i="6"/>
  <c r="AC95" i="14"/>
  <c r="O95" i="14"/>
  <c r="Q95" i="14" s="1"/>
  <c r="O88" i="14"/>
  <c r="Q88" i="14" s="1"/>
  <c r="AC88" i="14"/>
  <c r="O78" i="14"/>
  <c r="Q78" i="14" s="1"/>
  <c r="AC78" i="14"/>
  <c r="O124" i="6"/>
  <c r="Q124" i="6" s="1"/>
  <c r="AC124" i="6"/>
  <c r="O62" i="6"/>
  <c r="Q62" i="6" s="1"/>
  <c r="AC62" i="6"/>
  <c r="O114" i="6"/>
  <c r="Q114" i="6" s="1"/>
  <c r="AC114" i="6"/>
  <c r="AC103" i="14"/>
  <c r="O103" i="14"/>
  <c r="Q103" i="14" s="1"/>
  <c r="AC64" i="14"/>
  <c r="O64" i="14"/>
  <c r="Q64" i="14" s="1"/>
  <c r="O102" i="14"/>
  <c r="Q102" i="14" s="1"/>
  <c r="AC102" i="14"/>
  <c r="O90" i="14"/>
  <c r="Q90" i="14" s="1"/>
  <c r="AC90" i="14"/>
  <c r="AC92" i="14"/>
  <c r="O92" i="14"/>
  <c r="Q92" i="14" s="1"/>
  <c r="O63" i="14"/>
  <c r="Q63" i="14" s="1"/>
  <c r="AC63" i="14"/>
  <c r="O91" i="14"/>
  <c r="Q91" i="14" s="1"/>
  <c r="AC91" i="14"/>
  <c r="O125" i="6"/>
  <c r="Q125" i="6" s="1"/>
  <c r="AC125" i="6"/>
  <c r="O110" i="6"/>
  <c r="Q110" i="6" s="1"/>
  <c r="AC110" i="6"/>
  <c r="O81" i="14"/>
  <c r="Q81" i="14" s="1"/>
  <c r="AC81" i="14"/>
  <c r="AC73" i="14"/>
  <c r="O73" i="14"/>
  <c r="Q73" i="14" s="1"/>
  <c r="O102" i="6"/>
  <c r="Q102" i="6" s="1"/>
  <c r="AC102" i="6"/>
  <c r="O94" i="6"/>
  <c r="Q94" i="6" s="1"/>
  <c r="AC94" i="6"/>
  <c r="O73" i="6"/>
  <c r="Q73" i="6" s="1"/>
  <c r="AC73" i="6"/>
  <c r="O85" i="6"/>
  <c r="Q85" i="6" s="1"/>
  <c r="AC85" i="6"/>
  <c r="O65" i="6"/>
  <c r="Q65" i="6" s="1"/>
  <c r="AC65" i="6"/>
  <c r="O77" i="6"/>
  <c r="Q77" i="6" s="1"/>
  <c r="AC77" i="6"/>
  <c r="AC77" i="14"/>
  <c r="O77" i="14"/>
  <c r="Q77" i="14" s="1"/>
  <c r="O119" i="14"/>
  <c r="Q119" i="14" s="1"/>
  <c r="AC119" i="14"/>
  <c r="AC58" i="14"/>
  <c r="O58" i="14"/>
  <c r="Q58" i="14" s="1"/>
  <c r="AC106" i="14"/>
  <c r="O106" i="14"/>
  <c r="Q106" i="14" s="1"/>
  <c r="AC72" i="14"/>
  <c r="O72" i="14"/>
  <c r="Q72" i="14" s="1"/>
  <c r="O101" i="14"/>
  <c r="Q101" i="14" s="1"/>
  <c r="AC101" i="14"/>
  <c r="O79" i="14"/>
  <c r="Q79" i="14" s="1"/>
  <c r="AC79" i="14"/>
  <c r="AC110" i="14"/>
  <c r="O110" i="14"/>
  <c r="Q110" i="14" s="1"/>
  <c r="O79" i="6"/>
  <c r="Q79" i="6" s="1"/>
  <c r="AC79" i="6"/>
  <c r="O105" i="6"/>
  <c r="Q105" i="6" s="1"/>
  <c r="AC105" i="6"/>
  <c r="O109" i="6"/>
  <c r="Q109" i="6" s="1"/>
  <c r="AC109" i="6"/>
  <c r="O97" i="6"/>
  <c r="Q97" i="6" s="1"/>
  <c r="AC97" i="6"/>
  <c r="AC122" i="6"/>
  <c r="O122" i="6"/>
  <c r="Q122" i="6" s="1"/>
  <c r="O61" i="14"/>
  <c r="Q61" i="14" s="1"/>
  <c r="AC61" i="14"/>
  <c r="O31" i="14"/>
  <c r="Q31" i="14" s="1"/>
  <c r="AC31" i="14"/>
  <c r="AC121" i="14"/>
  <c r="O121" i="14"/>
  <c r="Q121" i="14" s="1"/>
  <c r="AC111" i="14"/>
  <c r="O111" i="14"/>
  <c r="Q111" i="14" s="1"/>
  <c r="O93" i="14"/>
  <c r="Q93" i="14" s="1"/>
  <c r="AC93" i="14"/>
  <c r="E18" i="3"/>
  <c r="AI127" i="6" l="1"/>
  <c r="AJ127" i="6"/>
  <c r="AK127" i="6"/>
  <c r="O7" i="3"/>
  <c r="E5" i="3" s="1"/>
  <c r="E14" i="14"/>
  <c r="E14" i="6"/>
  <c r="O334" i="3"/>
  <c r="O319" i="3"/>
  <c r="O255" i="3"/>
  <c r="O338" i="3"/>
  <c r="O339" i="3"/>
  <c r="O275" i="3"/>
  <c r="O211" i="3"/>
  <c r="O200" i="3"/>
  <c r="O236" i="3"/>
  <c r="O276" i="3"/>
  <c r="O242" i="3"/>
  <c r="O210" i="3"/>
  <c r="O329" i="3"/>
  <c r="O266" i="3"/>
  <c r="O171" i="3"/>
  <c r="O300" i="3"/>
  <c r="O305" i="3"/>
  <c r="O229" i="3"/>
  <c r="O336" i="3"/>
  <c r="O257" i="3"/>
  <c r="O151" i="3"/>
  <c r="O133" i="3"/>
  <c r="O67" i="3"/>
  <c r="O153" i="3"/>
  <c r="O92" i="3"/>
  <c r="O149" i="3"/>
  <c r="O69" i="3"/>
  <c r="O122" i="3"/>
  <c r="O62" i="3"/>
  <c r="O23" i="3"/>
  <c r="O168" i="3"/>
  <c r="O111" i="3"/>
  <c r="O176" i="3"/>
  <c r="O326" i="3"/>
  <c r="O311" i="3"/>
  <c r="O247" i="3"/>
  <c r="O330" i="3"/>
  <c r="O331" i="3"/>
  <c r="O267" i="3"/>
  <c r="O203" i="3"/>
  <c r="O192" i="3"/>
  <c r="O232" i="3"/>
  <c r="O272" i="3"/>
  <c r="O238" i="3"/>
  <c r="O206" i="3"/>
  <c r="O328" i="3"/>
  <c r="O262" i="3"/>
  <c r="O163" i="3"/>
  <c r="O288" i="3"/>
  <c r="O304" i="3"/>
  <c r="O221" i="3"/>
  <c r="O308" i="3"/>
  <c r="O253" i="3"/>
  <c r="O318" i="3"/>
  <c r="O303" i="3"/>
  <c r="O239" i="3"/>
  <c r="O322" i="3"/>
  <c r="O323" i="3"/>
  <c r="O259" i="3"/>
  <c r="O310" i="3"/>
  <c r="O295" i="3"/>
  <c r="O231" i="3"/>
  <c r="O314" i="3"/>
  <c r="O315" i="3"/>
  <c r="O251" i="3"/>
  <c r="O309" i="3"/>
  <c r="O325" i="3"/>
  <c r="O313" i="3"/>
  <c r="O264" i="3"/>
  <c r="O230" i="3"/>
  <c r="O198" i="3"/>
  <c r="O289" i="3"/>
  <c r="O254" i="3"/>
  <c r="O147" i="3"/>
  <c r="O332" i="3"/>
  <c r="O249" i="3"/>
  <c r="O205" i="3"/>
  <c r="O277" i="3"/>
  <c r="O191" i="3"/>
  <c r="O127" i="3"/>
  <c r="O107" i="3"/>
  <c r="O204" i="3"/>
  <c r="O137" i="3"/>
  <c r="O68" i="3"/>
  <c r="O109" i="3"/>
  <c r="O189" i="3"/>
  <c r="O102" i="3"/>
  <c r="O44" i="3"/>
  <c r="O63" i="3"/>
  <c r="O144" i="3"/>
  <c r="O87" i="3"/>
  <c r="O148" i="3"/>
  <c r="O342" i="3"/>
  <c r="O327" i="3"/>
  <c r="O263" i="3"/>
  <c r="O199" i="3"/>
  <c r="O282" i="3"/>
  <c r="O283" i="3"/>
  <c r="O294" i="3"/>
  <c r="O306" i="3"/>
  <c r="O227" i="3"/>
  <c r="O293" i="3"/>
  <c r="O292" i="3"/>
  <c r="O222" i="3"/>
  <c r="O316" i="3"/>
  <c r="O187" i="3"/>
  <c r="O301" i="3"/>
  <c r="O233" i="3"/>
  <c r="O269" i="3"/>
  <c r="O143" i="3"/>
  <c r="O99" i="3"/>
  <c r="O169" i="3"/>
  <c r="O84" i="3"/>
  <c r="O101" i="3"/>
  <c r="O132" i="3"/>
  <c r="O52" i="3"/>
  <c r="O55" i="3"/>
  <c r="O130" i="3"/>
  <c r="O164" i="3"/>
  <c r="O88" i="3"/>
  <c r="O41" i="3"/>
  <c r="O154" i="3"/>
  <c r="O81" i="3"/>
  <c r="O90" i="3"/>
  <c r="O42" i="3"/>
  <c r="O47" i="3"/>
  <c r="O335" i="3"/>
  <c r="O298" i="3"/>
  <c r="O219" i="3"/>
  <c r="O248" i="3"/>
  <c r="O268" i="3"/>
  <c r="O218" i="3"/>
  <c r="O286" i="3"/>
  <c r="O179" i="3"/>
  <c r="O333" i="3"/>
  <c r="O213" i="3"/>
  <c r="O265" i="3"/>
  <c r="O135" i="3"/>
  <c r="O91" i="3"/>
  <c r="O161" i="3"/>
  <c r="O76" i="3"/>
  <c r="O93" i="3"/>
  <c r="O128" i="3"/>
  <c r="O48" i="3"/>
  <c r="O225" i="3"/>
  <c r="O126" i="3"/>
  <c r="O156" i="3"/>
  <c r="O80" i="3"/>
  <c r="O37" i="3"/>
  <c r="O150" i="3"/>
  <c r="O73" i="3"/>
  <c r="O82" i="3"/>
  <c r="O38" i="3"/>
  <c r="O43" i="3"/>
  <c r="O287" i="3"/>
  <c r="O290" i="3"/>
  <c r="O324" i="3"/>
  <c r="O244" i="3"/>
  <c r="O260" i="3"/>
  <c r="O214" i="3"/>
  <c r="O280" i="3"/>
  <c r="O155" i="3"/>
  <c r="O321" i="3"/>
  <c r="O190" i="3"/>
  <c r="O261" i="3"/>
  <c r="O119" i="3"/>
  <c r="O83" i="3"/>
  <c r="O145" i="3"/>
  <c r="O60" i="3"/>
  <c r="O85" i="3"/>
  <c r="O118" i="3"/>
  <c r="O40" i="3"/>
  <c r="O209" i="3"/>
  <c r="O103" i="3"/>
  <c r="O279" i="3"/>
  <c r="O307" i="3"/>
  <c r="O281" i="3"/>
  <c r="O240" i="3"/>
  <c r="O256" i="3"/>
  <c r="O202" i="3"/>
  <c r="O274" i="3"/>
  <c r="O139" i="3"/>
  <c r="O320" i="3"/>
  <c r="O182" i="3"/>
  <c r="O197" i="3"/>
  <c r="O217" i="3"/>
  <c r="O75" i="3"/>
  <c r="O141" i="3"/>
  <c r="O51" i="3"/>
  <c r="O77" i="3"/>
  <c r="O110" i="3"/>
  <c r="O36" i="3"/>
  <c r="O173" i="3"/>
  <c r="O95" i="3"/>
  <c r="O138" i="3"/>
  <c r="O64" i="3"/>
  <c r="O29" i="3"/>
  <c r="O121" i="3"/>
  <c r="O180" i="3"/>
  <c r="O66" i="3"/>
  <c r="O30" i="3"/>
  <c r="O27" i="3"/>
  <c r="O271" i="3"/>
  <c r="O299" i="3"/>
  <c r="O224" i="3"/>
  <c r="O341" i="3"/>
  <c r="O252" i="3"/>
  <c r="O194" i="3"/>
  <c r="O270" i="3"/>
  <c r="O131" i="3"/>
  <c r="O285" i="3"/>
  <c r="O174" i="3"/>
  <c r="O183" i="3"/>
  <c r="O201" i="3"/>
  <c r="O59" i="3"/>
  <c r="O120" i="3"/>
  <c r="O165" i="3"/>
  <c r="O61" i="3"/>
  <c r="O94" i="3"/>
  <c r="O32" i="3"/>
  <c r="O160" i="3"/>
  <c r="O228" i="3"/>
  <c r="O134" i="3"/>
  <c r="O56" i="3"/>
  <c r="O25" i="3"/>
  <c r="O113" i="3"/>
  <c r="O125" i="3"/>
  <c r="O58" i="3"/>
  <c r="O26" i="3"/>
  <c r="O57" i="3"/>
  <c r="O223" i="3"/>
  <c r="O291" i="3"/>
  <c r="O216" i="3"/>
  <c r="O312" i="3"/>
  <c r="O246" i="3"/>
  <c r="O186" i="3"/>
  <c r="O258" i="3"/>
  <c r="O123" i="3"/>
  <c r="O245" i="3"/>
  <c r="O337" i="3"/>
  <c r="O175" i="3"/>
  <c r="O181" i="3"/>
  <c r="O220" i="3"/>
  <c r="O116" i="3"/>
  <c r="O157" i="3"/>
  <c r="O196" i="3"/>
  <c r="O86" i="3"/>
  <c r="O28" i="3"/>
  <c r="O152" i="3"/>
  <c r="O212" i="3"/>
  <c r="O112" i="3"/>
  <c r="O53" i="3"/>
  <c r="O166" i="3"/>
  <c r="O105" i="3"/>
  <c r="O114" i="3"/>
  <c r="O54" i="3"/>
  <c r="O24" i="3"/>
  <c r="O35" i="3"/>
  <c r="O302" i="3"/>
  <c r="O207" i="3"/>
  <c r="O235" i="3"/>
  <c r="O340" i="3"/>
  <c r="O296" i="3"/>
  <c r="O226" i="3"/>
  <c r="O170" i="3"/>
  <c r="O195" i="3"/>
  <c r="O278" i="3"/>
  <c r="O237" i="3"/>
  <c r="O273" i="3"/>
  <c r="O159" i="3"/>
  <c r="O115" i="3"/>
  <c r="O184" i="3"/>
  <c r="O100" i="3"/>
  <c r="O117" i="3"/>
  <c r="O172" i="3"/>
  <c r="O70" i="3"/>
  <c r="O71" i="3"/>
  <c r="O136" i="3"/>
  <c r="O177" i="3"/>
  <c r="O96" i="3"/>
  <c r="O45" i="3"/>
  <c r="O158" i="3"/>
  <c r="O89" i="3"/>
  <c r="O98" i="3"/>
  <c r="O46" i="3"/>
  <c r="O21" i="3"/>
  <c r="O317" i="3"/>
  <c r="O188" i="3"/>
  <c r="O49" i="3"/>
  <c r="O50" i="3"/>
  <c r="O215" i="3"/>
  <c r="O241" i="3"/>
  <c r="O78" i="3"/>
  <c r="O33" i="3"/>
  <c r="O34" i="3"/>
  <c r="O243" i="3"/>
  <c r="O284" i="3"/>
  <c r="O79" i="3"/>
  <c r="O162" i="3"/>
  <c r="O31" i="3"/>
  <c r="O208" i="3"/>
  <c r="O167" i="3"/>
  <c r="O140" i="3"/>
  <c r="O146" i="3"/>
  <c r="O39" i="3"/>
  <c r="O297" i="3"/>
  <c r="O129" i="3"/>
  <c r="O193" i="3"/>
  <c r="O97" i="3"/>
  <c r="O22" i="3"/>
  <c r="O234" i="3"/>
  <c r="O185" i="3"/>
  <c r="O142" i="3"/>
  <c r="O65" i="3"/>
  <c r="O250" i="3"/>
  <c r="O124" i="3"/>
  <c r="O72" i="3"/>
  <c r="O74" i="3"/>
  <c r="O106" i="3"/>
  <c r="O178" i="3"/>
  <c r="O104" i="3"/>
  <c r="O108" i="3"/>
  <c r="P327" i="3"/>
  <c r="P312" i="3"/>
  <c r="P248" i="3"/>
  <c r="P331" i="3"/>
  <c r="P332" i="3"/>
  <c r="P268" i="3"/>
  <c r="P204" i="3"/>
  <c r="P313" i="3"/>
  <c r="P306" i="3"/>
  <c r="P258" i="3"/>
  <c r="P322" i="3"/>
  <c r="P156" i="3"/>
  <c r="P223" i="3"/>
  <c r="P310" i="3"/>
  <c r="P241" i="3"/>
  <c r="P326" i="3"/>
  <c r="P269" i="3"/>
  <c r="P253" i="3"/>
  <c r="P298" i="3"/>
  <c r="P152" i="3"/>
  <c r="P203" i="3"/>
  <c r="P153" i="3"/>
  <c r="P116" i="3"/>
  <c r="P31" i="3"/>
  <c r="P147" i="3"/>
  <c r="P61" i="3"/>
  <c r="P94" i="3"/>
  <c r="P126" i="3"/>
  <c r="P55" i="3"/>
  <c r="P37" i="3"/>
  <c r="P142" i="3"/>
  <c r="P45" i="3"/>
  <c r="P146" i="3"/>
  <c r="P73" i="3"/>
  <c r="P123" i="3"/>
  <c r="P181" i="3"/>
  <c r="P91" i="3"/>
  <c r="P43" i="3"/>
  <c r="P48" i="3"/>
  <c r="P36" i="3"/>
  <c r="P38" i="3"/>
  <c r="P319" i="3"/>
  <c r="P304" i="3"/>
  <c r="P240" i="3"/>
  <c r="P323" i="3"/>
  <c r="P324" i="3"/>
  <c r="P260" i="3"/>
  <c r="P330" i="3"/>
  <c r="P297" i="3"/>
  <c r="P302" i="3"/>
  <c r="P254" i="3"/>
  <c r="P317" i="3"/>
  <c r="P148" i="3"/>
  <c r="P217" i="3"/>
  <c r="P305" i="3"/>
  <c r="P239" i="3"/>
  <c r="P314" i="3"/>
  <c r="P267" i="3"/>
  <c r="P251" i="3"/>
  <c r="P281" i="3"/>
  <c r="P144" i="3"/>
  <c r="P202" i="3"/>
  <c r="P151" i="3"/>
  <c r="P108" i="3"/>
  <c r="P199" i="3"/>
  <c r="P117" i="3"/>
  <c r="P214" i="3"/>
  <c r="P86" i="3"/>
  <c r="P111" i="3"/>
  <c r="P24" i="3"/>
  <c r="P227" i="3"/>
  <c r="P138" i="3"/>
  <c r="P198" i="3"/>
  <c r="P121" i="3"/>
  <c r="P65" i="3"/>
  <c r="P114" i="3"/>
  <c r="P133" i="3"/>
  <c r="P83" i="3"/>
  <c r="P35" i="3"/>
  <c r="P44" i="3"/>
  <c r="P30" i="3"/>
  <c r="P303" i="3"/>
  <c r="P288" i="3"/>
  <c r="P224" i="3"/>
  <c r="P307" i="3"/>
  <c r="P308" i="3"/>
  <c r="P244" i="3"/>
  <c r="P293" i="3"/>
  <c r="P242" i="3"/>
  <c r="P286" i="3"/>
  <c r="P195" i="3"/>
  <c r="P196" i="3"/>
  <c r="P132" i="3"/>
  <c r="P209" i="3"/>
  <c r="P282" i="3"/>
  <c r="P235" i="3"/>
  <c r="P287" i="3"/>
  <c r="P263" i="3"/>
  <c r="P191" i="3"/>
  <c r="P192" i="3"/>
  <c r="P128" i="3"/>
  <c r="P185" i="3"/>
  <c r="P143" i="3"/>
  <c r="P92" i="3"/>
  <c r="P165" i="3"/>
  <c r="P101" i="3"/>
  <c r="P178" i="3"/>
  <c r="P70" i="3"/>
  <c r="P95" i="3"/>
  <c r="P64" i="3"/>
  <c r="P221" i="3"/>
  <c r="P112" i="3"/>
  <c r="P295" i="3"/>
  <c r="P280" i="3"/>
  <c r="P216" i="3"/>
  <c r="P299" i="3"/>
  <c r="P300" i="3"/>
  <c r="P236" i="3"/>
  <c r="P290" i="3"/>
  <c r="P238" i="3"/>
  <c r="P274" i="3"/>
  <c r="P187" i="3"/>
  <c r="P188" i="3"/>
  <c r="P124" i="3"/>
  <c r="P207" i="3"/>
  <c r="P249" i="3"/>
  <c r="P233" i="3"/>
  <c r="P277" i="3"/>
  <c r="P261" i="3"/>
  <c r="P183" i="3"/>
  <c r="P184" i="3"/>
  <c r="P120" i="3"/>
  <c r="P169" i="3"/>
  <c r="P141" i="3"/>
  <c r="P76" i="3"/>
  <c r="P163" i="3"/>
  <c r="P93" i="3"/>
  <c r="P122" i="3"/>
  <c r="P62" i="3"/>
  <c r="P87" i="3"/>
  <c r="P56" i="3"/>
  <c r="P211" i="3"/>
  <c r="P336" i="3"/>
  <c r="P272" i="3"/>
  <c r="P208" i="3"/>
  <c r="P291" i="3"/>
  <c r="P292" i="3"/>
  <c r="P228" i="3"/>
  <c r="P193" i="3"/>
  <c r="P234" i="3"/>
  <c r="P270" i="3"/>
  <c r="P179" i="3"/>
  <c r="P180" i="3"/>
  <c r="P338" i="3"/>
  <c r="P201" i="3"/>
  <c r="P247" i="3"/>
  <c r="P231" i="3"/>
  <c r="P275" i="3"/>
  <c r="P259" i="3"/>
  <c r="P175" i="3"/>
  <c r="P176" i="3"/>
  <c r="P219" i="3"/>
  <c r="P167" i="3"/>
  <c r="P139" i="3"/>
  <c r="P60" i="3"/>
  <c r="P157" i="3"/>
  <c r="P85" i="3"/>
  <c r="P118" i="3"/>
  <c r="P194" i="3"/>
  <c r="P79" i="3"/>
  <c r="P53" i="3"/>
  <c r="P210" i="3"/>
  <c r="P96" i="3"/>
  <c r="P158" i="3"/>
  <c r="P97" i="3"/>
  <c r="P186" i="3"/>
  <c r="P82" i="3"/>
  <c r="P115" i="3"/>
  <c r="P84" i="3"/>
  <c r="P54" i="3"/>
  <c r="P40" i="3"/>
  <c r="P50" i="3"/>
  <c r="P335" i="3"/>
  <c r="P320" i="3"/>
  <c r="P256" i="3"/>
  <c r="P339" i="3"/>
  <c r="P340" i="3"/>
  <c r="P276" i="3"/>
  <c r="P212" i="3"/>
  <c r="P318" i="3"/>
  <c r="P329" i="3"/>
  <c r="P262" i="3"/>
  <c r="P334" i="3"/>
  <c r="P164" i="3"/>
  <c r="P225" i="3"/>
  <c r="P321" i="3"/>
  <c r="P243" i="3"/>
  <c r="P337" i="3"/>
  <c r="P271" i="3"/>
  <c r="P255" i="3"/>
  <c r="P309" i="3"/>
  <c r="P160" i="3"/>
  <c r="P213" i="3"/>
  <c r="P159" i="3"/>
  <c r="P135" i="3"/>
  <c r="P39" i="3"/>
  <c r="P149" i="3"/>
  <c r="P69" i="3"/>
  <c r="P102" i="3"/>
  <c r="P130" i="3"/>
  <c r="P63" i="3"/>
  <c r="P41" i="3"/>
  <c r="P177" i="3"/>
  <c r="P80" i="3"/>
  <c r="P150" i="3"/>
  <c r="P81" i="3"/>
  <c r="P125" i="3"/>
  <c r="P66" i="3"/>
  <c r="P99" i="3"/>
  <c r="P51" i="3"/>
  <c r="P26" i="3"/>
  <c r="P25" i="3"/>
  <c r="P32" i="3"/>
  <c r="P232" i="3"/>
  <c r="P325" i="3"/>
  <c r="P278" i="3"/>
  <c r="P237" i="3"/>
  <c r="P279" i="3"/>
  <c r="P100" i="3"/>
  <c r="P78" i="3"/>
  <c r="P134" i="3"/>
  <c r="P113" i="3"/>
  <c r="P98" i="3"/>
  <c r="P67" i="3"/>
  <c r="P23" i="3"/>
  <c r="P200" i="3"/>
  <c r="P341" i="3"/>
  <c r="P172" i="3"/>
  <c r="P229" i="3"/>
  <c r="P168" i="3"/>
  <c r="P47" i="3"/>
  <c r="P173" i="3"/>
  <c r="P104" i="3"/>
  <c r="P105" i="3"/>
  <c r="P90" i="3"/>
  <c r="P59" i="3"/>
  <c r="P52" i="3"/>
  <c r="P315" i="3"/>
  <c r="P246" i="3"/>
  <c r="P140" i="3"/>
  <c r="P294" i="3"/>
  <c r="P136" i="3"/>
  <c r="P174" i="3"/>
  <c r="P103" i="3"/>
  <c r="P88" i="3"/>
  <c r="P89" i="3"/>
  <c r="P74" i="3"/>
  <c r="P68" i="3"/>
  <c r="P33" i="3"/>
  <c r="P283" i="3"/>
  <c r="P230" i="3"/>
  <c r="P301" i="3"/>
  <c r="P273" i="3"/>
  <c r="P218" i="3"/>
  <c r="P155" i="3"/>
  <c r="P71" i="3"/>
  <c r="P182" i="3"/>
  <c r="P57" i="3"/>
  <c r="P131" i="3"/>
  <c r="P27" i="3"/>
  <c r="P46" i="3"/>
  <c r="P311" i="3"/>
  <c r="P316" i="3"/>
  <c r="P289" i="3"/>
  <c r="P215" i="3"/>
  <c r="P265" i="3"/>
  <c r="P190" i="3"/>
  <c r="P109" i="3"/>
  <c r="P72" i="3"/>
  <c r="P166" i="3"/>
  <c r="P222" i="3"/>
  <c r="P129" i="3"/>
  <c r="P21" i="3"/>
  <c r="P22" i="3"/>
  <c r="P328" i="3"/>
  <c r="P284" i="3"/>
  <c r="P266" i="3"/>
  <c r="P333" i="3"/>
  <c r="P257" i="3"/>
  <c r="P161" i="3"/>
  <c r="P77" i="3"/>
  <c r="P49" i="3"/>
  <c r="P162" i="3"/>
  <c r="P206" i="3"/>
  <c r="P127" i="3"/>
  <c r="P29" i="3"/>
  <c r="P58" i="3"/>
  <c r="P264" i="3"/>
  <c r="P220" i="3"/>
  <c r="P171" i="3"/>
  <c r="P245" i="3"/>
  <c r="P342" i="3"/>
  <c r="P137" i="3"/>
  <c r="P110" i="3"/>
  <c r="P205" i="3"/>
  <c r="P119" i="3"/>
  <c r="P106" i="3"/>
  <c r="P75" i="3"/>
  <c r="P28" i="3"/>
  <c r="P296" i="3"/>
  <c r="P154" i="3"/>
  <c r="P252" i="3"/>
  <c r="P170" i="3"/>
  <c r="P250" i="3"/>
  <c r="P107" i="3"/>
  <c r="P285" i="3"/>
  <c r="P34" i="3"/>
  <c r="P197" i="3"/>
  <c r="P42" i="3"/>
  <c r="P145" i="3"/>
  <c r="P226" i="3"/>
  <c r="P189" i="3"/>
  <c r="Q336" i="3"/>
  <c r="Q321" i="3"/>
  <c r="Q257" i="3"/>
  <c r="Q340" i="3"/>
  <c r="Q341" i="3"/>
  <c r="Q277" i="3"/>
  <c r="Q213" i="3"/>
  <c r="Q240" i="3"/>
  <c r="Q222" i="3"/>
  <c r="Q202" i="3"/>
  <c r="Q276" i="3"/>
  <c r="Q260" i="3"/>
  <c r="Q328" i="3"/>
  <c r="Q313" i="3"/>
  <c r="Q249" i="3"/>
  <c r="Q296" i="3"/>
  <c r="Q281" i="3"/>
  <c r="Q329" i="3"/>
  <c r="Q265" i="3"/>
  <c r="Q201" i="3"/>
  <c r="Q284" i="3"/>
  <c r="Q285" i="3"/>
  <c r="Q221" i="3"/>
  <c r="Q242" i="3"/>
  <c r="Q226" i="3"/>
  <c r="Q204" i="3"/>
  <c r="Q283" i="3"/>
  <c r="Q262" i="3"/>
  <c r="Q337" i="3"/>
  <c r="Q217" i="3"/>
  <c r="Q333" i="3"/>
  <c r="Q253" i="3"/>
  <c r="Q246" i="3"/>
  <c r="Q220" i="3"/>
  <c r="Q339" i="3"/>
  <c r="Q266" i="3"/>
  <c r="Q322" i="3"/>
  <c r="Q172" i="3"/>
  <c r="Q199" i="3"/>
  <c r="Q133" i="3"/>
  <c r="Q239" i="3"/>
  <c r="Q326" i="3"/>
  <c r="Q259" i="3"/>
  <c r="Q192" i="3"/>
  <c r="Q216" i="3"/>
  <c r="Q153" i="3"/>
  <c r="Q147" i="3"/>
  <c r="Q61" i="3"/>
  <c r="Q102" i="3"/>
  <c r="Q195" i="3"/>
  <c r="Q87" i="3"/>
  <c r="Q152" i="3"/>
  <c r="Q104" i="3"/>
  <c r="Q49" i="3"/>
  <c r="Q57" i="3"/>
  <c r="Q156" i="3"/>
  <c r="Q97" i="3"/>
  <c r="Q114" i="3"/>
  <c r="Q54" i="3"/>
  <c r="Q131" i="3"/>
  <c r="Q67" i="3"/>
  <c r="Q135" i="3"/>
  <c r="Q60" i="3"/>
  <c r="Q21" i="3"/>
  <c r="Q32" i="3"/>
  <c r="Q305" i="3"/>
  <c r="Q209" i="3"/>
  <c r="Q325" i="3"/>
  <c r="Q245" i="3"/>
  <c r="Q244" i="3"/>
  <c r="Q218" i="3"/>
  <c r="Q306" i="3"/>
  <c r="Q264" i="3"/>
  <c r="Q311" i="3"/>
  <c r="Q338" i="3"/>
  <c r="Q189" i="3"/>
  <c r="Q125" i="3"/>
  <c r="Q235" i="3"/>
  <c r="Q314" i="3"/>
  <c r="Q255" i="3"/>
  <c r="Q184" i="3"/>
  <c r="Q208" i="3"/>
  <c r="Q145" i="3"/>
  <c r="Q120" i="3"/>
  <c r="Q22" i="3"/>
  <c r="Q94" i="3"/>
  <c r="Q132" i="3"/>
  <c r="Q79" i="3"/>
  <c r="Q144" i="3"/>
  <c r="Q96" i="3"/>
  <c r="Q45" i="3"/>
  <c r="Q197" i="3"/>
  <c r="Q154" i="3"/>
  <c r="Q89" i="3"/>
  <c r="Q106" i="3"/>
  <c r="Q50" i="3"/>
  <c r="Q127" i="3"/>
  <c r="Q190" i="3"/>
  <c r="Q116" i="3"/>
  <c r="Q51" i="3"/>
  <c r="Q69" i="3"/>
  <c r="Q24" i="3"/>
  <c r="Q297" i="3"/>
  <c r="Q332" i="3"/>
  <c r="Q317" i="3"/>
  <c r="Q237" i="3"/>
  <c r="Q238" i="3"/>
  <c r="Q214" i="3"/>
  <c r="Q302" i="3"/>
  <c r="Q258" i="3"/>
  <c r="Q295" i="3"/>
  <c r="Q327" i="3"/>
  <c r="Q181" i="3"/>
  <c r="Q310" i="3"/>
  <c r="Q231" i="3"/>
  <c r="Q294" i="3"/>
  <c r="Q251" i="3"/>
  <c r="Q176" i="3"/>
  <c r="Q200" i="3"/>
  <c r="Q137" i="3"/>
  <c r="Q117" i="3"/>
  <c r="Q183" i="3"/>
  <c r="Q86" i="3"/>
  <c r="Q130" i="3"/>
  <c r="Q71" i="3"/>
  <c r="Q142" i="3"/>
  <c r="Q88" i="3"/>
  <c r="Q41" i="3"/>
  <c r="Q191" i="3"/>
  <c r="Q150" i="3"/>
  <c r="Q81" i="3"/>
  <c r="Q98" i="3"/>
  <c r="Q46" i="3"/>
  <c r="Q115" i="3"/>
  <c r="Q179" i="3"/>
  <c r="Q108" i="3"/>
  <c r="Q47" i="3"/>
  <c r="Q44" i="3"/>
  <c r="Q59" i="3"/>
  <c r="Q289" i="3"/>
  <c r="Q324" i="3"/>
  <c r="Q309" i="3"/>
  <c r="Q229" i="3"/>
  <c r="Q236" i="3"/>
  <c r="Q212" i="3"/>
  <c r="Q286" i="3"/>
  <c r="Q256" i="3"/>
  <c r="Q280" i="3"/>
  <c r="Q315" i="3"/>
  <c r="Q173" i="3"/>
  <c r="Q299" i="3"/>
  <c r="Q227" i="3"/>
  <c r="Q287" i="3"/>
  <c r="Q342" i="3"/>
  <c r="Q335" i="3"/>
  <c r="Q193" i="3"/>
  <c r="Q129" i="3"/>
  <c r="Q109" i="3"/>
  <c r="Q178" i="3"/>
  <c r="Q78" i="3"/>
  <c r="Q128" i="3"/>
  <c r="Q63" i="3"/>
  <c r="Q140" i="3"/>
  <c r="Q80" i="3"/>
  <c r="Q37" i="3"/>
  <c r="Q182" i="3"/>
  <c r="Q148" i="3"/>
  <c r="Q73" i="3"/>
  <c r="Q90" i="3"/>
  <c r="Q42" i="3"/>
  <c r="Q107" i="3"/>
  <c r="Q167" i="3"/>
  <c r="Q100" i="3"/>
  <c r="Q43" i="3"/>
  <c r="Q28" i="3"/>
  <c r="Q273" i="3"/>
  <c r="Q316" i="3"/>
  <c r="Q301" i="3"/>
  <c r="Q205" i="3"/>
  <c r="Q234" i="3"/>
  <c r="Q210" i="3"/>
  <c r="Q274" i="3"/>
  <c r="Q254" i="3"/>
  <c r="Q278" i="3"/>
  <c r="Q288" i="3"/>
  <c r="Q165" i="3"/>
  <c r="Q291" i="3"/>
  <c r="Q219" i="3"/>
  <c r="Q275" i="3"/>
  <c r="Q319" i="3"/>
  <c r="Q330" i="3"/>
  <c r="Q185" i="3"/>
  <c r="Q121" i="3"/>
  <c r="Q101" i="3"/>
  <c r="Q124" i="3"/>
  <c r="Q70" i="3"/>
  <c r="Q126" i="3"/>
  <c r="Q187" i="3"/>
  <c r="Q138" i="3"/>
  <c r="Q72" i="3"/>
  <c r="Q33" i="3"/>
  <c r="Q166" i="3"/>
  <c r="Q146" i="3"/>
  <c r="Q186" i="3"/>
  <c r="Q82" i="3"/>
  <c r="Q38" i="3"/>
  <c r="Q99" i="3"/>
  <c r="Q159" i="3"/>
  <c r="Q92" i="3"/>
  <c r="Q39" i="3"/>
  <c r="Q23" i="3"/>
  <c r="Q304" i="3"/>
  <c r="Q225" i="3"/>
  <c r="Q292" i="3"/>
  <c r="Q261" i="3"/>
  <c r="Q248" i="3"/>
  <c r="Q228" i="3"/>
  <c r="Q194" i="3"/>
  <c r="Q268" i="3"/>
  <c r="Q334" i="3"/>
  <c r="Q180" i="3"/>
  <c r="Q207" i="3"/>
  <c r="Q141" i="3"/>
  <c r="Q243" i="3"/>
  <c r="Q331" i="3"/>
  <c r="Q263" i="3"/>
  <c r="Q279" i="3"/>
  <c r="Q224" i="3"/>
  <c r="Q161" i="3"/>
  <c r="Q155" i="3"/>
  <c r="Q77" i="3"/>
  <c r="Q110" i="3"/>
  <c r="Q48" i="3"/>
  <c r="Q95" i="3"/>
  <c r="Q160" i="3"/>
  <c r="Q112" i="3"/>
  <c r="Q53" i="3"/>
  <c r="Q65" i="3"/>
  <c r="Q158" i="3"/>
  <c r="Q105" i="3"/>
  <c r="Q123" i="3"/>
  <c r="Q58" i="3"/>
  <c r="Q26" i="3"/>
  <c r="Q75" i="3"/>
  <c r="Q139" i="3"/>
  <c r="Q68" i="3"/>
  <c r="Q27" i="3"/>
  <c r="Q36" i="3"/>
  <c r="Q300" i="3"/>
  <c r="Q198" i="3"/>
  <c r="Q215" i="3"/>
  <c r="Q267" i="3"/>
  <c r="Q163" i="3"/>
  <c r="Q103" i="3"/>
  <c r="Q25" i="3"/>
  <c r="Q66" i="3"/>
  <c r="Q76" i="3"/>
  <c r="Q293" i="3"/>
  <c r="Q272" i="3"/>
  <c r="Q157" i="3"/>
  <c r="Q303" i="3"/>
  <c r="Q93" i="3"/>
  <c r="Q171" i="3"/>
  <c r="Q164" i="3"/>
  <c r="Q34" i="3"/>
  <c r="Q35" i="3"/>
  <c r="Q269" i="3"/>
  <c r="Q270" i="3"/>
  <c r="Q149" i="3"/>
  <c r="Q298" i="3"/>
  <c r="Q85" i="3"/>
  <c r="Q168" i="3"/>
  <c r="Q162" i="3"/>
  <c r="Q30" i="3"/>
  <c r="Q31" i="3"/>
  <c r="Q320" i="3"/>
  <c r="Q323" i="3"/>
  <c r="Q252" i="3"/>
  <c r="Q282" i="3"/>
  <c r="Q307" i="3"/>
  <c r="Q122" i="3"/>
  <c r="Q136" i="3"/>
  <c r="Q119" i="3"/>
  <c r="Q91" i="3"/>
  <c r="Q40" i="3"/>
  <c r="Q312" i="3"/>
  <c r="Q318" i="3"/>
  <c r="Q250" i="3"/>
  <c r="Q247" i="3"/>
  <c r="Q290" i="3"/>
  <c r="Q118" i="3"/>
  <c r="Q134" i="3"/>
  <c r="Q113" i="3"/>
  <c r="Q83" i="3"/>
  <c r="Q55" i="3"/>
  <c r="Q241" i="3"/>
  <c r="Q232" i="3"/>
  <c r="Q196" i="3"/>
  <c r="Q211" i="3"/>
  <c r="Q177" i="3"/>
  <c r="Q62" i="3"/>
  <c r="Q64" i="3"/>
  <c r="Q175" i="3"/>
  <c r="Q151" i="3"/>
  <c r="Q308" i="3"/>
  <c r="Q206" i="3"/>
  <c r="Q223" i="3"/>
  <c r="Q271" i="3"/>
  <c r="Q174" i="3"/>
  <c r="Q111" i="3"/>
  <c r="Q29" i="3"/>
  <c r="Q74" i="3"/>
  <c r="Q84" i="3"/>
  <c r="Q169" i="3"/>
  <c r="Q52" i="3"/>
  <c r="Q188" i="3"/>
  <c r="Q56" i="3"/>
  <c r="Q170" i="3"/>
  <c r="Q233" i="3"/>
  <c r="Q143" i="3"/>
  <c r="Q230" i="3"/>
  <c r="Q203" i="3"/>
  <c r="Q18" i="3"/>
  <c r="O18" i="3"/>
  <c r="P18" i="3"/>
  <c r="E4" i="3" l="1"/>
  <c r="E6" i="3"/>
  <c r="E9" i="3" s="1"/>
  <c r="E10" i="3" s="1"/>
  <c r="AH127" i="6"/>
  <c r="M223" i="3" l="1"/>
  <c r="M219" i="3"/>
  <c r="M66" i="3"/>
  <c r="R66" i="3" s="1"/>
  <c r="M32" i="3"/>
  <c r="M50" i="3"/>
  <c r="V10" i="3"/>
  <c r="M220" i="3"/>
  <c r="N220" i="3" s="1"/>
  <c r="M208" i="3"/>
  <c r="N208" i="3" s="1"/>
  <c r="M130" i="3"/>
  <c r="N130" i="3" s="1"/>
  <c r="M313" i="3"/>
  <c r="V23" i="3"/>
  <c r="M124" i="3"/>
  <c r="R124" i="3" s="1"/>
  <c r="M140" i="3"/>
  <c r="M138" i="3"/>
  <c r="R138" i="3" s="1"/>
  <c r="M254" i="3"/>
  <c r="N254" i="3" s="1"/>
  <c r="M28" i="3"/>
  <c r="R28" i="3" s="1"/>
  <c r="M109" i="3"/>
  <c r="M189" i="3"/>
  <c r="V13" i="3"/>
  <c r="M238" i="3"/>
  <c r="N238" i="3" s="1"/>
  <c r="V11" i="3"/>
  <c r="M270" i="3"/>
  <c r="R270" i="3" s="1"/>
  <c r="M206" i="3"/>
  <c r="N206" i="3" s="1"/>
  <c r="M128" i="3"/>
  <c r="N128" i="3" s="1"/>
  <c r="M97" i="3"/>
  <c r="R97" i="3" s="1"/>
  <c r="M205" i="3"/>
  <c r="N205" i="3" s="1"/>
  <c r="M51" i="3"/>
  <c r="R51" i="3" s="1"/>
  <c r="M282" i="3"/>
  <c r="R282" i="3" s="1"/>
  <c r="M55" i="3"/>
  <c r="M101" i="3"/>
  <c r="N101" i="3" s="1"/>
  <c r="M193" i="3"/>
  <c r="R193" i="3" s="1"/>
  <c r="M301" i="3"/>
  <c r="N301" i="3" s="1"/>
  <c r="M77" i="3"/>
  <c r="N77" i="3" s="1"/>
  <c r="M116" i="3"/>
  <c r="N116" i="3" s="1"/>
  <c r="M144" i="3"/>
  <c r="N144" i="3" s="1"/>
  <c r="M42" i="3"/>
  <c r="N42" i="3" s="1"/>
  <c r="M48" i="3"/>
  <c r="M44" i="3"/>
  <c r="R44" i="3" s="1"/>
  <c r="M318" i="3"/>
  <c r="R318" i="3" s="1"/>
  <c r="M120" i="3"/>
  <c r="N120" i="3" s="1"/>
  <c r="M335" i="3"/>
  <c r="R335" i="3" s="1"/>
  <c r="V18" i="3"/>
  <c r="M243" i="3"/>
  <c r="R243" i="3" s="1"/>
  <c r="M56" i="3"/>
  <c r="N56" i="3" s="1"/>
  <c r="M89" i="3"/>
  <c r="V3" i="3"/>
  <c r="M316" i="3"/>
  <c r="N316" i="3" s="1"/>
  <c r="M252" i="3"/>
  <c r="N252" i="3" s="1"/>
  <c r="M225" i="3"/>
  <c r="R225" i="3" s="1"/>
  <c r="M110" i="3"/>
  <c r="R110" i="3" s="1"/>
  <c r="M337" i="3"/>
  <c r="R337" i="3" s="1"/>
  <c r="M147" i="3"/>
  <c r="N147" i="3" s="1"/>
  <c r="M141" i="3"/>
  <c r="M279" i="3"/>
  <c r="N279" i="3" s="1"/>
  <c r="M83" i="3"/>
  <c r="N83" i="3" s="1"/>
  <c r="M122" i="3"/>
  <c r="R122" i="3" s="1"/>
  <c r="M57" i="3"/>
  <c r="V4" i="3"/>
  <c r="M115" i="3"/>
  <c r="N115" i="3" s="1"/>
  <c r="M164" i="3"/>
  <c r="R164" i="3" s="1"/>
  <c r="M177" i="3"/>
  <c r="N177" i="3" s="1"/>
  <c r="M22" i="3"/>
  <c r="R22" i="3" s="1"/>
  <c r="M296" i="3"/>
  <c r="R296" i="3" s="1"/>
  <c r="M85" i="3"/>
  <c r="N85" i="3" s="1"/>
  <c r="M52" i="3"/>
  <c r="N52" i="3" s="1"/>
  <c r="M251" i="3"/>
  <c r="R251" i="3" s="1"/>
  <c r="M69" i="3"/>
  <c r="R69" i="3" s="1"/>
  <c r="M182" i="3"/>
  <c r="N182" i="3" s="1"/>
  <c r="M285" i="3"/>
  <c r="M276" i="3"/>
  <c r="N276" i="3" s="1"/>
  <c r="M126" i="3"/>
  <c r="R126" i="3" s="1"/>
  <c r="M133" i="3"/>
  <c r="N133" i="3" s="1"/>
  <c r="M79" i="3"/>
  <c r="M292" i="3"/>
  <c r="M87" i="3"/>
  <c r="N87" i="3" s="1"/>
  <c r="M215" i="3"/>
  <c r="N215" i="3" s="1"/>
  <c r="M297" i="3"/>
  <c r="M262" i="3"/>
  <c r="N262" i="3" s="1"/>
  <c r="M324" i="3"/>
  <c r="R324" i="3" s="1"/>
  <c r="M232" i="3"/>
  <c r="R232" i="3" s="1"/>
  <c r="M62" i="3"/>
  <c r="N62" i="3" s="1"/>
  <c r="V15" i="3"/>
  <c r="M58" i="3"/>
  <c r="N58" i="3" s="1"/>
  <c r="M151" i="3"/>
  <c r="R151" i="3" s="1"/>
  <c r="V17" i="3"/>
  <c r="M139" i="3"/>
  <c r="R139" i="3" s="1"/>
  <c r="M250" i="3"/>
  <c r="R250" i="3" s="1"/>
  <c r="M175" i="3"/>
  <c r="N175" i="3" s="1"/>
  <c r="M240" i="3"/>
  <c r="R240" i="3" s="1"/>
  <c r="M70" i="3"/>
  <c r="R70" i="3" s="1"/>
  <c r="M242" i="3"/>
  <c r="N242" i="3" s="1"/>
  <c r="M155" i="3"/>
  <c r="N155" i="3" s="1"/>
  <c r="M216" i="3"/>
  <c r="R216" i="3" s="1"/>
  <c r="M163" i="3"/>
  <c r="N163" i="3" s="1"/>
  <c r="M289" i="3"/>
  <c r="N289" i="3" s="1"/>
  <c r="M135" i="3"/>
  <c r="N135" i="3" s="1"/>
  <c r="M283" i="3"/>
  <c r="M131" i="3"/>
  <c r="N131" i="3" s="1"/>
  <c r="M255" i="3"/>
  <c r="M159" i="3"/>
  <c r="R159" i="3" s="1"/>
  <c r="M263" i="3"/>
  <c r="M26" i="3"/>
  <c r="N26" i="3" s="1"/>
  <c r="M199" i="3"/>
  <c r="N199" i="3" s="1"/>
  <c r="M30" i="3"/>
  <c r="R30" i="3" s="1"/>
  <c r="M117" i="3"/>
  <c r="R117" i="3" s="1"/>
  <c r="M108" i="3"/>
  <c r="M333" i="3"/>
  <c r="R333" i="3" s="1"/>
  <c r="M248" i="3"/>
  <c r="N248" i="3" s="1"/>
  <c r="M37" i="3"/>
  <c r="M107" i="3"/>
  <c r="N107" i="3" s="1"/>
  <c r="M21" i="3"/>
  <c r="R21" i="3" s="1"/>
  <c r="V7" i="3"/>
  <c r="M96" i="3"/>
  <c r="N96" i="3" s="1"/>
  <c r="M91" i="3"/>
  <c r="V26" i="3"/>
  <c r="M156" i="3"/>
  <c r="R156" i="3" s="1"/>
  <c r="M291" i="3"/>
  <c r="V20" i="3"/>
  <c r="M310" i="3"/>
  <c r="N310" i="3" s="1"/>
  <c r="M76" i="3"/>
  <c r="R76" i="3" s="1"/>
  <c r="M273" i="3"/>
  <c r="N273" i="3" s="1"/>
  <c r="M92" i="3"/>
  <c r="M34" i="3"/>
  <c r="R34" i="3" s="1"/>
  <c r="M298" i="3"/>
  <c r="R298" i="3" s="1"/>
  <c r="V25" i="3"/>
  <c r="M330" i="3"/>
  <c r="R330" i="3" s="1"/>
  <c r="M63" i="3"/>
  <c r="N63" i="3" s="1"/>
  <c r="M341" i="3"/>
  <c r="N341" i="3" s="1"/>
  <c r="M148" i="3"/>
  <c r="R148" i="3" s="1"/>
  <c r="M104" i="3"/>
  <c r="R104" i="3" s="1"/>
  <c r="M111" i="3"/>
  <c r="R111" i="3" s="1"/>
  <c r="M146" i="3"/>
  <c r="R146" i="3" s="1"/>
  <c r="M184" i="3"/>
  <c r="N184" i="3" s="1"/>
  <c r="M142" i="3"/>
  <c r="R142" i="3" s="1"/>
  <c r="V14" i="3"/>
  <c r="M74" i="3"/>
  <c r="R74" i="3" s="1"/>
  <c r="M41" i="3"/>
  <c r="N41" i="3" s="1"/>
  <c r="M171" i="3"/>
  <c r="N171" i="3" s="1"/>
  <c r="M73" i="3"/>
  <c r="R73" i="3" s="1"/>
  <c r="M187" i="3"/>
  <c r="R187" i="3" s="1"/>
  <c r="M100" i="3"/>
  <c r="R100" i="3" s="1"/>
  <c r="M311" i="3"/>
  <c r="R311" i="3" s="1"/>
  <c r="M308" i="3"/>
  <c r="N308" i="3" s="1"/>
  <c r="M169" i="3"/>
  <c r="N169" i="3" s="1"/>
  <c r="M195" i="3"/>
  <c r="R195" i="3" s="1"/>
  <c r="V5" i="3"/>
  <c r="M198" i="3"/>
  <c r="N198" i="3" s="1"/>
  <c r="M190" i="3"/>
  <c r="R190" i="3" s="1"/>
  <c r="M121" i="3"/>
  <c r="N121" i="3" s="1"/>
  <c r="M259" i="3"/>
  <c r="N259" i="3" s="1"/>
  <c r="M267" i="3"/>
  <c r="N267" i="3" s="1"/>
  <c r="V2" i="3"/>
  <c r="M327" i="3"/>
  <c r="N327" i="3" s="1"/>
  <c r="M36" i="3"/>
  <c r="N36" i="3" s="1"/>
  <c r="M113" i="3"/>
  <c r="N113" i="3" s="1"/>
  <c r="M40" i="3"/>
  <c r="R40" i="3" s="1"/>
  <c r="M136" i="3"/>
  <c r="M99" i="3"/>
  <c r="R99" i="3" s="1"/>
  <c r="M185" i="3"/>
  <c r="R185" i="3" s="1"/>
  <c r="M342" i="3"/>
  <c r="N342" i="3" s="1"/>
  <c r="M235" i="3"/>
  <c r="R235" i="3" s="1"/>
  <c r="M105" i="3"/>
  <c r="M329" i="3"/>
  <c r="R329" i="3" s="1"/>
  <c r="M149" i="3"/>
  <c r="R149" i="3" s="1"/>
  <c r="M132" i="3"/>
  <c r="M157" i="3"/>
  <c r="R157" i="3" s="1"/>
  <c r="M183" i="3"/>
  <c r="R183" i="3" s="1"/>
  <c r="M165" i="3"/>
  <c r="R165" i="3" s="1"/>
  <c r="M98" i="3"/>
  <c r="N98" i="3" s="1"/>
  <c r="M299" i="3"/>
  <c r="M295" i="3"/>
  <c r="M338" i="3"/>
  <c r="R338" i="3" s="1"/>
  <c r="M204" i="3"/>
  <c r="M336" i="3"/>
  <c r="R336" i="3" s="1"/>
  <c r="M322" i="3"/>
  <c r="R322" i="3" s="1"/>
  <c r="M95" i="3"/>
  <c r="R95" i="3" s="1"/>
  <c r="M172" i="3"/>
  <c r="N172" i="3" s="1"/>
  <c r="M103" i="3"/>
  <c r="N103" i="3" s="1"/>
  <c r="M188" i="3"/>
  <c r="R188" i="3" s="1"/>
  <c r="M162" i="3"/>
  <c r="R162" i="3" s="1"/>
  <c r="M247" i="3"/>
  <c r="M241" i="3"/>
  <c r="N241" i="3" s="1"/>
  <c r="M257" i="3"/>
  <c r="R257" i="3" s="1"/>
  <c r="M173" i="3"/>
  <c r="N173" i="3" s="1"/>
  <c r="M261" i="3"/>
  <c r="R261" i="3" s="1"/>
  <c r="M224" i="3"/>
  <c r="N224" i="3" s="1"/>
  <c r="M179" i="3"/>
  <c r="M284" i="3"/>
  <c r="N284" i="3" s="1"/>
  <c r="M200" i="3"/>
  <c r="N200" i="3" s="1"/>
  <c r="M303" i="3"/>
  <c r="R303" i="3" s="1"/>
  <c r="M125" i="3"/>
  <c r="R125" i="3" s="1"/>
  <c r="M288" i="3"/>
  <c r="N288" i="3" s="1"/>
  <c r="M293" i="3"/>
  <c r="N293" i="3" s="1"/>
  <c r="M309" i="3"/>
  <c r="M194" i="3"/>
  <c r="R194" i="3" s="1"/>
  <c r="M118" i="3"/>
  <c r="R118" i="3" s="1"/>
  <c r="M23" i="3"/>
  <c r="R23" i="3" s="1"/>
  <c r="M143" i="3"/>
  <c r="N143" i="3" s="1"/>
  <c r="M129" i="3"/>
  <c r="R129" i="3" s="1"/>
  <c r="M29" i="3"/>
  <c r="R29" i="3" s="1"/>
  <c r="M47" i="3"/>
  <c r="R47" i="3" s="1"/>
  <c r="M53" i="3"/>
  <c r="N53" i="3" s="1"/>
  <c r="M234" i="3"/>
  <c r="N234" i="3" s="1"/>
  <c r="M54" i="3"/>
  <c r="R54" i="3" s="1"/>
  <c r="M278" i="3"/>
  <c r="R278" i="3" s="1"/>
  <c r="M233" i="3"/>
  <c r="N233" i="3" s="1"/>
  <c r="M71" i="3"/>
  <c r="N71" i="3" s="1"/>
  <c r="M60" i="3"/>
  <c r="N60" i="3" s="1"/>
  <c r="M280" i="3"/>
  <c r="N280" i="3" s="1"/>
  <c r="M249" i="3"/>
  <c r="R249" i="3" s="1"/>
  <c r="M202" i="3"/>
  <c r="R202" i="3" s="1"/>
  <c r="M227" i="3"/>
  <c r="R227" i="3" s="1"/>
  <c r="M260" i="3"/>
  <c r="N260" i="3" s="1"/>
  <c r="M197" i="3"/>
  <c r="R197" i="3" s="1"/>
  <c r="M218" i="3"/>
  <c r="R218" i="3" s="1"/>
  <c r="M59" i="3"/>
  <c r="N59" i="3" s="1"/>
  <c r="M264" i="3"/>
  <c r="N264" i="3" s="1"/>
  <c r="M213" i="3"/>
  <c r="N213" i="3" s="1"/>
  <c r="V12" i="3"/>
  <c r="M67" i="3"/>
  <c r="R67" i="3" s="1"/>
  <c r="M266" i="3"/>
  <c r="R266" i="3" s="1"/>
  <c r="M221" i="3"/>
  <c r="N221" i="3" s="1"/>
  <c r="V16" i="3"/>
  <c r="M75" i="3"/>
  <c r="R75" i="3" s="1"/>
  <c r="M268" i="3"/>
  <c r="N268" i="3" s="1"/>
  <c r="M277" i="3"/>
  <c r="N277" i="3" s="1"/>
  <c r="M24" i="3"/>
  <c r="R24" i="3" s="1"/>
  <c r="M236" i="3"/>
  <c r="R236" i="3" s="1"/>
  <c r="M207" i="3"/>
  <c r="N207" i="3" s="1"/>
  <c r="M290" i="3"/>
  <c r="R290" i="3" s="1"/>
  <c r="M305" i="3"/>
  <c r="N305" i="3" s="1"/>
  <c r="M319" i="3"/>
  <c r="R319" i="3" s="1"/>
  <c r="M321" i="3"/>
  <c r="N321" i="3" s="1"/>
  <c r="M191" i="3"/>
  <c r="N191" i="3" s="1"/>
  <c r="M339" i="3"/>
  <c r="N339" i="3" s="1"/>
  <c r="M176" i="3"/>
  <c r="N176" i="3" s="1"/>
  <c r="M253" i="3"/>
  <c r="R253" i="3" s="1"/>
  <c r="M304" i="3"/>
  <c r="N304" i="3" s="1"/>
  <c r="M178" i="3"/>
  <c r="N178" i="3" s="1"/>
  <c r="M211" i="3"/>
  <c r="N211" i="3" s="1"/>
  <c r="M256" i="3"/>
  <c r="R256" i="3" s="1"/>
  <c r="M320" i="3"/>
  <c r="R320" i="3" s="1"/>
  <c r="M31" i="3"/>
  <c r="N31" i="3" s="1"/>
  <c r="M170" i="3"/>
  <c r="R170" i="3" s="1"/>
  <c r="M323" i="3"/>
  <c r="N323" i="3" s="1"/>
  <c r="V21" i="3"/>
  <c r="M35" i="3"/>
  <c r="R35" i="3" s="1"/>
  <c r="M186" i="3"/>
  <c r="N186" i="3" s="1"/>
  <c r="M334" i="3"/>
  <c r="N334" i="3" s="1"/>
  <c r="V6" i="3"/>
  <c r="M39" i="3"/>
  <c r="N39" i="3" s="1"/>
  <c r="M210" i="3"/>
  <c r="N210" i="3" s="1"/>
  <c r="M228" i="3"/>
  <c r="N228" i="3" s="1"/>
  <c r="M45" i="3"/>
  <c r="R45" i="3" s="1"/>
  <c r="M43" i="3"/>
  <c r="N43" i="3" s="1"/>
  <c r="M49" i="3"/>
  <c r="R49" i="3" s="1"/>
  <c r="M230" i="3"/>
  <c r="N230" i="3" s="1"/>
  <c r="M38" i="3"/>
  <c r="R38" i="3" s="1"/>
  <c r="M134" i="3"/>
  <c r="R134" i="3" s="1"/>
  <c r="M302" i="3"/>
  <c r="R302" i="3" s="1"/>
  <c r="M217" i="3"/>
  <c r="N217" i="3" s="1"/>
  <c r="M145" i="3"/>
  <c r="R145" i="3" s="1"/>
  <c r="M312" i="3"/>
  <c r="N312" i="3" s="1"/>
  <c r="M161" i="3"/>
  <c r="N161" i="3" s="1"/>
  <c r="M328" i="3"/>
  <c r="N328" i="3" s="1"/>
  <c r="M82" i="3"/>
  <c r="N82" i="3" s="1"/>
  <c r="M258" i="3"/>
  <c r="N258" i="3" s="1"/>
  <c r="M271" i="3"/>
  <c r="N271" i="3" s="1"/>
  <c r="M317" i="3"/>
  <c r="N317" i="3" s="1"/>
  <c r="M300" i="3"/>
  <c r="R300" i="3" s="1"/>
  <c r="M27" i="3"/>
  <c r="N27" i="3" s="1"/>
  <c r="M123" i="3"/>
  <c r="R123" i="3" s="1"/>
  <c r="M306" i="3"/>
  <c r="R306" i="3" s="1"/>
  <c r="V19" i="3"/>
  <c r="M78" i="3"/>
  <c r="N78" i="3" s="1"/>
  <c r="M90" i="3"/>
  <c r="N90" i="3" s="1"/>
  <c r="M244" i="3"/>
  <c r="R244" i="3" s="1"/>
  <c r="M25" i="3"/>
  <c r="R25" i="3" s="1"/>
  <c r="M86" i="3"/>
  <c r="N86" i="3" s="1"/>
  <c r="M106" i="3"/>
  <c r="R106" i="3" s="1"/>
  <c r="M246" i="3"/>
  <c r="N246" i="3" s="1"/>
  <c r="M33" i="3"/>
  <c r="R33" i="3" s="1"/>
  <c r="M94" i="3"/>
  <c r="N94" i="3" s="1"/>
  <c r="M114" i="3"/>
  <c r="N114" i="3" s="1"/>
  <c r="M286" i="3"/>
  <c r="N286" i="3" s="1"/>
  <c r="V9" i="3"/>
  <c r="M102" i="3"/>
  <c r="R102" i="3" s="1"/>
  <c r="M119" i="3"/>
  <c r="N119" i="3" s="1"/>
  <c r="M307" i="3"/>
  <c r="R307" i="3" s="1"/>
  <c r="M84" i="3"/>
  <c r="N84" i="3" s="1"/>
  <c r="M158" i="3"/>
  <c r="R158" i="3" s="1"/>
  <c r="M222" i="3"/>
  <c r="N222" i="3" s="1"/>
  <c r="M281" i="3"/>
  <c r="N281" i="3" s="1"/>
  <c r="M287" i="3"/>
  <c r="R287" i="3" s="1"/>
  <c r="M229" i="3"/>
  <c r="N229" i="3" s="1"/>
  <c r="M331" i="3"/>
  <c r="N331" i="3" s="1"/>
  <c r="M245" i="3"/>
  <c r="N245" i="3" s="1"/>
  <c r="M154" i="3"/>
  <c r="N154" i="3" s="1"/>
  <c r="M274" i="3"/>
  <c r="N274" i="3" s="1"/>
  <c r="M239" i="3"/>
  <c r="R239" i="3" s="1"/>
  <c r="M332" i="3"/>
  <c r="N332" i="3" s="1"/>
  <c r="M201" i="3"/>
  <c r="N201" i="3" s="1"/>
  <c r="M325" i="3"/>
  <c r="R325" i="3" s="1"/>
  <c r="M112" i="3"/>
  <c r="R112" i="3" s="1"/>
  <c r="M127" i="3"/>
  <c r="N127" i="3" s="1"/>
  <c r="M272" i="3"/>
  <c r="R272" i="3" s="1"/>
  <c r="M196" i="3"/>
  <c r="R196" i="3" s="1"/>
  <c r="V22" i="3"/>
  <c r="V8" i="3"/>
  <c r="M203" i="3"/>
  <c r="R203" i="3" s="1"/>
  <c r="M46" i="3"/>
  <c r="R46" i="3" s="1"/>
  <c r="M181" i="3"/>
  <c r="N181" i="3" s="1"/>
  <c r="M209" i="3"/>
  <c r="N209" i="3" s="1"/>
  <c r="M65" i="3"/>
  <c r="N65" i="3" s="1"/>
  <c r="M137" i="3"/>
  <c r="R137" i="3" s="1"/>
  <c r="V24" i="3"/>
  <c r="M93" i="3"/>
  <c r="N93" i="3" s="1"/>
  <c r="M81" i="3"/>
  <c r="N81" i="3" s="1"/>
  <c r="M153" i="3"/>
  <c r="N153" i="3" s="1"/>
  <c r="M64" i="3"/>
  <c r="R64" i="3" s="1"/>
  <c r="M167" i="3"/>
  <c r="N167" i="3" s="1"/>
  <c r="M152" i="3"/>
  <c r="R152" i="3" s="1"/>
  <c r="M275" i="3"/>
  <c r="R275" i="3" s="1"/>
  <c r="M72" i="3"/>
  <c r="R72" i="3" s="1"/>
  <c r="M174" i="3"/>
  <c r="R174" i="3" s="1"/>
  <c r="M160" i="3"/>
  <c r="N160" i="3" s="1"/>
  <c r="M314" i="3"/>
  <c r="N314" i="3" s="1"/>
  <c r="M80" i="3"/>
  <c r="R80" i="3" s="1"/>
  <c r="M212" i="3"/>
  <c r="N212" i="3" s="1"/>
  <c r="M166" i="3"/>
  <c r="R166" i="3" s="1"/>
  <c r="M326" i="3"/>
  <c r="N326" i="3" s="1"/>
  <c r="M88" i="3"/>
  <c r="R88" i="3" s="1"/>
  <c r="M61" i="3"/>
  <c r="N61" i="3" s="1"/>
  <c r="M168" i="3"/>
  <c r="R168" i="3" s="1"/>
  <c r="M231" i="3"/>
  <c r="R231" i="3" s="1"/>
  <c r="M226" i="3"/>
  <c r="R226" i="3" s="1"/>
  <c r="M180" i="3"/>
  <c r="R180" i="3" s="1"/>
  <c r="M192" i="3"/>
  <c r="R192" i="3" s="1"/>
  <c r="M269" i="3"/>
  <c r="N269" i="3" s="1"/>
  <c r="M294" i="3"/>
  <c r="R294" i="3" s="1"/>
  <c r="M237" i="3"/>
  <c r="N237" i="3" s="1"/>
  <c r="M315" i="3"/>
  <c r="N315" i="3" s="1"/>
  <c r="M68" i="3"/>
  <c r="R68" i="3" s="1"/>
  <c r="M150" i="3"/>
  <c r="N150" i="3" s="1"/>
  <c r="M214" i="3"/>
  <c r="R214" i="3" s="1"/>
  <c r="M265" i="3"/>
  <c r="R265" i="3" s="1"/>
  <c r="M340" i="3"/>
  <c r="N340" i="3" s="1"/>
  <c r="AB127" i="6"/>
  <c r="AA127" i="6"/>
  <c r="R77" i="3"/>
  <c r="R107" i="3"/>
  <c r="N23" i="3"/>
  <c r="R53" i="3"/>
  <c r="N278" i="3"/>
  <c r="N236" i="3"/>
  <c r="R207" i="3"/>
  <c r="R191" i="3"/>
  <c r="N124" i="3"/>
  <c r="R219" i="3"/>
  <c r="N219" i="3"/>
  <c r="R323" i="3"/>
  <c r="R217" i="3"/>
  <c r="R37" i="3"/>
  <c r="N37" i="3"/>
  <c r="N69" i="3"/>
  <c r="R115" i="3"/>
  <c r="N244" i="3"/>
  <c r="R281" i="3"/>
  <c r="R332" i="3"/>
  <c r="N225" i="3"/>
  <c r="N104" i="3"/>
  <c r="N139" i="3"/>
  <c r="R184" i="3"/>
  <c r="N66" i="3"/>
  <c r="N70" i="3"/>
  <c r="R242" i="3"/>
  <c r="R171" i="3"/>
  <c r="N216" i="3"/>
  <c r="N73" i="3"/>
  <c r="R179" i="3"/>
  <c r="N179" i="3"/>
  <c r="R284" i="3"/>
  <c r="R200" i="3"/>
  <c r="R121" i="3"/>
  <c r="R309" i="3"/>
  <c r="N309" i="3"/>
  <c r="R52" i="3"/>
  <c r="R96" i="3"/>
  <c r="N243" i="3"/>
  <c r="N55" i="3"/>
  <c r="R55" i="3"/>
  <c r="N89" i="3"/>
  <c r="R89" i="3"/>
  <c r="R177" i="3"/>
  <c r="N32" i="3"/>
  <c r="R32" i="3"/>
  <c r="R109" i="3"/>
  <c r="N109" i="3"/>
  <c r="N97" i="3"/>
  <c r="R36" i="3"/>
  <c r="R113" i="3"/>
  <c r="N136" i="3"/>
  <c r="R136" i="3"/>
  <c r="R189" i="3"/>
  <c r="N189" i="3"/>
  <c r="R205" i="3"/>
  <c r="N105" i="3"/>
  <c r="R105" i="3"/>
  <c r="R238" i="3"/>
  <c r="N51" i="3"/>
  <c r="N196" i="3"/>
  <c r="R61" i="3"/>
  <c r="R48" i="3"/>
  <c r="N48" i="3"/>
  <c r="N337" i="3"/>
  <c r="N142" i="3"/>
  <c r="R56" i="3"/>
  <c r="N159" i="3"/>
  <c r="R144" i="3"/>
  <c r="R263" i="3"/>
  <c r="N263" i="3"/>
  <c r="N141" i="3"/>
  <c r="R141" i="3"/>
  <c r="R130" i="3"/>
  <c r="N149" i="3"/>
  <c r="N132" i="3"/>
  <c r="R132" i="3"/>
  <c r="R223" i="3"/>
  <c r="N223" i="3"/>
  <c r="R42" i="3"/>
  <c r="R262" i="3"/>
  <c r="R299" i="3"/>
  <c r="N299" i="3"/>
  <c r="N295" i="3"/>
  <c r="R295" i="3"/>
  <c r="N338" i="3"/>
  <c r="R131" i="3"/>
  <c r="N204" i="3"/>
  <c r="R204" i="3"/>
  <c r="N329" i="3"/>
  <c r="N140" i="3"/>
  <c r="R140" i="3"/>
  <c r="R116" i="3"/>
  <c r="N255" i="3"/>
  <c r="R255" i="3"/>
  <c r="N50" i="3"/>
  <c r="R50" i="3"/>
  <c r="R57" i="3"/>
  <c r="N57" i="3"/>
  <c r="N251" i="3"/>
  <c r="N91" i="3"/>
  <c r="R91" i="3"/>
  <c r="N285" i="3"/>
  <c r="R285" i="3"/>
  <c r="R291" i="3"/>
  <c r="N291" i="3"/>
  <c r="R79" i="3"/>
  <c r="N79" i="3"/>
  <c r="R292" i="3"/>
  <c r="N292" i="3"/>
  <c r="R87" i="3"/>
  <c r="N92" i="3"/>
  <c r="R92" i="3"/>
  <c r="N100" i="3"/>
  <c r="R297" i="3"/>
  <c r="N297" i="3"/>
  <c r="R103" i="3"/>
  <c r="N108" i="3"/>
  <c r="R108" i="3"/>
  <c r="N313" i="3"/>
  <c r="R313" i="3"/>
  <c r="N283" i="3"/>
  <c r="R283" i="3"/>
  <c r="R247" i="3"/>
  <c r="N247" i="3"/>
  <c r="R26" i="3" l="1"/>
  <c r="R259" i="3"/>
  <c r="N145" i="3"/>
  <c r="N336" i="3"/>
  <c r="R233" i="3"/>
  <c r="N287" i="3"/>
  <c r="R315" i="3"/>
  <c r="N203" i="3"/>
  <c r="R276" i="3"/>
  <c r="N265" i="3"/>
  <c r="N152" i="3"/>
  <c r="R167" i="3"/>
  <c r="R39" i="3"/>
  <c r="N249" i="3"/>
  <c r="R326" i="3"/>
  <c r="N166" i="3"/>
  <c r="N194" i="3"/>
  <c r="N188" i="3"/>
  <c r="N311" i="3"/>
  <c r="R62" i="3"/>
  <c r="N174" i="3"/>
  <c r="N99" i="3"/>
  <c r="N138" i="3"/>
  <c r="R84" i="3"/>
  <c r="R317" i="3"/>
  <c r="N110" i="3"/>
  <c r="R260" i="3"/>
  <c r="N192" i="3"/>
  <c r="N134" i="3"/>
  <c r="R81" i="3"/>
  <c r="N330" i="3"/>
  <c r="N333" i="3"/>
  <c r="N34" i="3"/>
  <c r="N168" i="3"/>
  <c r="R93" i="3"/>
  <c r="N22" i="3"/>
  <c r="N195" i="3"/>
  <c r="R58" i="3"/>
  <c r="R228" i="3"/>
  <c r="R339" i="3"/>
  <c r="R234" i="3"/>
  <c r="R31" i="3"/>
  <c r="N156" i="3"/>
  <c r="N282" i="3"/>
  <c r="R215" i="3"/>
  <c r="N294" i="3"/>
  <c r="R155" i="3"/>
  <c r="R90" i="3"/>
  <c r="N318" i="3"/>
  <c r="N21" i="3"/>
  <c r="R248" i="3"/>
  <c r="N164" i="3"/>
  <c r="R182" i="3"/>
  <c r="N67" i="3"/>
  <c r="N298" i="3"/>
  <c r="R147" i="3"/>
  <c r="N187" i="3"/>
  <c r="N218" i="3"/>
  <c r="N162" i="3"/>
  <c r="N88" i="3"/>
  <c r="N190" i="3"/>
  <c r="R210" i="3"/>
  <c r="N300" i="3"/>
  <c r="R221" i="3"/>
  <c r="R273" i="3"/>
  <c r="R101" i="3"/>
  <c r="R327" i="3"/>
  <c r="N303" i="3"/>
  <c r="R163" i="3"/>
  <c r="R143" i="3"/>
  <c r="R172" i="3"/>
  <c r="R98" i="3"/>
  <c r="R160" i="3"/>
  <c r="N44" i="3"/>
  <c r="R304" i="3"/>
  <c r="N197" i="3"/>
  <c r="R241" i="3"/>
  <c r="N270" i="3"/>
  <c r="N157" i="3"/>
  <c r="N180" i="3"/>
  <c r="R279" i="3"/>
  <c r="N240" i="3"/>
  <c r="N45" i="3"/>
  <c r="N25" i="3"/>
  <c r="N290" i="3"/>
  <c r="R237" i="3"/>
  <c r="R201" i="3"/>
  <c r="R286" i="3"/>
  <c r="N33" i="3"/>
  <c r="N38" i="3"/>
  <c r="N253" i="3"/>
  <c r="N266" i="3"/>
  <c r="N250" i="3"/>
  <c r="N126" i="3"/>
  <c r="N125" i="3"/>
  <c r="R169" i="3"/>
  <c r="N28" i="3"/>
  <c r="R340" i="3"/>
  <c r="N232" i="3"/>
  <c r="N158" i="3"/>
  <c r="N302" i="3"/>
  <c r="R59" i="3"/>
  <c r="R211" i="3"/>
  <c r="N122" i="3"/>
  <c r="N111" i="3"/>
  <c r="N72" i="3"/>
  <c r="N137" i="3"/>
  <c r="N40" i="3"/>
  <c r="R198" i="3"/>
  <c r="R224" i="3"/>
  <c r="R274" i="3"/>
  <c r="R114" i="3"/>
  <c r="N24" i="3"/>
  <c r="N76" i="3"/>
  <c r="N275" i="3"/>
  <c r="R65" i="3"/>
  <c r="R154" i="3"/>
  <c r="R94" i="3"/>
  <c r="R82" i="3"/>
  <c r="R277" i="3"/>
  <c r="R289" i="3"/>
  <c r="R133" i="3"/>
  <c r="N64" i="3"/>
  <c r="R181" i="3"/>
  <c r="N46" i="3"/>
  <c r="N239" i="3"/>
  <c r="R222" i="3"/>
  <c r="N320" i="3"/>
  <c r="R213" i="3"/>
  <c r="N30" i="3"/>
  <c r="R135" i="3"/>
  <c r="N165" i="3"/>
  <c r="R63" i="3"/>
  <c r="R206" i="3"/>
  <c r="R119" i="3"/>
  <c r="R271" i="3"/>
  <c r="N319" i="3"/>
  <c r="N75" i="3"/>
  <c r="N54" i="3"/>
  <c r="R173" i="3"/>
  <c r="R128" i="3"/>
  <c r="R150" i="3"/>
  <c r="N324" i="3"/>
  <c r="R208" i="3"/>
  <c r="R83" i="3"/>
  <c r="R310" i="3"/>
  <c r="R220" i="3"/>
  <c r="N296" i="3"/>
  <c r="R341" i="3"/>
  <c r="R301" i="3"/>
  <c r="N226" i="3"/>
  <c r="N272" i="3"/>
  <c r="N193" i="3"/>
  <c r="N74" i="3"/>
  <c r="R331" i="3"/>
  <c r="N102" i="3"/>
  <c r="R186" i="3"/>
  <c r="N151" i="3"/>
  <c r="N95" i="3"/>
  <c r="N80" i="3"/>
  <c r="N112" i="3"/>
  <c r="N325" i="3"/>
  <c r="R308" i="3"/>
  <c r="R254" i="3"/>
  <c r="R252" i="3"/>
  <c r="R199" i="3"/>
  <c r="R316" i="3"/>
  <c r="R120" i="3"/>
  <c r="R288" i="3"/>
  <c r="N170" i="3"/>
  <c r="R342" i="3"/>
  <c r="N123" i="3"/>
  <c r="R85" i="3"/>
  <c r="R175" i="3"/>
  <c r="N29" i="3"/>
  <c r="R41" i="3"/>
  <c r="R78" i="3"/>
  <c r="R43" i="3"/>
  <c r="N202" i="3"/>
  <c r="N306" i="3"/>
  <c r="R268" i="3"/>
  <c r="N117" i="3"/>
  <c r="R212" i="3"/>
  <c r="N335" i="3"/>
  <c r="N235" i="3"/>
  <c r="N214" i="3"/>
  <c r="R269" i="3"/>
  <c r="N261" i="3"/>
  <c r="R293" i="3"/>
  <c r="R258" i="3"/>
  <c r="N148" i="3"/>
  <c r="N256" i="3"/>
  <c r="R321" i="3"/>
  <c r="N106" i="3"/>
  <c r="N49" i="3"/>
  <c r="N146" i="3"/>
  <c r="R161" i="3"/>
  <c r="R176" i="3"/>
  <c r="N118" i="3"/>
  <c r="R27" i="3"/>
  <c r="R305" i="3"/>
  <c r="R60" i="3"/>
  <c r="N227" i="3"/>
  <c r="N68" i="3"/>
  <c r="N129" i="3"/>
  <c r="N185" i="3"/>
  <c r="R229" i="3"/>
  <c r="R178" i="3"/>
  <c r="N183" i="3"/>
  <c r="N322" i="3"/>
  <c r="R312" i="3"/>
  <c r="N257" i="3"/>
  <c r="R153" i="3"/>
  <c r="R86" i="3"/>
  <c r="R71" i="3"/>
  <c r="R314" i="3"/>
  <c r="N35" i="3"/>
  <c r="N231" i="3"/>
  <c r="R267" i="3"/>
  <c r="R209" i="3"/>
  <c r="R127" i="3"/>
  <c r="R246" i="3"/>
  <c r="R334" i="3"/>
  <c r="R245" i="3"/>
  <c r="N307" i="3"/>
  <c r="R328" i="3"/>
  <c r="R230" i="3"/>
  <c r="R264" i="3"/>
  <c r="R280" i="3"/>
  <c r="N47" i="3"/>
  <c r="AD127" i="6"/>
  <c r="AE127" i="6"/>
  <c r="AC11" i="6" s="1"/>
  <c r="N18" i="3"/>
  <c r="E7" i="3" l="1"/>
  <c r="F4" i="3" s="1"/>
  <c r="H4" i="3" s="1"/>
  <c r="F8" i="3"/>
  <c r="F5" i="3" l="1"/>
  <c r="H5" i="3" s="1"/>
  <c r="F6" i="3"/>
  <c r="H6" i="3" s="1"/>
  <c r="F9" i="3" s="1"/>
  <c r="G9" i="3"/>
</calcChain>
</file>

<file path=xl/sharedStrings.xml><?xml version="1.0" encoding="utf-8"?>
<sst xmlns="http://schemas.openxmlformats.org/spreadsheetml/2006/main" count="1810" uniqueCount="566">
  <si>
    <t>[1]</t>
  </si>
  <si>
    <t>[2]</t>
  </si>
  <si>
    <t>[3]</t>
  </si>
  <si>
    <t>[4]</t>
  </si>
  <si>
    <t>[5]</t>
  </si>
  <si>
    <t>E</t>
  </si>
  <si>
    <t>Epoch</t>
  </si>
  <si>
    <t>Epoch =</t>
  </si>
  <si>
    <t>error</t>
  </si>
  <si>
    <t>F</t>
  </si>
  <si>
    <t>From IBVS 4798</t>
  </si>
  <si>
    <t>GCVS 4</t>
  </si>
  <si>
    <t>IBVS 4798</t>
  </si>
  <si>
    <t>JD Hel</t>
  </si>
  <si>
    <t>n</t>
  </si>
  <si>
    <t>n'</t>
  </si>
  <si>
    <t>New Ephemeris =</t>
  </si>
  <si>
    <t>New Period =</t>
  </si>
  <si>
    <t>O-C</t>
  </si>
  <si>
    <t>P</t>
  </si>
  <si>
    <t>Period =</t>
  </si>
  <si>
    <t>Ref</t>
  </si>
  <si>
    <t>See IBVS 4798</t>
  </si>
  <si>
    <t>Source</t>
  </si>
  <si>
    <t>T*</t>
  </si>
  <si>
    <t>ToM</t>
  </si>
  <si>
    <t>Typ</t>
  </si>
  <si>
    <t>W</t>
  </si>
  <si>
    <t>Y1</t>
  </si>
  <si>
    <t>Y2</t>
  </si>
  <si>
    <t>Y3</t>
  </si>
  <si>
    <t>Date</t>
  </si>
  <si>
    <t>Lin fit</t>
  </si>
  <si>
    <t>Q. fit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</si>
  <si>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</si>
  <si>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</si>
  <si>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</si>
  <si>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</si>
  <si>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</si>
  <si>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</si>
  <si>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</si>
  <si>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</si>
  <si>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Linear</t>
  </si>
  <si>
    <t>Quadratic</t>
  </si>
  <si>
    <t>EW</t>
  </si>
  <si>
    <t>Nelson</t>
  </si>
  <si>
    <t>Misc</t>
  </si>
  <si>
    <t>Diethelm R</t>
  </si>
  <si>
    <t>BBSAG Bull.117</t>
  </si>
  <si>
    <t>B</t>
  </si>
  <si>
    <t>IBVS 5371</t>
  </si>
  <si>
    <t>IBVS 5378</t>
  </si>
  <si>
    <t>II</t>
  </si>
  <si>
    <t># of data points:</t>
  </si>
  <si>
    <t>V366 Cas / GSC 03681-00494</t>
  </si>
  <si>
    <t>IBVS 5731</t>
  </si>
  <si>
    <t>Or &gt;&gt;&gt;&gt;&gt;&gt;</t>
  </si>
  <si>
    <t>Quad</t>
  </si>
  <si>
    <t>IBVS 5795</t>
  </si>
  <si>
    <t>I</t>
  </si>
  <si>
    <t>IBVS 5875</t>
  </si>
  <si>
    <t>IBVS 5871</t>
  </si>
  <si>
    <t>OEJV 0074</t>
  </si>
  <si>
    <t>IBVS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</si>
  <si>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</si>
  <si>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</si>
  <si>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</si>
  <si>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</si>
  <si>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</si>
  <si>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</si>
  <si>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</si>
  <si>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</si>
  <si>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</si>
  <si>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</si>
  <si>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</si>
  <si>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</si>
  <si>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</si>
  <si>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</si>
  <si>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</si>
  <si>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</si>
  <si>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</si>
  <si>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</si>
  <si>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</si>
  <si>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</si>
  <si>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</si>
  <si>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</si>
  <si>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</si>
  <si>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</si>
  <si>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</si>
  <si>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</si>
  <si>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 xml:space="preserve">C = </t>
  </si>
  <si>
    <t xml:space="preserve">ZF = </t>
  </si>
  <si>
    <t>N.X2-X1.X1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</si>
  <si>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</si>
  <si>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</si>
  <si>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</si>
  <si>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</si>
  <si>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</si>
  <si>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</si>
  <si>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</si>
  <si>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</si>
  <si>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</si>
  <si>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</si>
  <si>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</si>
  <si>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</si>
  <si>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</si>
  <si>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</si>
  <si>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SCALE FACTORS</t>
  </si>
  <si>
    <t xml:space="preserve">N = </t>
  </si>
  <si>
    <t>Q</t>
  </si>
  <si>
    <t>R</t>
  </si>
  <si>
    <t>DUMP DATA HERE</t>
  </si>
  <si>
    <t>X1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</si>
  <si>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</si>
  <si>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</si>
  <si>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</si>
  <si>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</si>
  <si>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</si>
  <si>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</si>
  <si>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</si>
  <si>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</si>
  <si>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</si>
  <si>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</si>
  <si>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</si>
  <si>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</si>
  <si>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</si>
  <si>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</si>
  <si>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</si>
  <si>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</si>
  <si>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</si>
  <si>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Z</t>
  </si>
  <si>
    <t>Start of linear fit</t>
  </si>
  <si>
    <t>Perova 1957</t>
  </si>
  <si>
    <t>Berthold 1978</t>
  </si>
  <si>
    <t xml:space="preserve">Berthold </t>
  </si>
  <si>
    <t>Agerer</t>
  </si>
  <si>
    <t>Diethelm 1998</t>
  </si>
  <si>
    <t>Agerer`s analysis 1999</t>
  </si>
  <si>
    <t>Wt</t>
  </si>
  <si>
    <r>
      <t>diff</t>
    </r>
    <r>
      <rPr>
        <vertAlign val="superscript"/>
        <sz val="10"/>
        <rFont val="Arial"/>
        <family val="2"/>
      </rPr>
      <t>2</t>
    </r>
  </si>
  <si>
    <r>
      <t>Wt*diff</t>
    </r>
    <r>
      <rPr>
        <vertAlign val="superscript"/>
        <sz val="10"/>
        <rFont val="Arial"/>
        <family val="2"/>
      </rPr>
      <t>2</t>
    </r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</si>
  <si>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</si>
  <si>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</si>
  <si>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</si>
  <si>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</si>
  <si>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</si>
  <si>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</si>
  <si>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</si>
  <si>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</si>
  <si>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</si>
  <si>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</si>
  <si>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</si>
  <si>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</si>
  <si>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</si>
  <si>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</si>
  <si>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</si>
  <si>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</si>
  <si>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</si>
  <si>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</si>
  <si>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</si>
  <si>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</si>
  <si>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</si>
  <si>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</si>
  <si>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</si>
  <si>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IBVS 5960</t>
  </si>
  <si>
    <t>Linear Ephemeris =</t>
  </si>
  <si>
    <t>Quad. Ephemeris =</t>
  </si>
  <si>
    <t>OEJV 0137</t>
  </si>
  <si>
    <t>IBVS 5959</t>
  </si>
  <si>
    <t>OEJV 0160</t>
  </si>
  <si>
    <t>IBVS 6070</t>
  </si>
  <si>
    <t>JAVSO..41..328</t>
  </si>
  <si>
    <t>IBVS 6118</t>
  </si>
  <si>
    <t>OEJV 0168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</si>
  <si>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</si>
  <si>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</si>
  <si>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</si>
  <si>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</si>
  <si>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</si>
  <si>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</si>
  <si>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 -0.003 </t>
  </si>
  <si>
    <t>2419255.415 </t>
  </si>
  <si>
    <t> 06.08.1911 21:57 </t>
  </si>
  <si>
    <t> 0.100 </t>
  </si>
  <si>
    <t>P </t>
  </si>
  <si>
    <t> N.B.Perova </t>
  </si>
  <si>
    <t> PZ 11.471 </t>
  </si>
  <si>
    <t>2429166.519 </t>
  </si>
  <si>
    <t> 25.09.1938 00:27 </t>
  </si>
  <si>
    <t> 0.003 </t>
  </si>
  <si>
    <t>2429287.228 </t>
  </si>
  <si>
    <t> 23.01.1939 17:28 </t>
  </si>
  <si>
    <t> 0.017 </t>
  </si>
  <si>
    <t>2429848.419 </t>
  </si>
  <si>
    <t> 06.08.1940 22:03 </t>
  </si>
  <si>
    <t> 0.031 </t>
  </si>
  <si>
    <t>2429879.397 </t>
  </si>
  <si>
    <t> 06.09.1940 21:31 </t>
  </si>
  <si>
    <t> 0.015 </t>
  </si>
  <si>
    <t>2433183.333 </t>
  </si>
  <si>
    <t> 23.09.1949 19:59 </t>
  </si>
  <si>
    <t> -0.026 </t>
  </si>
  <si>
    <t>2433209.244 </t>
  </si>
  <si>
    <t> 19.10.1949 17:51 </t>
  </si>
  <si>
    <t> -0.004 </t>
  </si>
  <si>
    <t>2433856.466 </t>
  </si>
  <si>
    <t> 28.07.1951 23:11 </t>
  </si>
  <si>
    <t> -0.013 </t>
  </si>
  <si>
    <t>2434681.285 </t>
  </si>
  <si>
    <t> 30.10.1953 18:50 </t>
  </si>
  <si>
    <t>2435075.455 </t>
  </si>
  <si>
    <t> 28.11.1954 22:55 </t>
  </si>
  <si>
    <t> -0.006 </t>
  </si>
  <si>
    <t>2435076.190 </t>
  </si>
  <si>
    <t> 29.11.1954 16:33 </t>
  </si>
  <si>
    <t> -0.000 </t>
  </si>
  <si>
    <t>2435077.280 </t>
  </si>
  <si>
    <t> 30.11.1954 18:43 </t>
  </si>
  <si>
    <t>2435363.517 </t>
  </si>
  <si>
    <t> 13.09.1955 00:24 </t>
  </si>
  <si>
    <t> -0.007 </t>
  </si>
  <si>
    <t>2435394.522 </t>
  </si>
  <si>
    <t> 14.10.1955 00:31 </t>
  </si>
  <si>
    <t> 0.004 </t>
  </si>
  <si>
    <t>2435401.455 </t>
  </si>
  <si>
    <t> 20.10.1955 22:55 </t>
  </si>
  <si>
    <t> 0.008 </t>
  </si>
  <si>
    <t>2435431.365 </t>
  </si>
  <si>
    <t> 19.11.1955 20:45 </t>
  </si>
  <si>
    <t> 0.018 </t>
  </si>
  <si>
    <t>2437016.431 </t>
  </si>
  <si>
    <t> 22.03.1960 22:20 </t>
  </si>
  <si>
    <t> 0.007 </t>
  </si>
  <si>
    <t> T.Berthold </t>
  </si>
  <si>
    <t> MHAR 12.2 </t>
  </si>
  <si>
    <t>2437044.492 </t>
  </si>
  <si>
    <t> 19.04.1960 23:48 </t>
  </si>
  <si>
    <t> -0.009 </t>
  </si>
  <si>
    <t>2437082.437 </t>
  </si>
  <si>
    <t> 27.05.1960 22:29 </t>
  </si>
  <si>
    <t> 0.013 </t>
  </si>
  <si>
    <t>2438142.437 </t>
  </si>
  <si>
    <t> 22.04.1963 22:29 </t>
  </si>
  <si>
    <t>2439024.484 </t>
  </si>
  <si>
    <t> 20.09.1965 23:36 </t>
  </si>
  <si>
    <t>2439035.430 </t>
  </si>
  <si>
    <t> 01.10.1965 22:19 </t>
  </si>
  <si>
    <t> 0.010 </t>
  </si>
  <si>
    <t>2439146.261 </t>
  </si>
  <si>
    <t> 20.01.1966 18:15 </t>
  </si>
  <si>
    <t>2439381.441 </t>
  </si>
  <si>
    <t> 12.09.1966 22:35 </t>
  </si>
  <si>
    <t> -0.020 </t>
  </si>
  <si>
    <t>2439389.476 </t>
  </si>
  <si>
    <t> 20.09.1966 23:25 </t>
  </si>
  <si>
    <t>2440825.429 </t>
  </si>
  <si>
    <t> 26.08.1970 22:17 </t>
  </si>
  <si>
    <t> 0.005 </t>
  </si>
  <si>
    <t>2440851.312 </t>
  </si>
  <si>
    <t> 21.09.1970 19:29 </t>
  </si>
  <si>
    <t> -0.001 </t>
  </si>
  <si>
    <t>2440853.503 </t>
  </si>
  <si>
    <t> 24.09.1970 00:04 </t>
  </si>
  <si>
    <t> 0.002 </t>
  </si>
  <si>
    <t>2440856.426 </t>
  </si>
  <si>
    <t> 26.09.1970 22:13 </t>
  </si>
  <si>
    <t>2440863.357 </t>
  </si>
  <si>
    <t> 03.10.1970 20:34 </t>
  </si>
  <si>
    <t> 0.011 </t>
  </si>
  <si>
    <t>2440924.238 </t>
  </si>
  <si>
    <t> 03.12.1970 17:42 </t>
  </si>
  <si>
    <t> -0.002 </t>
  </si>
  <si>
    <t>2441567.495 </t>
  </si>
  <si>
    <t> 06.09.1972 23:52 </t>
  </si>
  <si>
    <t> 0.035 </t>
  </si>
  <si>
    <t>BAVM 116 </t>
  </si>
  <si>
    <t>2441598.442 </t>
  </si>
  <si>
    <t> 07.10.1972 22:36 </t>
  </si>
  <si>
    <t>2441973.318 </t>
  </si>
  <si>
    <t> 17.10.1973 19:37 </t>
  </si>
  <si>
    <t>2443138.360 </t>
  </si>
  <si>
    <t> 25.12.1976 20:38 </t>
  </si>
  <si>
    <t> 0.043 </t>
  </si>
  <si>
    <t>2444847.442 </t>
  </si>
  <si>
    <t> 30.08.1981 22:36 </t>
  </si>
  <si>
    <t> 0.071 </t>
  </si>
  <si>
    <t>2446706.393 </t>
  </si>
  <si>
    <t> 02.10.1986 21:25 </t>
  </si>
  <si>
    <t> 0.102 </t>
  </si>
  <si>
    <t>2448888.424 </t>
  </si>
  <si>
    <t> 22.09.1992 22:10 </t>
  </si>
  <si>
    <t> 0.144 </t>
  </si>
  <si>
    <t>2450301.4298 </t>
  </si>
  <si>
    <t> 05.08.1996 22:18 </t>
  </si>
  <si>
    <t> 0.1810 </t>
  </si>
  <si>
    <t>E </t>
  </si>
  <si>
    <t>o</t>
  </si>
  <si>
    <t> F.Agerer </t>
  </si>
  <si>
    <t>2450379.4651 </t>
  </si>
  <si>
    <t> 22.10.1996 23:09 </t>
  </si>
  <si>
    <t> 0.1840 </t>
  </si>
  <si>
    <t>2450380.5592 </t>
  </si>
  <si>
    <t> 24.10.1996 01:25 </t>
  </si>
  <si>
    <t> 0.1842 </t>
  </si>
  <si>
    <t>2450423.2229 </t>
  </si>
  <si>
    <t> 05.12.1996 17:20 </t>
  </si>
  <si>
    <t> 0.1853 </t>
  </si>
  <si>
    <t>2450716.3925 </t>
  </si>
  <si>
    <t> 24.09.1997 21:25 </t>
  </si>
  <si>
    <t> 0.1867 </t>
  </si>
  <si>
    <t>2450718.5845 </t>
  </si>
  <si>
    <t> 27.09.1997 02:01 </t>
  </si>
  <si>
    <t> 0.1908 </t>
  </si>
  <si>
    <t>2450728.4295 </t>
  </si>
  <si>
    <t> 06.10.1997 22:18 </t>
  </si>
  <si>
    <t> 0.1906 </t>
  </si>
  <si>
    <t>2450739.3669 </t>
  </si>
  <si>
    <t> 17.10.1997 20:48 </t>
  </si>
  <si>
    <t> 0.1889 </t>
  </si>
  <si>
    <t>2450754.3192 </t>
  </si>
  <si>
    <t> 01.11.1997 19:39 </t>
  </si>
  <si>
    <t> 0.1911 </t>
  </si>
  <si>
    <t>2450755.4130 </t>
  </si>
  <si>
    <t> 02.11.1997 21:54 </t>
  </si>
  <si>
    <t> 0.1910 </t>
  </si>
  <si>
    <t>2450756.5069 </t>
  </si>
  <si>
    <t> 04.11.1997 00:09 </t>
  </si>
  <si>
    <t>2450863.3481 </t>
  </si>
  <si>
    <t> 18.02.1998 20:21 </t>
  </si>
  <si>
    <t> 0.1935 </t>
  </si>
  <si>
    <t>?</t>
  </si>
  <si>
    <t> R.Diethelm </t>
  </si>
  <si>
    <t> BBS 117 </t>
  </si>
  <si>
    <t>2451100.373 </t>
  </si>
  <si>
    <t> 13.10.1998 20:57 </t>
  </si>
  <si>
    <t> 0.204 </t>
  </si>
  <si>
    <t>2451177.3090 </t>
  </si>
  <si>
    <t> 29.12.1998 19:24 </t>
  </si>
  <si>
    <t> 0.2018 </t>
  </si>
  <si>
    <t> BBS 119 </t>
  </si>
  <si>
    <t>2451177.3098 </t>
  </si>
  <si>
    <t> 29.12.1998 19:26 </t>
  </si>
  <si>
    <t> 0.2026 </t>
  </si>
  <si>
    <t>2451185.3316 </t>
  </si>
  <si>
    <t> 06.01.1999 19:57 </t>
  </si>
  <si>
    <t> 0.2024 </t>
  </si>
  <si>
    <t>2451796.48411 </t>
  </si>
  <si>
    <t> 08.09.2000 23:37 </t>
  </si>
  <si>
    <t> 0.22311 </t>
  </si>
  <si>
    <t>C </t>
  </si>
  <si>
    <t> J.Šafár </t>
  </si>
  <si>
    <t>OEJV 0074 </t>
  </si>
  <si>
    <t>2451815.44900 </t>
  </si>
  <si>
    <t> 27.09.2000 22:46 </t>
  </si>
  <si>
    <t> 0.22687 </t>
  </si>
  <si>
    <t>2452150.5634 </t>
  </si>
  <si>
    <t> 29.08.2001 01:31 </t>
  </si>
  <si>
    <t> 0.2397 </t>
  </si>
  <si>
    <t> BBS 126 </t>
  </si>
  <si>
    <t>2452279.2869 </t>
  </si>
  <si>
    <t> 04.01.2002 18:53 </t>
  </si>
  <si>
    <t> 0.2463 </t>
  </si>
  <si>
    <t> BBS 127 </t>
  </si>
  <si>
    <t>2452537.8238 </t>
  </si>
  <si>
    <t> 20.09.2002 07:46 </t>
  </si>
  <si>
    <t> 0.2555 </t>
  </si>
  <si>
    <t> R.Nelson </t>
  </si>
  <si>
    <t>IBVS 5371 </t>
  </si>
  <si>
    <t>2452539.6463 </t>
  </si>
  <si>
    <t> 22.09.2002 03:30 </t>
  </si>
  <si>
    <t> 0.2548 </t>
  </si>
  <si>
    <t> S.Dvorak </t>
  </si>
  <si>
    <t>IBVS 5378 </t>
  </si>
  <si>
    <t>2453656.5723 </t>
  </si>
  <si>
    <t> 13.10.2005 01:44 </t>
  </si>
  <si>
    <t> 0.2973 </t>
  </si>
  <si>
    <t>-I</t>
  </si>
  <si>
    <t> K.&amp; M.Rätz </t>
  </si>
  <si>
    <t>BAVM 178 </t>
  </si>
  <si>
    <t>2453671.5226 </t>
  </si>
  <si>
    <t> 28.10.2005 00:32 </t>
  </si>
  <si>
    <t>25499</t>
  </si>
  <si>
    <t> 0.2975 </t>
  </si>
  <si>
    <t>2454086.4929 </t>
  </si>
  <si>
    <t> 16.12.2006 23:49 </t>
  </si>
  <si>
    <t>26068</t>
  </si>
  <si>
    <t> 0.3108 </t>
  </si>
  <si>
    <t> S.Dogru et al. </t>
  </si>
  <si>
    <t>IBVS 5795 </t>
  </si>
  <si>
    <t>2454388.4234 </t>
  </si>
  <si>
    <t> 14.10.2007 22:09 </t>
  </si>
  <si>
    <t>26482</t>
  </si>
  <si>
    <t> 0.3217 </t>
  </si>
  <si>
    <t>BAVM 193 </t>
  </si>
  <si>
    <t>2454684.8838 </t>
  </si>
  <si>
    <t> 06.08.2008 09:12 </t>
  </si>
  <si>
    <t>26888.5</t>
  </si>
  <si>
    <t> 0.3321 </t>
  </si>
  <si>
    <t>IBVS 5875 </t>
  </si>
  <si>
    <t>2454768.7520 </t>
  </si>
  <si>
    <t> 29.10.2008 06:02 </t>
  </si>
  <si>
    <t>27003.5</t>
  </si>
  <si>
    <t> 0.3338 </t>
  </si>
  <si>
    <t>IBVS 5871 </t>
  </si>
  <si>
    <t>2455374.4334 </t>
  </si>
  <si>
    <t> 26.06.2010 22:24 </t>
  </si>
  <si>
    <t>27834</t>
  </si>
  <si>
    <t> 0.3529 </t>
  </si>
  <si>
    <t>BAVM 214 </t>
  </si>
  <si>
    <t>2455483.4636 </t>
  </si>
  <si>
    <t> 13.10.2010 23:07 </t>
  </si>
  <si>
    <t>27983.5</t>
  </si>
  <si>
    <t> 0.3566 </t>
  </si>
  <si>
    <t> M.Lehky </t>
  </si>
  <si>
    <t>OEJV 0137 </t>
  </si>
  <si>
    <t>2455483.4647 </t>
  </si>
  <si>
    <t> 13.10.2010 23:09 </t>
  </si>
  <si>
    <t> 0.3577 </t>
  </si>
  <si>
    <t>2455483.4656 </t>
  </si>
  <si>
    <t> 13.10.2010 23:10 </t>
  </si>
  <si>
    <t> 0.3586 </t>
  </si>
  <si>
    <t>2455528.6798 </t>
  </si>
  <si>
    <t> 28.11.2010 04:18 </t>
  </si>
  <si>
    <t>28045.5</t>
  </si>
  <si>
    <t> 0.3578 </t>
  </si>
  <si>
    <t>IBVS 5960 </t>
  </si>
  <si>
    <t>2455805.44842 </t>
  </si>
  <si>
    <t> 31.08.2011 22:45 </t>
  </si>
  <si>
    <t>28425</t>
  </si>
  <si>
    <t> 0.36686 </t>
  </si>
  <si>
    <t>OEJV 0160 </t>
  </si>
  <si>
    <t>2455805.44849 </t>
  </si>
  <si>
    <t> 0.36693 </t>
  </si>
  <si>
    <t>2455805.44862 </t>
  </si>
  <si>
    <t> 31.08.2011 22:46 </t>
  </si>
  <si>
    <t> 0.36706 </t>
  </si>
  <si>
    <t>2455858.3228 </t>
  </si>
  <si>
    <t> 23.10.2011 19:44 </t>
  </si>
  <si>
    <t>28497.5</t>
  </si>
  <si>
    <t> 0.3689 </t>
  </si>
  <si>
    <t>BAVM 225 </t>
  </si>
  <si>
    <t>2456158.43016 </t>
  </si>
  <si>
    <t> 18.08.2012 22:19 </t>
  </si>
  <si>
    <t> 0.37987 </t>
  </si>
  <si>
    <t>2456158.43051 </t>
  </si>
  <si>
    <t> 0.38022 </t>
  </si>
  <si>
    <t>2456158.43107 </t>
  </si>
  <si>
    <t> 18.08.2012 22:20 </t>
  </si>
  <si>
    <t> 0.38078 </t>
  </si>
  <si>
    <t>2456158.434 </t>
  </si>
  <si>
    <t> 18.08.2012 22:24 </t>
  </si>
  <si>
    <t> 0.384 </t>
  </si>
  <si>
    <t>BAVM 231 </t>
  </si>
  <si>
    <t>2456215.3183 </t>
  </si>
  <si>
    <t> 14.10.2012 19:38 </t>
  </si>
  <si>
    <t> 0.3846 </t>
  </si>
  <si>
    <t> Y.Ogmen </t>
  </si>
  <si>
    <t> JAAVSO 41;328 </t>
  </si>
  <si>
    <t>2456507.4015 </t>
  </si>
  <si>
    <t> 02.08.2013 21:38 </t>
  </si>
  <si>
    <t> 0.3935 </t>
  </si>
  <si>
    <t>BAVM 234 </t>
  </si>
  <si>
    <t>2456558.45132 </t>
  </si>
  <si>
    <t> 22.09.2013 22:49 </t>
  </si>
  <si>
    <t> 0.39410 </t>
  </si>
  <si>
    <t> M.Magris </t>
  </si>
  <si>
    <t>OEJV 0179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</si>
  <si>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</si>
  <si>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</si>
  <si>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</si>
  <si>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</si>
  <si>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</si>
  <si>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</si>
  <si>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</si>
  <si>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</si>
  <si>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</si>
  <si>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</si>
  <si>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E7</t>
  </si>
  <si>
    <t>E6</t>
  </si>
  <si>
    <t>E5</t>
  </si>
  <si>
    <t>E4</t>
  </si>
  <si>
    <t>E3</t>
  </si>
  <si>
    <t>E2</t>
  </si>
  <si>
    <t>E1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</si>
  <si>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</si>
  <si>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</si>
  <si>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</si>
  <si>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</si>
  <si>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</si>
  <si>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</si>
  <si>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</si>
  <si>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</si>
  <si>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</si>
  <si>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</si>
  <si>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</si>
  <si>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</si>
  <si>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</si>
  <si>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</si>
  <si>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</si>
  <si>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</si>
  <si>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</si>
  <si>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</si>
  <si>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</si>
  <si>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</si>
  <si>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</si>
  <si>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</si>
  <si>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</si>
  <si>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</si>
  <si>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</si>
  <si>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LiTE</t>
  </si>
  <si>
    <t>corr'n</t>
  </si>
  <si>
    <t>Q+S fit</t>
  </si>
  <si>
    <t>LiTE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</si>
  <si>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</si>
  <si>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</si>
  <si>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</si>
  <si>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</si>
  <si>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</si>
  <si>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B7</t>
  </si>
  <si>
    <t>B6</t>
  </si>
  <si>
    <t>B5</t>
  </si>
  <si>
    <t>B4</t>
  </si>
  <si>
    <t>B3</t>
  </si>
  <si>
    <t>B2</t>
  </si>
  <si>
    <t>B1</t>
  </si>
  <si>
    <t>Span</t>
  </si>
  <si>
    <t>P3 cycles</t>
  </si>
  <si>
    <t>Yang 2013NewA…19…27</t>
  </si>
  <si>
    <t>From Yang 2013NewA…19…27</t>
  </si>
  <si>
    <t>:00005</t>
  </si>
  <si>
    <t>1.0-m</t>
  </si>
  <si>
    <t>:00048</t>
  </si>
  <si>
    <t>1.56-m</t>
  </si>
  <si>
    <t>:00015</t>
  </si>
  <si>
    <t>85-cm</t>
  </si>
  <si>
    <t>:00020</t>
  </si>
  <si>
    <t>:00016</t>
  </si>
  <si>
    <t>:00028</t>
  </si>
  <si>
    <t>:00022</t>
  </si>
  <si>
    <t>:00027</t>
  </si>
  <si>
    <t>:00047</t>
  </si>
  <si>
    <t>:00248</t>
  </si>
  <si>
    <t>:00029</t>
  </si>
  <si>
    <t>:00043</t>
  </si>
  <si>
    <t>:00046</t>
  </si>
  <si>
    <t>:00031</t>
  </si>
  <si>
    <t>:00023</t>
  </si>
  <si>
    <t>:00114</t>
  </si>
  <si>
    <t>:00112</t>
  </si>
  <si>
    <t>:00061</t>
  </si>
  <si>
    <t>:00055</t>
  </si>
  <si>
    <t>:00063</t>
  </si>
  <si>
    <t>CE Leo</t>
  </si>
  <si>
    <t>V0366 Cas</t>
  </si>
  <si>
    <t>Bad fit in Yang 2013NewA…19…27</t>
  </si>
  <si>
    <t>Fit with</t>
  </si>
  <si>
    <t>Yang</t>
  </si>
  <si>
    <t>radians?</t>
  </si>
  <si>
    <t>Yang parms</t>
  </si>
  <si>
    <t>My try</t>
  </si>
  <si>
    <t>2019-02-22</t>
  </si>
  <si>
    <t>Makes no sense!</t>
  </si>
  <si>
    <t>OEJV 0211</t>
  </si>
  <si>
    <t>VSB, 91</t>
  </si>
  <si>
    <t xml:space="preserve">V </t>
  </si>
  <si>
    <t>V0366 Cas / GSC 03681-00494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</si>
</sst>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E+00"/>
    <numFmt numFmtId="166" formatCode="0.0%"/>
    <numFmt numFmtId="167" formatCode="0.00000"/>
    <numFmt numFmtId="168" formatCode="0.0000E+00"/>
    <numFmt numFmtId="169" formatCode="0.000E+00"/>
  </numFmts>
  <fonts count="5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u/>
      <sz val="10"/>
      <color indexed="12"/>
      <name val="Arial"/>
      <family val="2"/>
    </font>
    <font>
      <vertAlign val="superscript"/>
      <sz val="10"/>
      <name val="Arial"/>
      <family val="2"/>
    </font>
    <font>
      <i/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16"/>
      <name val="Arial"/>
      <family val="2"/>
    </font>
    <font>
      <b/>
      <sz val="10"/>
      <color indexed="16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bscript"/>
      <sz val="10"/>
      <color indexed="20"/>
      <name val="Arial"/>
      <family val="2"/>
    </font>
    <font>
      <sz val="10"/>
      <color indexed="13"/>
      <name val="Arial"/>
      <family val="2"/>
    </font>
    <font>
      <i/>
      <strike/>
      <sz val="10"/>
      <name val="Arial"/>
      <family val="2"/>
    </font>
    <font>
      <sz val="10"/>
      <color indexed="23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9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</borders>
  <cellStyleXfs count="49">
    <xf numFmtId="0" fontId="0" fillId="0" borderId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20" borderId="0" applyNumberFormat="0" applyBorder="0" applyAlignment="0" applyProtection="0"/>
    <xf numFmtId="0" fontId="35" fillId="4" borderId="0" applyNumberFormat="0" applyBorder="0" applyAlignment="0" applyProtection="0"/>
    <xf numFmtId="0" fontId="36" fillId="21" borderId="1" applyNumberFormat="0" applyAlignment="0" applyProtection="0"/>
    <xf numFmtId="0" fontId="37" fillId="22" borderId="2" applyNumberFormat="0" applyAlignment="0" applyProtection="0"/>
    <xf numFmtId="4" fontId="55" fillId="2" borderId="0"/>
    <xf numFmtId="3" fontId="55" fillId="2" borderId="0"/>
    <xf numFmtId="164" fontId="55" fillId="2" borderId="0"/>
    <xf numFmtId="0" fontId="55" fillId="2" borderId="0"/>
    <xf numFmtId="0" fontId="38" fillId="0" borderId="0" applyNumberFormat="0" applyFill="0" applyBorder="0" applyAlignment="0" applyProtection="0"/>
    <xf numFmtId="2" fontId="55" fillId="2" borderId="0"/>
    <xf numFmtId="0" fontId="39" fillId="5" borderId="0" applyNumberFormat="0" applyBorder="0" applyAlignment="0" applyProtection="0"/>
    <xf numFmtId="0" fontId="1" fillId="2" borderId="0"/>
    <xf numFmtId="0" fontId="2" fillId="2" borderId="0"/>
    <xf numFmtId="0" fontId="4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2" fillId="0" borderId="4" applyNumberFormat="0" applyFill="0" applyAlignment="0" applyProtection="0"/>
    <xf numFmtId="0" fontId="43" fillId="23" borderId="0" applyNumberFormat="0" applyBorder="0" applyAlignment="0" applyProtection="0"/>
    <xf numFmtId="0" fontId="10" fillId="0" borderId="0"/>
    <xf numFmtId="0" fontId="10" fillId="24" borderId="5" applyNumberFormat="0" applyFont="0" applyAlignment="0" applyProtection="0"/>
    <xf numFmtId="0" fontId="44" fillId="21" borderId="6" applyNumberFormat="0" applyAlignment="0" applyProtection="0"/>
    <xf numFmtId="0" fontId="45" fillId="0" borderId="0" applyNumberFormat="0" applyFill="0" applyBorder="0" applyAlignment="0" applyProtection="0"/>
    <xf numFmtId="0" fontId="55" fillId="2" borderId="7"/>
    <xf numFmtId="0" fontId="46" fillId="0" borderId="0" applyNumberFormat="0" applyFill="0" applyBorder="0" applyAlignment="0" applyProtection="0"/>
  </cellStyleXfs>
  <cellXfs count="329">
    <xf numFmtId="0" fontId="0" fillId="2" borderId="0" xfId="0" applyFill="1"/>
    <xf numFmtId="0" fontId="0" fillId="2" borderId="5" xfId="0" applyFill="1" applyBorder="1"/>
    <xf numFmtId="0" fontId="4" fillId="2" borderId="5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14" fontId="0" fillId="2" borderId="5" xfId="0" applyNumberFormat="1" applyFill="1" applyBorder="1"/>
    <xf numFmtId="14" fontId="0" fillId="2" borderId="11" xfId="0" applyNumberForma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5" xfId="0" applyBorder="1" applyAlignment="1">
      <alignment horizontal="center"/>
    </xf>
    <xf numFmtId="11" fontId="0" fillId="0" borderId="0" xfId="0" applyNumberFormat="1" applyAlignment="1">
      <alignment horizontal="center"/>
    </xf>
    <xf numFmtId="11" fontId="0" fillId="2" borderId="9" xfId="0" applyNumberFormat="1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11" fontId="0" fillId="2" borderId="19" xfId="0" applyNumberFormat="1" applyFill="1" applyBorder="1"/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/>
    <xf numFmtId="0" fontId="3" fillId="2" borderId="5" xfId="0" applyFont="1" applyFill="1" applyBorder="1"/>
    <xf numFmtId="0" fontId="0" fillId="0" borderId="0" xfId="0" applyAlignment="1">
      <alignment horizontal="center"/>
    </xf>
    <xf numFmtId="0" fontId="11" fillId="0" borderId="0" xfId="0" applyFont="1"/>
    <xf numFmtId="0" fontId="0" fillId="0" borderId="20" xfId="0" applyBorder="1"/>
    <xf numFmtId="0" fontId="0" fillId="0" borderId="21" xfId="0" applyBorder="1"/>
    <xf numFmtId="0" fontId="13" fillId="0" borderId="0" xfId="0" applyFont="1"/>
    <xf numFmtId="0" fontId="0" fillId="0" borderId="22" xfId="0" applyBorder="1"/>
    <xf numFmtId="0" fontId="0" fillId="0" borderId="23" xfId="0" applyBorder="1"/>
    <xf numFmtId="0" fontId="11" fillId="25" borderId="11" xfId="0" applyFont="1" applyFill="1" applyBorder="1"/>
    <xf numFmtId="0" fontId="14" fillId="0" borderId="0" xfId="0" applyFont="1"/>
    <xf numFmtId="0" fontId="0" fillId="2" borderId="11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6" fillId="0" borderId="0" xfId="0" applyFont="1"/>
    <xf numFmtId="0" fontId="18" fillId="0" borderId="0" xfId="0" applyFont="1"/>
    <xf numFmtId="0" fontId="6" fillId="0" borderId="0" xfId="0" applyFont="1" applyAlignment="1">
      <alignment horizontal="center"/>
    </xf>
    <xf numFmtId="0" fontId="6" fillId="0" borderId="24" xfId="0" applyFont="1" applyBorder="1"/>
    <xf numFmtId="0" fontId="8" fillId="0" borderId="25" xfId="0" applyFont="1" applyBorder="1"/>
    <xf numFmtId="0" fontId="11" fillId="0" borderId="26" xfId="0" applyFont="1" applyBorder="1"/>
    <xf numFmtId="165" fontId="11" fillId="0" borderId="26" xfId="0" applyNumberFormat="1" applyFont="1" applyBorder="1" applyAlignment="1">
      <alignment horizontal="center"/>
    </xf>
    <xf numFmtId="166" fontId="6" fillId="0" borderId="0" xfId="0" applyNumberFormat="1" applyFont="1"/>
    <xf numFmtId="14" fontId="0" fillId="0" borderId="0" xfId="0" applyNumberFormat="1"/>
    <xf numFmtId="0" fontId="6" fillId="0" borderId="27" xfId="0" applyFont="1" applyBorder="1"/>
    <xf numFmtId="0" fontId="8" fillId="0" borderId="28" xfId="0" applyFont="1" applyBorder="1"/>
    <xf numFmtId="0" fontId="11" fillId="0" borderId="29" xfId="0" applyFont="1" applyBorder="1"/>
    <xf numFmtId="165" fontId="11" fillId="0" borderId="29" xfId="0" applyNumberFormat="1" applyFont="1" applyBorder="1" applyAlignment="1">
      <alignment horizontal="center"/>
    </xf>
    <xf numFmtId="0" fontId="6" fillId="0" borderId="30" xfId="0" applyFont="1" applyBorder="1"/>
    <xf numFmtId="0" fontId="8" fillId="0" borderId="31" xfId="0" applyFont="1" applyBorder="1"/>
    <xf numFmtId="0" fontId="11" fillId="0" borderId="32" xfId="0" applyFont="1" applyBorder="1"/>
    <xf numFmtId="165" fontId="11" fillId="0" borderId="32" xfId="0" applyNumberFormat="1" applyFont="1" applyBorder="1" applyAlignment="1">
      <alignment horizontal="center"/>
    </xf>
    <xf numFmtId="0" fontId="18" fillId="0" borderId="15" xfId="0" applyFont="1" applyBorder="1"/>
    <xf numFmtId="0" fontId="0" fillId="0" borderId="15" xfId="0" applyBorder="1"/>
    <xf numFmtId="0" fontId="8" fillId="0" borderId="0" xfId="0" applyFont="1"/>
    <xf numFmtId="165" fontId="11" fillId="0" borderId="0" xfId="0" applyNumberFormat="1" applyFont="1" applyAlignment="1">
      <alignment horizontal="center"/>
    </xf>
    <xf numFmtId="0" fontId="15" fillId="0" borderId="0" xfId="0" applyFont="1"/>
    <xf numFmtId="166" fontId="15" fillId="0" borderId="0" xfId="0" applyNumberFormat="1" applyFont="1"/>
    <xf numFmtId="10" fontId="15" fillId="0" borderId="0" xfId="0" applyNumberFormat="1" applyFont="1"/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10" fillId="0" borderId="0" xfId="0" applyFont="1"/>
    <xf numFmtId="0" fontId="6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9" fillId="26" borderId="5" xfId="0" applyFont="1" applyFill="1" applyBorder="1"/>
    <xf numFmtId="0" fontId="11" fillId="0" borderId="11" xfId="0" applyFont="1" applyBorder="1"/>
    <xf numFmtId="0" fontId="12" fillId="2" borderId="5" xfId="0" applyFont="1" applyFill="1" applyBorder="1"/>
    <xf numFmtId="0" fontId="0" fillId="2" borderId="5" xfId="0" applyFill="1" applyBorder="1" applyAlignment="1">
      <alignment horizontal="center"/>
    </xf>
    <xf numFmtId="0" fontId="19" fillId="0" borderId="0" xfId="0" applyFont="1" applyAlignment="1" applyProtection="1">
      <alignment horizontal="left"/>
      <protection locked="0"/>
    </xf>
    <xf numFmtId="10" fontId="6" fillId="0" borderId="0" xfId="0" applyNumberFormat="1" applyFont="1"/>
    <xf numFmtId="0" fontId="24" fillId="0" borderId="0" xfId="0" applyFont="1"/>
    <xf numFmtId="0" fontId="19" fillId="26" borderId="11" xfId="0" applyFont="1" applyFill="1" applyBorder="1"/>
    <xf numFmtId="0" fontId="11" fillId="0" borderId="0" xfId="0" applyFont="1" applyAlignment="1">
      <alignment horizontal="left"/>
    </xf>
    <xf numFmtId="0" fontId="19" fillId="0" borderId="0" xfId="0" applyFont="1"/>
    <xf numFmtId="0" fontId="7" fillId="0" borderId="0" xfId="0" applyFont="1"/>
    <xf numFmtId="22" fontId="11" fillId="0" borderId="0" xfId="0" applyNumberFormat="1" applyFont="1"/>
    <xf numFmtId="0" fontId="25" fillId="2" borderId="5" xfId="0" applyFont="1" applyFill="1" applyBorder="1"/>
    <xf numFmtId="0" fontId="25" fillId="2" borderId="5" xfId="0" applyFont="1" applyFill="1" applyBorder="1" applyAlignment="1">
      <alignment horizontal="left"/>
    </xf>
    <xf numFmtId="0" fontId="25" fillId="2" borderId="33" xfId="0" applyFont="1" applyFill="1" applyBorder="1" applyAlignment="1">
      <alignment horizontal="left"/>
    </xf>
    <xf numFmtId="0" fontId="25" fillId="0" borderId="0" xfId="0" applyFont="1" applyAlignment="1">
      <alignment horizontal="left"/>
    </xf>
    <xf numFmtId="0" fontId="25" fillId="0" borderId="5" xfId="0" applyFont="1" applyBorder="1" applyAlignment="1">
      <alignment horizontal="center"/>
    </xf>
    <xf numFmtId="0" fontId="25" fillId="0" borderId="5" xfId="0" applyFont="1" applyBorder="1" applyAlignment="1">
      <alignment horizontal="left"/>
    </xf>
    <xf numFmtId="0" fontId="26" fillId="2" borderId="0" xfId="0" applyFont="1" applyFill="1"/>
    <xf numFmtId="0" fontId="25" fillId="2" borderId="0" xfId="0" applyFont="1" applyFill="1"/>
    <xf numFmtId="0" fontId="25" fillId="2" borderId="0" xfId="0" applyFont="1" applyFill="1" applyAlignment="1">
      <alignment horizontal="left"/>
    </xf>
    <xf numFmtId="0" fontId="25" fillId="0" borderId="0" xfId="0" applyFont="1"/>
    <xf numFmtId="0" fontId="25" fillId="2" borderId="0" xfId="0" applyFont="1" applyFill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168" fontId="0" fillId="0" borderId="0" xfId="0" applyNumberFormat="1" applyAlignment="1">
      <alignment horizontal="center"/>
    </xf>
    <xf numFmtId="0" fontId="0" fillId="2" borderId="14" xfId="0" applyFill="1" applyBorder="1"/>
    <xf numFmtId="0" fontId="28" fillId="0" borderId="0" xfId="0" applyFont="1"/>
    <xf numFmtId="0" fontId="29" fillId="2" borderId="5" xfId="0" applyFont="1" applyFill="1" applyBorder="1"/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left" wrapText="1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7" xfId="0" applyBorder="1" applyAlignment="1">
      <alignment horizontal="center"/>
    </xf>
    <xf numFmtId="0" fontId="0" fillId="0" borderId="28" xfId="0" applyBorder="1"/>
    <xf numFmtId="0" fontId="22" fillId="0" borderId="0" xfId="39" applyAlignment="1" applyProtection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0" xfId="0" quotePrefix="1"/>
    <xf numFmtId="0" fontId="32" fillId="27" borderId="34" xfId="0" applyFont="1" applyFill="1" applyBorder="1" applyAlignment="1">
      <alignment horizontal="left" vertical="top" wrapText="1" indent="1"/>
    </xf>
    <xf numFmtId="0" fontId="32" fillId="27" borderId="34" xfId="0" applyFont="1" applyFill="1" applyBorder="1" applyAlignment="1">
      <alignment horizontal="center" vertical="top" wrapText="1"/>
    </xf>
    <xf numFmtId="0" fontId="32" fillId="27" borderId="34" xfId="0" applyFont="1" applyFill="1" applyBorder="1" applyAlignment="1">
      <alignment horizontal="right" vertical="top" wrapText="1"/>
    </xf>
    <xf numFmtId="0" fontId="22" fillId="27" borderId="34" xfId="39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5" fillId="2" borderId="33" xfId="28" applyNumberFormat="1" applyFont="1" applyBorder="1" applyAlignment="1">
      <alignment horizontal="left"/>
    </xf>
    <xf numFmtId="0" fontId="47" fillId="0" borderId="0" xfId="43" applyFont="1"/>
    <xf numFmtId="0" fontId="47" fillId="0" borderId="0" xfId="43" applyFont="1" applyAlignment="1">
      <alignment horizontal="center"/>
    </xf>
    <xf numFmtId="0" fontId="47" fillId="0" borderId="0" xfId="43" applyFont="1" applyAlignment="1">
      <alignment horizontal="left"/>
    </xf>
    <xf numFmtId="0" fontId="0" fillId="2" borderId="11" xfId="0" applyFill="1" applyBorder="1" applyAlignment="1">
      <alignment horizontal="center"/>
    </xf>
    <xf numFmtId="0" fontId="6" fillId="0" borderId="22" xfId="0" applyFont="1" applyBorder="1"/>
    <xf numFmtId="0" fontId="0" fillId="0" borderId="35" xfId="0" applyBorder="1"/>
    <xf numFmtId="0" fontId="6" fillId="0" borderId="35" xfId="0" applyFont="1" applyBorder="1" applyAlignment="1">
      <alignment horizontal="center"/>
    </xf>
    <xf numFmtId="0" fontId="6" fillId="0" borderId="35" xfId="0" applyFont="1" applyBorder="1" applyAlignment="1">
      <alignment horizontal="left"/>
    </xf>
    <xf numFmtId="0" fontId="19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48" fillId="0" borderId="15" xfId="0" applyFont="1" applyBorder="1" applyAlignment="1">
      <alignment horizontal="center"/>
    </xf>
    <xf numFmtId="0" fontId="0" fillId="0" borderId="24" xfId="0" applyBorder="1"/>
    <xf numFmtId="0" fontId="11" fillId="0" borderId="36" xfId="0" applyFont="1" applyBorder="1"/>
    <xf numFmtId="0" fontId="0" fillId="0" borderId="36" xfId="0" applyBorder="1" applyAlignment="1">
      <alignment horizontal="right"/>
    </xf>
    <xf numFmtId="0" fontId="0" fillId="28" borderId="24" xfId="0" applyFill="1" applyBorder="1"/>
    <xf numFmtId="0" fontId="10" fillId="28" borderId="25" xfId="0" applyFont="1" applyFill="1" applyBorder="1"/>
    <xf numFmtId="0" fontId="30" fillId="0" borderId="26" xfId="0" applyFont="1" applyBorder="1"/>
    <xf numFmtId="0" fontId="30" fillId="0" borderId="25" xfId="0" applyFont="1" applyBorder="1"/>
    <xf numFmtId="0" fontId="0" fillId="28" borderId="27" xfId="0" applyFill="1" applyBorder="1"/>
    <xf numFmtId="0" fontId="10" fillId="28" borderId="28" xfId="0" applyFont="1" applyFill="1" applyBorder="1"/>
    <xf numFmtId="0" fontId="30" fillId="0" borderId="29" xfId="0" applyFont="1" applyBorder="1"/>
    <xf numFmtId="11" fontId="0" fillId="0" borderId="0" xfId="0" applyNumberFormat="1"/>
    <xf numFmtId="0" fontId="30" fillId="0" borderId="28" xfId="0" applyFont="1" applyBorder="1"/>
    <xf numFmtId="0" fontId="0" fillId="29" borderId="27" xfId="0" applyFill="1" applyBorder="1"/>
    <xf numFmtId="0" fontId="10" fillId="30" borderId="28" xfId="0" applyFont="1" applyFill="1" applyBorder="1"/>
    <xf numFmtId="0" fontId="10" fillId="29" borderId="27" xfId="0" applyFont="1" applyFill="1" applyBorder="1"/>
    <xf numFmtId="0" fontId="0" fillId="28" borderId="30" xfId="0" applyFill="1" applyBorder="1"/>
    <xf numFmtId="0" fontId="10" fillId="28" borderId="31" xfId="0" applyFont="1" applyFill="1" applyBorder="1"/>
    <xf numFmtId="0" fontId="30" fillId="0" borderId="32" xfId="0" applyFont="1" applyBorder="1"/>
    <xf numFmtId="0" fontId="30" fillId="0" borderId="31" xfId="0" applyFont="1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12" fillId="0" borderId="27" xfId="0" applyFont="1" applyBorder="1"/>
    <xf numFmtId="2" fontId="11" fillId="0" borderId="0" xfId="0" applyNumberFormat="1" applyFont="1"/>
    <xf numFmtId="1" fontId="11" fillId="0" borderId="0" xfId="0" applyNumberFormat="1" applyFont="1"/>
    <xf numFmtId="169" fontId="11" fillId="0" borderId="0" xfId="0" applyNumberFormat="1" applyFont="1"/>
    <xf numFmtId="0" fontId="10" fillId="0" borderId="30" xfId="0" applyFont="1" applyBorder="1"/>
    <xf numFmtId="0" fontId="28" fillId="30" borderId="15" xfId="0" applyFont="1" applyFill="1" applyBorder="1"/>
    <xf numFmtId="0" fontId="5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14" fontId="10" fillId="0" borderId="0" xfId="0" applyNumberFormat="1" applyFont="1"/>
    <xf numFmtId="2" fontId="0" fillId="2" borderId="5" xfId="0" applyNumberFormat="1" applyFill="1" applyBorder="1"/>
    <xf numFmtId="0" fontId="52" fillId="0" borderId="22" xfId="0" applyFont="1" applyBorder="1"/>
    <xf numFmtId="0" fontId="52" fillId="0" borderId="23" xfId="0" applyFont="1" applyBorder="1"/>
    <xf numFmtId="0" fontId="0" fillId="2" borderId="37" xfId="0" applyFill="1" applyBorder="1"/>
    <xf numFmtId="2" fontId="0" fillId="2" borderId="38" xfId="0" applyNumberFormat="1" applyFill="1" applyBorder="1"/>
    <xf numFmtId="0" fontId="0" fillId="2" borderId="39" xfId="0" applyFill="1" applyBorder="1"/>
    <xf numFmtId="0" fontId="0" fillId="2" borderId="40" xfId="0" applyFill="1" applyBorder="1"/>
    <xf numFmtId="0" fontId="0" fillId="2" borderId="41" xfId="0" applyFill="1" applyBorder="1"/>
    <xf numFmtId="0" fontId="0" fillId="2" borderId="42" xfId="0" applyFill="1" applyBorder="1"/>
    <xf numFmtId="0" fontId="0" fillId="2" borderId="43" xfId="0" applyFill="1" applyBorder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horizontal="center"/>
    </xf>
    <xf numFmtId="0" fontId="47" fillId="0" borderId="5" xfId="43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25" fillId="0" borderId="5" xfId="0" applyFont="1" applyBorder="1" applyAlignment="1">
      <alignment horizontal="center" wrapText="1"/>
    </xf>
    <xf numFmtId="0" fontId="0" fillId="2" borderId="0" xfId="0" applyFill="1" applyAlignment="1">
      <alignment horizontal="left"/>
    </xf>
    <xf numFmtId="0" fontId="47" fillId="0" borderId="5" xfId="43" applyFont="1" applyBorder="1" applyAlignment="1">
      <alignment horizontal="left"/>
    </xf>
    <xf numFmtId="0" fontId="31" fillId="0" borderId="5" xfId="0" applyFont="1" applyBorder="1" applyAlignment="1">
      <alignment horizontal="left"/>
    </xf>
    <xf numFmtId="0" fontId="30" fillId="0" borderId="5" xfId="0" applyFont="1" applyBorder="1" applyAlignment="1">
      <alignment horizontal="left"/>
    </xf>
    <xf numFmtId="0" fontId="25" fillId="0" borderId="5" xfId="0" applyFont="1" applyBorder="1" applyAlignment="1">
      <alignment horizontal="left" wrapText="1"/>
    </xf>
    <xf numFmtId="0" fontId="53" fillId="2" borderId="16" xfId="0" applyFont="1" applyFill="1" applyBorder="1"/>
    <xf numFmtId="0" fontId="53" fillId="2" borderId="17" xfId="0" applyFont="1" applyFill="1" applyBorder="1"/>
    <xf numFmtId="0" fontId="53" fillId="2" borderId="18" xfId="0" applyFont="1" applyFill="1" applyBorder="1"/>
    <xf numFmtId="0" fontId="53" fillId="2" borderId="11" xfId="0" applyFont="1" applyFill="1" applyBorder="1"/>
    <xf numFmtId="11" fontId="53" fillId="2" borderId="9" xfId="0" applyNumberFormat="1" applyFont="1" applyFill="1" applyBorder="1"/>
    <xf numFmtId="11" fontId="11" fillId="30" borderId="0" xfId="0" applyNumberFormat="1" applyFont="1" applyFill="1" applyAlignment="1">
      <alignment horizontal="center"/>
    </xf>
    <xf numFmtId="11" fontId="10" fillId="0" borderId="0" xfId="0" applyNumberFormat="1" applyFont="1"/>
    <xf numFmtId="0" fontId="51" fillId="31" borderId="5" xfId="0" applyFont="1" applyFill="1" applyBorder="1"/>
    <xf numFmtId="0" fontId="0" fillId="31" borderId="8" xfId="0" applyFill="1" applyBorder="1"/>
    <xf numFmtId="0" fontId="0" fillId="31" borderId="5" xfId="0" applyFill="1" applyBorder="1"/>
    <xf numFmtId="0" fontId="25" fillId="0" borderId="11" xfId="0" applyFont="1" applyBorder="1"/>
    <xf numFmtId="0" fontId="54" fillId="0" borderId="0" xfId="0" applyFont="1"/>
    <xf numFmtId="0" fontId="30" fillId="0" borderId="0" xfId="0" applyFont="1"/>
    <xf numFmtId="0" fontId="30" fillId="2" borderId="5" xfId="0" applyFont="1" applyFill="1" applyBorder="1"/>
    <xf numFmtId="0" fontId="11" fillId="2" borderId="8" xfId="0" applyFont="1" applyFill="1" applyBorder="1"/>
    <xf numFmtId="0" fontId="56" fillId="0" borderId="0" xfId="0" applyFont="1" applyAlignment="1">
      <alignment vertical="center" wrapText="1"/>
    </xf>
    <xf numFmtId="0" fontId="56" fillId="0" borderId="0" xfId="0" applyFont="1" applyAlignment="1">
      <alignment horizontal="center" vertical="center" wrapText="1"/>
    </xf>
    <xf numFmtId="0" fontId="57" fillId="2" borderId="5" xfId="0" applyFont="1" applyFill="1" applyBorder="1"/>
    <xf numFmtId="0" fontId="0" fillId="0" borderId="0" xfId="0" applyAlignment="1">
      <alignment vertical="center"/>
    </xf>
    <xf numFmtId="0" fontId="0" fillId="2" borderId="5" xfId="0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11" fillId="0" borderId="36" xfId="0" applyFont="1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25" xfId="0" applyBorder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4" fillId="2" borderId="5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8" borderId="24" xfId="0" applyFill="1" applyBorder="1" applyAlignment="1">
      <alignment vertical="center"/>
    </xf>
    <xf numFmtId="0" fontId="10" fillId="28" borderId="25" xfId="0" applyFont="1" applyFill="1" applyBorder="1" applyAlignment="1">
      <alignment vertical="center"/>
    </xf>
    <xf numFmtId="0" fontId="30" fillId="0" borderId="26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30" fillId="0" borderId="2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8" borderId="27" xfId="0" applyFill="1" applyBorder="1" applyAlignment="1">
      <alignment vertical="center"/>
    </xf>
    <xf numFmtId="0" fontId="10" fillId="28" borderId="28" xfId="0" applyFont="1" applyFill="1" applyBorder="1" applyAlignment="1">
      <alignment vertical="center"/>
    </xf>
    <xf numFmtId="0" fontId="30" fillId="0" borderId="29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30" fillId="0" borderId="2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2" borderId="37" xfId="0" applyFill="1" applyBorder="1" applyAlignment="1">
      <alignment vertical="center"/>
    </xf>
    <xf numFmtId="2" fontId="0" fillId="2" borderId="38" xfId="0" applyNumberFormat="1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0" fillId="29" borderId="27" xfId="0" applyFill="1" applyBorder="1" applyAlignment="1">
      <alignment vertical="center"/>
    </xf>
    <xf numFmtId="0" fontId="10" fillId="30" borderId="28" xfId="0" applyFont="1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2" fontId="0" fillId="2" borderId="5" xfId="0" applyNumberFormat="1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2" borderId="5" xfId="0" applyFont="1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10" fillId="29" borderId="27" xfId="0" applyFont="1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28" borderId="30" xfId="0" applyFill="1" applyBorder="1" applyAlignment="1">
      <alignment vertical="center"/>
    </xf>
    <xf numFmtId="0" fontId="10" fillId="28" borderId="31" xfId="0" applyFont="1" applyFill="1" applyBorder="1" applyAlignment="1">
      <alignment vertical="center"/>
    </xf>
    <xf numFmtId="0" fontId="30" fillId="0" borderId="32" xfId="0" applyFont="1" applyBorder="1" applyAlignment="1">
      <alignment vertical="center"/>
    </xf>
    <xf numFmtId="0" fontId="30" fillId="0" borderId="31" xfId="0" applyFont="1" applyBorder="1" applyAlignment="1">
      <alignment vertical="center"/>
    </xf>
    <xf numFmtId="11" fontId="11" fillId="30" borderId="0" xfId="0" applyNumberFormat="1" applyFont="1" applyFill="1" applyAlignment="1">
      <alignment horizontal="center" vertical="center"/>
    </xf>
    <xf numFmtId="0" fontId="53" fillId="2" borderId="16" xfId="0" applyFont="1" applyFill="1" applyBorder="1" applyAlignment="1">
      <alignment vertical="center"/>
    </xf>
    <xf numFmtId="11" fontId="53" fillId="2" borderId="9" xfId="0" applyNumberFormat="1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11" fillId="0" borderId="0" xfId="0" applyFont="1" applyAlignment="1">
      <alignment vertical="center"/>
    </xf>
    <xf numFmtId="0" fontId="53" fillId="2" borderId="17" xfId="0" applyFont="1" applyFill="1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53" fillId="2" borderId="18" xfId="0" applyFont="1" applyFill="1" applyBorder="1" applyAlignment="1">
      <alignment vertical="center"/>
    </xf>
    <xf numFmtId="0" fontId="12" fillId="0" borderId="27" xfId="0" applyFont="1" applyBorder="1" applyAlignment="1">
      <alignment vertical="center"/>
    </xf>
    <xf numFmtId="2" fontId="11" fillId="0" borderId="0" xfId="0" applyNumberFormat="1" applyFont="1" applyAlignment="1">
      <alignment vertical="center"/>
    </xf>
    <xf numFmtId="0" fontId="53" fillId="2" borderId="1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9" fontId="11" fillId="0" borderId="0" xfId="0" applyNumberFormat="1" applyFont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0" fillId="0" borderId="30" xfId="0" applyFont="1" applyBorder="1" applyAlignment="1">
      <alignment vertical="center"/>
    </xf>
    <xf numFmtId="0" fontId="28" fillId="30" borderId="15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1" xfId="0" applyBorder="1" applyAlignment="1">
      <alignment vertical="center"/>
    </xf>
    <xf numFmtId="0" fontId="52" fillId="0" borderId="22" xfId="0" applyFont="1" applyBorder="1" applyAlignment="1">
      <alignment vertical="center"/>
    </xf>
    <xf numFmtId="0" fontId="52" fillId="0" borderId="23" xfId="0" applyFont="1" applyBorder="1" applyAlignment="1">
      <alignment vertical="center"/>
    </xf>
    <xf numFmtId="22" fontId="11" fillId="0" borderId="0" xfId="0" applyNumberFormat="1" applyFont="1" applyAlignment="1">
      <alignment vertical="center"/>
    </xf>
    <xf numFmtId="0" fontId="51" fillId="0" borderId="0" xfId="0" applyFont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11" fontId="0" fillId="2" borderId="19" xfId="0" applyNumberFormat="1" applyFill="1" applyBorder="1" applyAlignment="1">
      <alignment vertical="center"/>
    </xf>
    <xf numFmtId="14" fontId="0" fillId="2" borderId="11" xfId="0" applyNumberForma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11" fontId="10" fillId="0" borderId="0" xfId="0" applyNumberFormat="1" applyFont="1" applyAlignment="1">
      <alignment vertical="center"/>
    </xf>
    <xf numFmtId="0" fontId="0" fillId="2" borderId="5" xfId="0" applyFill="1" applyBorder="1" applyAlignment="1">
      <alignment horizontal="left" vertical="center"/>
    </xf>
    <xf numFmtId="14" fontId="0" fillId="2" borderId="5" xfId="0" applyNumberFormat="1" applyFill="1" applyBorder="1" applyAlignment="1">
      <alignment vertical="center"/>
    </xf>
    <xf numFmtId="0" fontId="25" fillId="2" borderId="5" xfId="0" applyFont="1" applyFill="1" applyBorder="1" applyAlignment="1">
      <alignment vertical="center"/>
    </xf>
    <xf numFmtId="0" fontId="25" fillId="2" borderId="5" xfId="0" applyFont="1" applyFill="1" applyBorder="1" applyAlignment="1">
      <alignment horizontal="left" vertical="center"/>
    </xf>
    <xf numFmtId="0" fontId="11" fillId="25" borderId="11" xfId="0" applyFont="1" applyFill="1" applyBorder="1" applyAlignment="1">
      <alignment vertical="center"/>
    </xf>
    <xf numFmtId="0" fontId="25" fillId="2" borderId="33" xfId="0" applyFont="1" applyFill="1" applyBorder="1" applyAlignment="1">
      <alignment horizontal="left" vertical="center"/>
    </xf>
    <xf numFmtId="0" fontId="25" fillId="2" borderId="0" xfId="0" applyFont="1" applyFill="1" applyAlignment="1">
      <alignment vertical="center"/>
    </xf>
    <xf numFmtId="0" fontId="25" fillId="0" borderId="5" xfId="0" applyFont="1" applyBorder="1" applyAlignment="1">
      <alignment horizontal="left" vertical="center"/>
    </xf>
    <xf numFmtId="0" fontId="25" fillId="0" borderId="5" xfId="0" applyFont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5" fillId="2" borderId="33" xfId="28" applyNumberFormat="1" applyFont="1" applyBorder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25" fillId="0" borderId="0" xfId="0" applyFont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0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32" fillId="0" borderId="0" xfId="43" applyFont="1" applyAlignment="1">
      <alignment vertical="center"/>
    </xf>
    <xf numFmtId="0" fontId="32" fillId="0" borderId="5" xfId="43" applyFont="1" applyBorder="1" applyAlignment="1">
      <alignment horizontal="center" vertical="center"/>
    </xf>
    <xf numFmtId="0" fontId="32" fillId="0" borderId="5" xfId="43" applyFont="1" applyBorder="1" applyAlignment="1">
      <alignment horizontal="left" vertical="center"/>
    </xf>
    <xf numFmtId="0" fontId="47" fillId="0" borderId="0" xfId="43" applyFont="1" applyAlignment="1">
      <alignment vertical="center"/>
    </xf>
    <xf numFmtId="0" fontId="47" fillId="0" borderId="0" xfId="43" applyFont="1" applyAlignment="1">
      <alignment horizontal="center" vertical="center"/>
    </xf>
    <xf numFmtId="0" fontId="47" fillId="0" borderId="0" xfId="43" applyFont="1" applyAlignment="1">
      <alignment horizontal="left" vertical="center"/>
    </xf>
    <xf numFmtId="167" fontId="56" fillId="0" borderId="0" xfId="0" applyNumberFormat="1" applyFont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CECFF"/>
      <rgbColor rgb="00FFCCCC"/>
      <rgbColor rgb="00CCCC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CC3399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V366 Cas -- O-C Diagr.</a:t>
            </a:r>
          </a:p>
        </c:rich>
      </c:tx>
      <c:layout>
        <c:manualLayout>
          <c:xMode val="edge"/>
          <c:yMode val="edge"/>
          <c:x val="0.37014956712500491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00007287785162"/>
          <c:y val="0.12032085561497326"/>
          <c:w val="0.85074688866231973"/>
          <c:h val="0.692513368983957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  <c:pt idx="101">
                  <c:v>31126</c:v>
                </c:pt>
                <c:pt idx="102">
                  <c:v>31374.5</c:v>
                </c:pt>
                <c:pt idx="103">
                  <c:v>31407.5</c:v>
                </c:pt>
                <c:pt idx="104">
                  <c:v>31407.5</c:v>
                </c:pt>
                <c:pt idx="105">
                  <c:v>31407.5</c:v>
                </c:pt>
                <c:pt idx="106">
                  <c:v>33554</c:v>
                </c:pt>
              </c:numCache>
            </c:numRef>
          </c:xVal>
          <c:yVal>
            <c:numRef>
              <c:f>'Active 1'!$H$21:$H$996</c:f>
              <c:numCache>
                <c:formatCode>General</c:formatCode>
                <c:ptCount val="976"/>
                <c:pt idx="0">
                  <c:v>0.10572849999880418</c:v>
                </c:pt>
                <c:pt idx="1">
                  <c:v>4.6362499997485429E-3</c:v>
                </c:pt>
                <c:pt idx="2">
                  <c:v>1.8706499995460035E-2</c:v>
                </c:pt>
                <c:pt idx="3">
                  <c:v>3.2978749997710111E-2</c:v>
                </c:pt>
                <c:pt idx="4">
                  <c:v>1.6812499998195563E-2</c:v>
                </c:pt>
                <c:pt idx="5">
                  <c:v>-2.5309750002634246E-2</c:v>
                </c:pt>
                <c:pt idx="6">
                  <c:v>-3.5545000064303167E-3</c:v>
                </c:pt>
                <c:pt idx="7">
                  <c:v>-1.2673249999352265E-2</c:v>
                </c:pt>
                <c:pt idx="8">
                  <c:v>-3.1327499964390881E-3</c:v>
                </c:pt>
                <c:pt idx="9">
                  <c:v>-6.0000000012223609E-3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E9-4366-BD2F-9DB9050E618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  <c:pt idx="101">
                  <c:v>31126</c:v>
                </c:pt>
                <c:pt idx="102">
                  <c:v>31374.5</c:v>
                </c:pt>
                <c:pt idx="103">
                  <c:v>31407.5</c:v>
                </c:pt>
                <c:pt idx="104">
                  <c:v>31407.5</c:v>
                </c:pt>
                <c:pt idx="105">
                  <c:v>31407.5</c:v>
                </c:pt>
                <c:pt idx="106">
                  <c:v>33554</c:v>
                </c:pt>
              </c:numCache>
            </c:numRef>
          </c:xVal>
          <c:yVal>
            <c:numRef>
              <c:f>'Active 1'!$I$21:$I$996</c:f>
              <c:numCache>
                <c:formatCode>General</c:formatCode>
                <c:ptCount val="976"/>
                <c:pt idx="11">
                  <c:v>-2.7450000197859481E-4</c:v>
                </c:pt>
                <c:pt idx="12">
                  <c:v>-4.1862500074785203E-3</c:v>
                </c:pt>
                <c:pt idx="13">
                  <c:v>-7.427500000630971E-3</c:v>
                </c:pt>
                <c:pt idx="14">
                  <c:v>3.4062499908031896E-3</c:v>
                </c:pt>
                <c:pt idx="15">
                  <c:v>8.2984999971813522E-3</c:v>
                </c:pt>
                <c:pt idx="16">
                  <c:v>1.8043999996734783E-2</c:v>
                </c:pt>
                <c:pt idx="17">
                  <c:v>5.9182499971939251E-3</c:v>
                </c:pt>
                <c:pt idx="18">
                  <c:v>-1.0150000001885928E-2</c:v>
                </c:pt>
                <c:pt idx="19">
                  <c:v>1.2575999993714504E-2</c:v>
                </c:pt>
                <c:pt idx="20">
                  <c:v>1.2090249998436775E-2</c:v>
                </c:pt>
                <c:pt idx="21">
                  <c:v>1.5824999936739914E-3</c:v>
                </c:pt>
                <c:pt idx="22">
                  <c:v>8.4649999989778735E-3</c:v>
                </c:pt>
                <c:pt idx="23">
                  <c:v>-1.0259000002406538E-2</c:v>
                </c:pt>
                <c:pt idx="24">
                  <c:v>-2.1285250004439149E-2</c:v>
                </c:pt>
                <c:pt idx="25">
                  <c:v>-8.3047500011161901E-3</c:v>
                </c:pt>
                <c:pt idx="26">
                  <c:v>3.2047499917098321E-3</c:v>
                </c:pt>
                <c:pt idx="27">
                  <c:v>-3.0400000032386743E-3</c:v>
                </c:pt>
                <c:pt idx="28">
                  <c:v>1.3649999164044857E-4</c:v>
                </c:pt>
                <c:pt idx="29">
                  <c:v>6.0384999960660934E-3</c:v>
                </c:pt>
                <c:pt idx="30">
                  <c:v>8.9307500020368025E-3</c:v>
                </c:pt>
                <c:pt idx="31">
                  <c:v>-4.4900000066263601E-3</c:v>
                </c:pt>
                <c:pt idx="32">
                  <c:v>3.2400999996752944E-2</c:v>
                </c:pt>
                <c:pt idx="33">
                  <c:v>-1.4765250001801178E-2</c:v>
                </c:pt>
                <c:pt idx="34">
                  <c:v>1.4141749998088926E-2</c:v>
                </c:pt>
                <c:pt idx="35">
                  <c:v>4.0127999993273988E-2</c:v>
                </c:pt>
                <c:pt idx="36">
                  <c:v>6.7337249995034654E-2</c:v>
                </c:pt>
                <c:pt idx="37">
                  <c:v>9.7636749997036532E-2</c:v>
                </c:pt>
                <c:pt idx="38">
                  <c:v>0.13933274999726564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E9-4366-BD2F-9DB9050E618D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  <c:pt idx="101">
                  <c:v>31126</c:v>
                </c:pt>
                <c:pt idx="102">
                  <c:v>31374.5</c:v>
                </c:pt>
                <c:pt idx="103">
                  <c:v>31407.5</c:v>
                </c:pt>
                <c:pt idx="104">
                  <c:v>31407.5</c:v>
                </c:pt>
                <c:pt idx="105">
                  <c:v>31407.5</c:v>
                </c:pt>
                <c:pt idx="106">
                  <c:v>33554</c:v>
                </c:pt>
              </c:numCache>
            </c:numRef>
          </c:xVal>
          <c:yVal>
            <c:numRef>
              <c:f>'Active 1'!$J$21:$J$996</c:f>
              <c:numCache>
                <c:formatCode>General</c:formatCode>
                <c:ptCount val="976"/>
                <c:pt idx="61">
                  <c:v>0.29095174999383744</c:v>
                </c:pt>
                <c:pt idx="62">
                  <c:v>0.29112449999229284</c:v>
                </c:pt>
                <c:pt idx="70">
                  <c:v>0.34596699999383418</c:v>
                </c:pt>
                <c:pt idx="91">
                  <c:v>0.3764794999951846</c:v>
                </c:pt>
                <c:pt idx="93">
                  <c:v>0.38613124999392312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E9-4366-BD2F-9DB9050E618D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  <c:pt idx="101">
                  <c:v>31126</c:v>
                </c:pt>
                <c:pt idx="102">
                  <c:v>31374.5</c:v>
                </c:pt>
                <c:pt idx="103">
                  <c:v>31407.5</c:v>
                </c:pt>
                <c:pt idx="104">
                  <c:v>31407.5</c:v>
                </c:pt>
                <c:pt idx="105">
                  <c:v>31407.5</c:v>
                </c:pt>
                <c:pt idx="106">
                  <c:v>33554</c:v>
                </c:pt>
              </c:numCache>
            </c:numRef>
          </c:xVal>
          <c:yVal>
            <c:numRef>
              <c:f>'Active 1'!$K$21:$K$996</c:f>
              <c:numCache>
                <c:formatCode>General</c:formatCode>
                <c:ptCount val="976"/>
                <c:pt idx="39">
                  <c:v>0.17578899999352871</c:v>
                </c:pt>
                <c:pt idx="40">
                  <c:v>0.17871749999903841</c:v>
                </c:pt>
                <c:pt idx="41">
                  <c:v>0.17890574999910314</c:v>
                </c:pt>
                <c:pt idx="42">
                  <c:v>0.18004749999818159</c:v>
                </c:pt>
                <c:pt idx="43">
                  <c:v>0.18129849999968428</c:v>
                </c:pt>
                <c:pt idx="44">
                  <c:v>0.18547499999112915</c:v>
                </c:pt>
                <c:pt idx="45">
                  <c:v>0.18526924999605399</c:v>
                </c:pt>
                <c:pt idx="46">
                  <c:v>0.18355174999305746</c:v>
                </c:pt>
                <c:pt idx="47">
                  <c:v>0.18572449999192031</c:v>
                </c:pt>
                <c:pt idx="48">
                  <c:v>0.18561274999228772</c:v>
                </c:pt>
                <c:pt idx="49">
                  <c:v>0.18560099999740487</c:v>
                </c:pt>
                <c:pt idx="50">
                  <c:v>0.18808675000036601</c:v>
                </c:pt>
                <c:pt idx="51">
                  <c:v>0.18808675000036601</c:v>
                </c:pt>
                <c:pt idx="52">
                  <c:v>0.19877424999867799</c:v>
                </c:pt>
                <c:pt idx="53">
                  <c:v>0.19711449999886099</c:v>
                </c:pt>
                <c:pt idx="54">
                  <c:v>0.19689499999367399</c:v>
                </c:pt>
                <c:pt idx="55">
                  <c:v>0.21737399999256013</c:v>
                </c:pt>
                <c:pt idx="56">
                  <c:v>0.2211269999970682</c:v>
                </c:pt>
                <c:pt idx="57">
                  <c:v>0.23389424999186303</c:v>
                </c:pt>
                <c:pt idx="58">
                  <c:v>0.24044499999581603</c:v>
                </c:pt>
                <c:pt idx="59">
                  <c:v>0.24953474999347236</c:v>
                </c:pt>
                <c:pt idx="60">
                  <c:v>0.24884849999943981</c:v>
                </c:pt>
                <c:pt idx="63">
                  <c:v>0.30423399999563117</c:v>
                </c:pt>
                <c:pt idx="64">
                  <c:v>0.31509099999675527</c:v>
                </c:pt>
                <c:pt idx="65">
                  <c:v>0.32540675000200281</c:v>
                </c:pt>
                <c:pt idx="66">
                  <c:v>0.32703924999077572</c:v>
                </c:pt>
                <c:pt idx="67">
                  <c:v>0.32833049999317154</c:v>
                </c:pt>
                <c:pt idx="68">
                  <c:v>0.32870049999473849</c:v>
                </c:pt>
                <c:pt idx="69">
                  <c:v>0.32875049999711337</c:v>
                </c:pt>
                <c:pt idx="71">
                  <c:v>0.34969924999313662</c:v>
                </c:pt>
                <c:pt idx="72">
                  <c:v>0.35079924999445211</c:v>
                </c:pt>
                <c:pt idx="73">
                  <c:v>0.3516392499950598</c:v>
                </c:pt>
                <c:pt idx="74">
                  <c:v>0.35081024999090005</c:v>
                </c:pt>
                <c:pt idx="75">
                  <c:v>0.35067249999701744</c:v>
                </c:pt>
                <c:pt idx="76">
                  <c:v>0.35097249999671476</c:v>
                </c:pt>
                <c:pt idx="77">
                  <c:v>0.35115249999944353</c:v>
                </c:pt>
                <c:pt idx="78">
                  <c:v>0.35016799999721115</c:v>
                </c:pt>
                <c:pt idx="79">
                  <c:v>0.35228799999458715</c:v>
                </c:pt>
                <c:pt idx="80">
                  <c:v>0.35253799999918556</c:v>
                </c:pt>
                <c:pt idx="81">
                  <c:v>0.35975749999488471</c:v>
                </c:pt>
                <c:pt idx="82">
                  <c:v>0.35982749999675434</c:v>
                </c:pt>
                <c:pt idx="83">
                  <c:v>0.35995749999710824</c:v>
                </c:pt>
                <c:pt idx="84">
                  <c:v>0.36173625000083121</c:v>
                </c:pt>
                <c:pt idx="85">
                  <c:v>0.36416149999422487</c:v>
                </c:pt>
                <c:pt idx="86">
                  <c:v>0.36420149999321438</c:v>
                </c:pt>
                <c:pt idx="87">
                  <c:v>0.36425149999558926</c:v>
                </c:pt>
                <c:pt idx="88">
                  <c:v>0.37263949999760371</c:v>
                </c:pt>
                <c:pt idx="89">
                  <c:v>0.37298949999239994</c:v>
                </c:pt>
                <c:pt idx="90">
                  <c:v>0.37354949999280507</c:v>
                </c:pt>
                <c:pt idx="92">
                  <c:v>0.37736849999055266</c:v>
                </c:pt>
                <c:pt idx="94">
                  <c:v>0.38673624999501044</c:v>
                </c:pt>
                <c:pt idx="95">
                  <c:v>0.3972917499995674</c:v>
                </c:pt>
                <c:pt idx="96">
                  <c:v>0.39747175000229618</c:v>
                </c:pt>
                <c:pt idx="97">
                  <c:v>0.39762175000214484</c:v>
                </c:pt>
                <c:pt idx="98">
                  <c:v>0.40157249999901978</c:v>
                </c:pt>
                <c:pt idx="99">
                  <c:v>0.40211249999265419</c:v>
                </c:pt>
                <c:pt idx="100">
                  <c:v>0.40264249999745516</c:v>
                </c:pt>
                <c:pt idx="101">
                  <c:v>0.42662299996300135</c:v>
                </c:pt>
                <c:pt idx="102">
                  <c:v>0.43568974985100795</c:v>
                </c:pt>
                <c:pt idx="103">
                  <c:v>0.43658125021465821</c:v>
                </c:pt>
                <c:pt idx="104">
                  <c:v>0.43665124981635017</c:v>
                </c:pt>
                <c:pt idx="105">
                  <c:v>0.43666124989249511</c:v>
                </c:pt>
                <c:pt idx="106">
                  <c:v>0.49042699992423877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E9-4366-BD2F-9DB9050E618D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  <c:pt idx="101">
                  <c:v>31126</c:v>
                </c:pt>
                <c:pt idx="102">
                  <c:v>31374.5</c:v>
                </c:pt>
                <c:pt idx="103">
                  <c:v>31407.5</c:v>
                </c:pt>
                <c:pt idx="104">
                  <c:v>31407.5</c:v>
                </c:pt>
                <c:pt idx="105">
                  <c:v>31407.5</c:v>
                </c:pt>
                <c:pt idx="106">
                  <c:v>33554</c:v>
                </c:pt>
              </c:numCache>
            </c:numRef>
          </c:xVal>
          <c:yVal>
            <c:numRef>
              <c:f>'Active 1'!$L$21:$L$996</c:f>
              <c:numCache>
                <c:formatCode>General</c:formatCode>
                <c:ptCount val="976"/>
                <c:pt idx="10">
                  <c:v>-0.33940110253952344</c:v>
                </c:pt>
                <c:pt idx="51">
                  <c:v>0.19450803141855816</c:v>
                </c:pt>
                <c:pt idx="53">
                  <c:v>0.20512529738012381</c:v>
                </c:pt>
                <c:pt idx="54">
                  <c:v>0.20539658640585484</c:v>
                </c:pt>
                <c:pt idx="55">
                  <c:v>0.22606387763882124</c:v>
                </c:pt>
                <c:pt idx="56">
                  <c:v>0.22670510624509471</c:v>
                </c:pt>
                <c:pt idx="57">
                  <c:v>0.23803758872904218</c:v>
                </c:pt>
                <c:pt idx="58">
                  <c:v>0.24239054446009062</c:v>
                </c:pt>
                <c:pt idx="59">
                  <c:v>0.25113344988024172</c:v>
                </c:pt>
                <c:pt idx="60">
                  <c:v>0.25119510647699878</c:v>
                </c:pt>
                <c:pt idx="61">
                  <c:v>0.28896593765037343</c:v>
                </c:pt>
                <c:pt idx="62">
                  <c:v>0.28947152174378127</c:v>
                </c:pt>
                <c:pt idx="63">
                  <c:v>0.30350456316568813</c:v>
                </c:pt>
                <c:pt idx="64">
                  <c:v>0.31371489558865712</c:v>
                </c:pt>
                <c:pt idx="65">
                  <c:v>0.32374025822135505</c:v>
                </c:pt>
                <c:pt idx="66">
                  <c:v>0.32657646167217974</c:v>
                </c:pt>
                <c:pt idx="67">
                  <c:v>0.32824118978462041</c:v>
                </c:pt>
                <c:pt idx="68">
                  <c:v>0.32824118978462041</c:v>
                </c:pt>
                <c:pt idx="69">
                  <c:v>0.32824118978462041</c:v>
                </c:pt>
                <c:pt idx="70">
                  <c:v>0.34705878311487498</c:v>
                </c:pt>
                <c:pt idx="71">
                  <c:v>0.35074584760094712</c:v>
                </c:pt>
                <c:pt idx="72">
                  <c:v>0.35074584760094712</c:v>
                </c:pt>
                <c:pt idx="73">
                  <c:v>0.35074584760094712</c:v>
                </c:pt>
                <c:pt idx="74">
                  <c:v>0.35227493120052217</c:v>
                </c:pt>
                <c:pt idx="75">
                  <c:v>0.35300247904225551</c:v>
                </c:pt>
                <c:pt idx="76">
                  <c:v>0.35300247904225551</c:v>
                </c:pt>
                <c:pt idx="77">
                  <c:v>0.35300247904225551</c:v>
                </c:pt>
                <c:pt idx="78">
                  <c:v>0.35302714168095833</c:v>
                </c:pt>
                <c:pt idx="79">
                  <c:v>0.35302714168095833</c:v>
                </c:pt>
                <c:pt idx="80">
                  <c:v>0.35302714168095833</c:v>
                </c:pt>
                <c:pt idx="81">
                  <c:v>0.36163440258824381</c:v>
                </c:pt>
                <c:pt idx="82">
                  <c:v>0.36163440258824381</c:v>
                </c:pt>
                <c:pt idx="83">
                  <c:v>0.36163440258824381</c:v>
                </c:pt>
                <c:pt idx="84">
                  <c:v>0.36342244389419859</c:v>
                </c:pt>
                <c:pt idx="85">
                  <c:v>0.36577772589031826</c:v>
                </c:pt>
                <c:pt idx="86">
                  <c:v>0.36577772589031826</c:v>
                </c:pt>
                <c:pt idx="87">
                  <c:v>0.36577772589031826</c:v>
                </c:pt>
                <c:pt idx="88">
                  <c:v>0.37357111972041063</c:v>
                </c:pt>
                <c:pt idx="89">
                  <c:v>0.37357111972041063</c:v>
                </c:pt>
                <c:pt idx="90">
                  <c:v>0.37357111972041063</c:v>
                </c:pt>
                <c:pt idx="91">
                  <c:v>0.37357111972041063</c:v>
                </c:pt>
                <c:pt idx="92">
                  <c:v>0.37549480553923081</c:v>
                </c:pt>
                <c:pt idx="93">
                  <c:v>0.38537219233971182</c:v>
                </c:pt>
                <c:pt idx="94">
                  <c:v>0.38709857704890943</c:v>
                </c:pt>
                <c:pt idx="95">
                  <c:v>0.39748154794279827</c:v>
                </c:pt>
                <c:pt idx="96">
                  <c:v>0.39748154794279827</c:v>
                </c:pt>
                <c:pt idx="97">
                  <c:v>0.39748154794279827</c:v>
                </c:pt>
                <c:pt idx="98">
                  <c:v>0.4003547453516772</c:v>
                </c:pt>
                <c:pt idx="99">
                  <c:v>0.4003547453516772</c:v>
                </c:pt>
                <c:pt idx="100">
                  <c:v>0.4003547453516772</c:v>
                </c:pt>
                <c:pt idx="101">
                  <c:v>0.42824818972457096</c:v>
                </c:pt>
                <c:pt idx="102">
                  <c:v>0.43437685544222276</c:v>
                </c:pt>
                <c:pt idx="103">
                  <c:v>0.43519072251941587</c:v>
                </c:pt>
                <c:pt idx="104">
                  <c:v>0.43519072251941587</c:v>
                </c:pt>
                <c:pt idx="105">
                  <c:v>0.43519072251941587</c:v>
                </c:pt>
                <c:pt idx="106">
                  <c:v>0.48812907649502729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E9-4366-BD2F-9DB9050E618D}"/>
            </c:ext>
          </c:extLst>
        </c:ser>
        <c:ser>
          <c:idx val="5"/>
          <c:order val="5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1'!$AW$2:$AW$127</c:f>
              <c:numCache>
                <c:formatCode>General</c:formatCode>
                <c:ptCount val="126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  <c:pt idx="70">
                  <c:v>5000</c:v>
                </c:pt>
                <c:pt idx="71">
                  <c:v>5500</c:v>
                </c:pt>
                <c:pt idx="72">
                  <c:v>6000</c:v>
                </c:pt>
                <c:pt idx="73">
                  <c:v>6500</c:v>
                </c:pt>
                <c:pt idx="74">
                  <c:v>7000</c:v>
                </c:pt>
                <c:pt idx="75">
                  <c:v>7500</c:v>
                </c:pt>
                <c:pt idx="76">
                  <c:v>8000</c:v>
                </c:pt>
                <c:pt idx="77">
                  <c:v>8500</c:v>
                </c:pt>
                <c:pt idx="78">
                  <c:v>9000</c:v>
                </c:pt>
                <c:pt idx="79">
                  <c:v>9500</c:v>
                </c:pt>
                <c:pt idx="80">
                  <c:v>10000</c:v>
                </c:pt>
                <c:pt idx="81">
                  <c:v>10500</c:v>
                </c:pt>
                <c:pt idx="82">
                  <c:v>11000</c:v>
                </c:pt>
                <c:pt idx="83">
                  <c:v>11500</c:v>
                </c:pt>
                <c:pt idx="84">
                  <c:v>12000</c:v>
                </c:pt>
                <c:pt idx="85">
                  <c:v>12500</c:v>
                </c:pt>
                <c:pt idx="86">
                  <c:v>13000</c:v>
                </c:pt>
                <c:pt idx="87">
                  <c:v>13500</c:v>
                </c:pt>
                <c:pt idx="88">
                  <c:v>14000</c:v>
                </c:pt>
                <c:pt idx="89">
                  <c:v>14500</c:v>
                </c:pt>
                <c:pt idx="90">
                  <c:v>15000</c:v>
                </c:pt>
                <c:pt idx="91">
                  <c:v>15500</c:v>
                </c:pt>
                <c:pt idx="92">
                  <c:v>16000</c:v>
                </c:pt>
                <c:pt idx="93">
                  <c:v>16500</c:v>
                </c:pt>
                <c:pt idx="94">
                  <c:v>17000</c:v>
                </c:pt>
                <c:pt idx="95">
                  <c:v>17500</c:v>
                </c:pt>
                <c:pt idx="96">
                  <c:v>18000</c:v>
                </c:pt>
                <c:pt idx="97">
                  <c:v>18500</c:v>
                </c:pt>
                <c:pt idx="98">
                  <c:v>19000</c:v>
                </c:pt>
                <c:pt idx="99">
                  <c:v>19500</c:v>
                </c:pt>
                <c:pt idx="100">
                  <c:v>20000</c:v>
                </c:pt>
                <c:pt idx="101">
                  <c:v>20500</c:v>
                </c:pt>
                <c:pt idx="102">
                  <c:v>21000</c:v>
                </c:pt>
                <c:pt idx="103">
                  <c:v>21500</c:v>
                </c:pt>
                <c:pt idx="104">
                  <c:v>22000</c:v>
                </c:pt>
                <c:pt idx="105">
                  <c:v>22500</c:v>
                </c:pt>
                <c:pt idx="106">
                  <c:v>23000</c:v>
                </c:pt>
                <c:pt idx="107">
                  <c:v>23500</c:v>
                </c:pt>
                <c:pt idx="108">
                  <c:v>24000</c:v>
                </c:pt>
                <c:pt idx="109">
                  <c:v>24500</c:v>
                </c:pt>
                <c:pt idx="110">
                  <c:v>25000</c:v>
                </c:pt>
                <c:pt idx="111">
                  <c:v>25500</c:v>
                </c:pt>
                <c:pt idx="112">
                  <c:v>26000</c:v>
                </c:pt>
                <c:pt idx="113">
                  <c:v>26500</c:v>
                </c:pt>
                <c:pt idx="114">
                  <c:v>27000</c:v>
                </c:pt>
                <c:pt idx="115">
                  <c:v>27500</c:v>
                </c:pt>
                <c:pt idx="116">
                  <c:v>28000</c:v>
                </c:pt>
                <c:pt idx="117">
                  <c:v>28500</c:v>
                </c:pt>
                <c:pt idx="118">
                  <c:v>29000</c:v>
                </c:pt>
                <c:pt idx="119">
                  <c:v>29500</c:v>
                </c:pt>
                <c:pt idx="120">
                  <c:v>30000</c:v>
                </c:pt>
                <c:pt idx="121">
                  <c:v>30500</c:v>
                </c:pt>
                <c:pt idx="122">
                  <c:v>31000</c:v>
                </c:pt>
                <c:pt idx="123">
                  <c:v>31500</c:v>
                </c:pt>
                <c:pt idx="124">
                  <c:v>32000</c:v>
                </c:pt>
                <c:pt idx="125">
                  <c:v>32500</c:v>
                </c:pt>
              </c:numCache>
            </c:numRef>
          </c:xVal>
          <c:yVal>
            <c:numRef>
              <c:f>'Active 1'!$AX$2:$AX$127</c:f>
              <c:numCache>
                <c:formatCode>General</c:formatCode>
                <c:ptCount val="126"/>
                <c:pt idx="0">
                  <c:v>0.15712359347601748</c:v>
                </c:pt>
                <c:pt idx="1">
                  <c:v>0.15157685069645152</c:v>
                </c:pt>
                <c:pt idx="2">
                  <c:v>0.14647859734639854</c:v>
                </c:pt>
                <c:pt idx="3">
                  <c:v>0.14183048419817149</c:v>
                </c:pt>
                <c:pt idx="4">
                  <c:v>0.13762695807983849</c:v>
                </c:pt>
                <c:pt idx="5">
                  <c:v>0.13385326126872885</c:v>
                </c:pt>
                <c:pt idx="6">
                  <c:v>0.13048368053930301</c:v>
                </c:pt>
                <c:pt idx="7">
                  <c:v>0.12748049424186444</c:v>
                </c:pt>
                <c:pt idx="8">
                  <c:v>0.12479409682982427</c:v>
                </c:pt>
                <c:pt idx="9">
                  <c:v>0.122364651366196</c:v>
                </c:pt>
                <c:pt idx="10">
                  <c:v>0.12012531358939579</c:v>
                </c:pt>
                <c:pt idx="11">
                  <c:v>0.1180066588296196</c:v>
                </c:pt>
                <c:pt idx="12">
                  <c:v>0.11594157973577116</c:v>
                </c:pt>
                <c:pt idx="13">
                  <c:v>0.11386977068886467</c:v>
                </c:pt>
                <c:pt idx="14">
                  <c:v>0.11174104712665736</c:v>
                </c:pt>
                <c:pt idx="15">
                  <c:v>0.10951710132811218</c:v>
                </c:pt>
                <c:pt idx="16">
                  <c:v>0.10717171157552896</c:v>
                </c:pt>
                <c:pt idx="17">
                  <c:v>0.10468974059303239</c:v>
                </c:pt>
                <c:pt idx="18">
                  <c:v>0.10206540153651683</c:v>
                </c:pt>
                <c:pt idx="19">
                  <c:v>9.9300247976738462E-2</c:v>
                </c:pt>
                <c:pt idx="20">
                  <c:v>9.640122545793213E-2</c:v>
                </c:pt>
                <c:pt idx="21">
                  <c:v>9.3378978955049874E-2</c:v>
                </c:pt>
                <c:pt idx="22">
                  <c:v>9.0246490811168006E-2</c:v>
                </c:pt>
                <c:pt idx="23">
                  <c:v>8.7018045415175937E-2</c:v>
                </c:pt>
                <c:pt idx="24">
                  <c:v>8.3708477142227428E-2</c:v>
                </c:pt>
                <c:pt idx="25">
                  <c:v>8.0332645340704292E-2</c:v>
                </c:pt>
                <c:pt idx="26">
                  <c:v>7.6905082412530759E-2</c:v>
                </c:pt>
                <c:pt idx="27">
                  <c:v>7.3439769542808342E-2</c:v>
                </c:pt>
                <c:pt idx="28">
                  <c:v>6.9950004343907135E-2</c:v>
                </c:pt>
                <c:pt idx="29">
                  <c:v>6.6448333323827311E-2</c:v>
                </c:pt>
                <c:pt idx="30">
                  <c:v>6.2946529028746895E-2</c:v>
                </c:pt>
                <c:pt idx="31">
                  <c:v>5.9455597046886424E-2</c:v>
                </c:pt>
                <c:pt idx="32">
                  <c:v>5.5985802120567411E-2</c:v>
                </c:pt>
                <c:pt idx="33">
                  <c:v>5.254670570829615E-2</c:v>
                </c:pt>
                <c:pt idx="34">
                  <c:v>4.9147209698662556E-2</c:v>
                </c:pt>
                <c:pt idx="35">
                  <c:v>4.579560275585718E-2</c:v>
                </c:pt>
                <c:pt idx="36">
                  <c:v>4.2499607077639841E-2</c:v>
                </c:pt>
                <c:pt idx="37">
                  <c:v>3.9266424253396867E-2</c:v>
                </c:pt>
                <c:pt idx="38">
                  <c:v>3.6102779498360008E-2</c:v>
                </c:pt>
                <c:pt idx="39">
                  <c:v>3.3014963884405328E-2</c:v>
                </c:pt>
                <c:pt idx="40">
                  <c:v>3.0008874359710697E-2</c:v>
                </c:pt>
                <c:pt idx="41">
                  <c:v>2.7090051413955495E-2</c:v>
                </c:pt>
                <c:pt idx="42">
                  <c:v>2.426371425709916E-2</c:v>
                </c:pt>
                <c:pt idx="43">
                  <c:v>2.1534793379098478E-2</c:v>
                </c:pt>
                <c:pt idx="44">
                  <c:v>1.8907960371928507E-2</c:v>
                </c:pt>
                <c:pt idx="45">
                  <c:v>1.6387654937189904E-2</c:v>
                </c:pt>
                <c:pt idx="46">
                  <c:v>1.3978109074254218E-2</c:v>
                </c:pt>
                <c:pt idx="47">
                  <c:v>1.1683368538722684E-2</c:v>
                </c:pt>
                <c:pt idx="48">
                  <c:v>9.5073117670743633E-3</c:v>
                </c:pt>
                <c:pt idx="49">
                  <c:v>7.4536665666838017E-3</c:v>
                </c:pt>
                <c:pt idx="50">
                  <c:v>5.5260249572516591E-3</c:v>
                </c:pt>
                <c:pt idx="51">
                  <c:v>3.7278566089337089E-3</c:v>
                </c:pt>
                <c:pt idx="52">
                  <c:v>2.0625213466946291E-3</c:v>
                </c:pt>
                <c:pt idx="53">
                  <c:v>5.3328117673732967E-4</c:v>
                </c:pt>
                <c:pt idx="54">
                  <c:v>-8.566877591110033E-4</c:v>
                </c:pt>
                <c:pt idx="55">
                  <c:v>-2.1042829758064199E-3</c:v>
                </c:pt>
                <c:pt idx="56">
                  <c:v>-3.2064629614451667E-3</c:v>
                </c:pt>
                <c:pt idx="57">
                  <c:v>-4.1602339079727102E-3</c:v>
                </c:pt>
                <c:pt idx="58">
                  <c:v>-4.9626358588697704E-3</c:v>
                </c:pt>
                <c:pt idx="59">
                  <c:v>-5.6107283761402376E-3</c:v>
                </c:pt>
                <c:pt idx="60">
                  <c:v>-6.1015759060303459E-3</c:v>
                </c:pt>
                <c:pt idx="61">
                  <c:v>-6.4322330697283679E-3</c:v>
                </c:pt>
                <c:pt idx="62">
                  <c:v>-6.5997301172033961E-3</c:v>
                </c:pt>
                <c:pt idx="63">
                  <c:v>-6.6010587581763576E-3</c:v>
                </c:pt>
                <c:pt idx="64">
                  <c:v>-6.4331585263882104E-3</c:v>
                </c:pt>
                <c:pt idx="65">
                  <c:v>-6.0929037475949879E-3</c:v>
                </c:pt>
                <c:pt idx="66">
                  <c:v>-5.5770910767042534E-3</c:v>
                </c:pt>
                <c:pt idx="67">
                  <c:v>-4.8824274558391268E-3</c:v>
                </c:pt>
                <c:pt idx="68">
                  <c:v>-4.0055182346485189E-3</c:v>
                </c:pt>
                <c:pt idx="69">
                  <c:v>-2.9428550985279023E-3</c:v>
                </c:pt>
                <c:pt idx="70">
                  <c:v>-1.6908033799311536E-3</c:v>
                </c:pt>
                <c:pt idx="71">
                  <c:v>-2.4558829049357161E-4</c:v>
                </c:pt>
                <c:pt idx="72">
                  <c:v>1.3967203884337823E-3</c:v>
                </c:pt>
                <c:pt idx="73">
                  <c:v>3.2402255819394647E-3</c:v>
                </c:pt>
                <c:pt idx="74">
                  <c:v>5.289222519262643E-3</c:v>
                </c:pt>
                <c:pt idx="75">
                  <c:v>7.5482209135266341E-3</c:v>
                </c:pt>
                <c:pt idx="76">
                  <c:v>1.0021969877574761E-2</c:v>
                </c:pt>
                <c:pt idx="77">
                  <c:v>1.2715485625605177E-2</c:v>
                </c:pt>
                <c:pt idx="78">
                  <c:v>1.5634081921496103E-2</c:v>
                </c:pt>
                <c:pt idx="79">
                  <c:v>1.8783403171829638E-2</c:v>
                </c:pt>
                <c:pt idx="80">
                  <c:v>2.2169460028663067E-2</c:v>
                </c:pt>
                <c:pt idx="81">
                  <c:v>2.579866735857754E-2</c:v>
                </c:pt>
                <c:pt idx="82">
                  <c:v>2.967788443281668E-2</c:v>
                </c:pt>
                <c:pt idx="83">
                  <c:v>3.3814457166906287E-2</c:v>
                </c:pt>
                <c:pt idx="84">
                  <c:v>3.8216262141413535E-2</c:v>
                </c:pt>
                <c:pt idx="85">
                  <c:v>4.2891751910340115E-2</c:v>
                </c:pt>
                <c:pt idx="86">
                  <c:v>4.7850000682709483E-2</c:v>
                </c:pt>
                <c:pt idx="87">
                  <c:v>5.3100748773906248E-2</c:v>
                </c:pt>
                <c:pt idx="88">
                  <c:v>5.8654443192307407E-2</c:v>
                </c:pt>
                <c:pt idx="89">
                  <c:v>6.4522270277574262E-2</c:v>
                </c:pt>
                <c:pt idx="90">
                  <c:v>7.071617435307416E-2</c:v>
                </c:pt>
                <c:pt idx="91">
                  <c:v>7.7248853780470139E-2</c:v>
                </c:pt>
                <c:pt idx="92">
                  <c:v>8.4133722436544545E-2</c:v>
                </c:pt>
                <c:pt idx="93">
                  <c:v>9.1384820215987345E-2</c:v>
                </c:pt>
                <c:pt idx="94">
                  <c:v>9.901665037456947E-2</c:v>
                </c:pt>
                <c:pt idx="95">
                  <c:v>0.10704391408414604</c:v>
                </c:pt>
                <c:pt idx="96">
                  <c:v>0.11548110355316502</c:v>
                </c:pt>
                <c:pt idx="97">
                  <c:v>0.12434190554277263</c:v>
                </c:pt>
                <c:pt idx="98">
                  <c:v>0.13363836012857308</c:v>
                </c:pt>
                <c:pt idx="99">
                  <c:v>0.14337972130480264</c:v>
                </c:pt>
                <c:pt idx="100">
                  <c:v>0.15357098643741349</c:v>
                </c:pt>
                <c:pt idx="101">
                  <c:v>0.1642111130222223</c:v>
                </c:pt>
                <c:pt idx="102">
                  <c:v>0.17529103342826335</c:v>
                </c:pt>
                <c:pt idx="103">
                  <c:v>0.1867917085819473</c:v>
                </c:pt>
                <c:pt idx="104">
                  <c:v>0.19868260265868562</c:v>
                </c:pt>
                <c:pt idx="105">
                  <c:v>0.21092105522063595</c:v>
                </c:pt>
                <c:pt idx="106">
                  <c:v>0.2234529997475129</c:v>
                </c:pt>
                <c:pt idx="107">
                  <c:v>0.23621527365261641</c:v>
                </c:pt>
                <c:pt idx="108">
                  <c:v>0.24913940064826562</c:v>
                </c:pt>
                <c:pt idx="109">
                  <c:v>0.26215631266951894</c:v>
                </c:pt>
                <c:pt idx="110">
                  <c:v>0.27520118477917904</c:v>
                </c:pt>
                <c:pt idx="111">
                  <c:v>0.28821751907016618</c:v>
                </c:pt>
                <c:pt idx="112">
                  <c:v>0.3011598508849323</c:v>
                </c:pt>
                <c:pt idx="113">
                  <c:v>0.31399485074376232</c:v>
                </c:pt>
                <c:pt idx="114">
                  <c:v>0.32670098730582997</c:v>
                </c:pt>
                <c:pt idx="115">
                  <c:v>0.33926716773335641</c:v>
                </c:pt>
                <c:pt idx="116">
                  <c:v>0.35169084151373231</c:v>
                </c:pt>
                <c:pt idx="117">
                  <c:v>0.36397598301485179</c:v>
                </c:pt>
                <c:pt idx="118">
                  <c:v>0.37613123149503791</c:v>
                </c:pt>
                <c:pt idx="119">
                  <c:v>0.38816832963092424</c:v>
                </c:pt>
                <c:pt idx="120">
                  <c:v>0.40010089806115973</c:v>
                </c:pt>
                <c:pt idx="121">
                  <c:v>0.41194352192855949</c:v>
                </c:pt>
                <c:pt idx="122">
                  <c:v>0.42371109822250624</c:v>
                </c:pt>
                <c:pt idx="123">
                  <c:v>0.4354183874010088</c:v>
                </c:pt>
                <c:pt idx="124">
                  <c:v>0.44707971841507682</c:v>
                </c:pt>
                <c:pt idx="125">
                  <c:v>0.45870880568065714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E9-4366-BD2F-9DB9050E6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521328"/>
        <c:axId val="1"/>
      </c:scatterChart>
      <c:valAx>
        <c:axId val="853521328"/>
        <c:scaling>
          <c:orientation val="minMax"/>
          <c:max val="40000"/>
          <c:min val="-3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98538802052728"/>
              <c:y val="0.885026737967914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373134328358207E-2"/>
              <c:y val="0.385026737967914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521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403000744309948"/>
          <c:y val="0.93048128342245995"/>
          <c:w val="0.51791076115485568"/>
          <c:h val="5.34759358288769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V366 Cas -- O-C Diagr.</a:t>
            </a:r>
          </a:p>
        </c:rich>
      </c:tx>
      <c:layout>
        <c:manualLayout>
          <c:xMode val="edge"/>
          <c:yMode val="edge"/>
          <c:x val="0.37108792846497762"/>
          <c:y val="3.2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3159463487332"/>
          <c:y val="0.1200003125008138"/>
          <c:w val="0.8509687034277198"/>
          <c:h val="0.69333513889359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  <c:pt idx="101">
                  <c:v>31126</c:v>
                </c:pt>
                <c:pt idx="102">
                  <c:v>31374.5</c:v>
                </c:pt>
                <c:pt idx="103">
                  <c:v>31407.5</c:v>
                </c:pt>
                <c:pt idx="104">
                  <c:v>31407.5</c:v>
                </c:pt>
                <c:pt idx="105">
                  <c:v>31407.5</c:v>
                </c:pt>
                <c:pt idx="106">
                  <c:v>33554</c:v>
                </c:pt>
              </c:numCache>
            </c:numRef>
          </c:xVal>
          <c:yVal>
            <c:numRef>
              <c:f>'Active 1'!$H$21:$H$996</c:f>
              <c:numCache>
                <c:formatCode>General</c:formatCode>
                <c:ptCount val="976"/>
                <c:pt idx="0">
                  <c:v>0.10572849999880418</c:v>
                </c:pt>
                <c:pt idx="1">
                  <c:v>4.6362499997485429E-3</c:v>
                </c:pt>
                <c:pt idx="2">
                  <c:v>1.8706499995460035E-2</c:v>
                </c:pt>
                <c:pt idx="3">
                  <c:v>3.2978749997710111E-2</c:v>
                </c:pt>
                <c:pt idx="4">
                  <c:v>1.6812499998195563E-2</c:v>
                </c:pt>
                <c:pt idx="5">
                  <c:v>-2.5309750002634246E-2</c:v>
                </c:pt>
                <c:pt idx="6">
                  <c:v>-3.5545000064303167E-3</c:v>
                </c:pt>
                <c:pt idx="7">
                  <c:v>-1.2673249999352265E-2</c:v>
                </c:pt>
                <c:pt idx="8">
                  <c:v>-3.1327499964390881E-3</c:v>
                </c:pt>
                <c:pt idx="9">
                  <c:v>-6.0000000012223609E-3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1F-4B53-BC25-413464B6DAD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  <c:pt idx="101">
                  <c:v>31126</c:v>
                </c:pt>
                <c:pt idx="102">
                  <c:v>31374.5</c:v>
                </c:pt>
                <c:pt idx="103">
                  <c:v>31407.5</c:v>
                </c:pt>
                <c:pt idx="104">
                  <c:v>31407.5</c:v>
                </c:pt>
                <c:pt idx="105">
                  <c:v>31407.5</c:v>
                </c:pt>
                <c:pt idx="106">
                  <c:v>33554</c:v>
                </c:pt>
              </c:numCache>
            </c:numRef>
          </c:xVal>
          <c:yVal>
            <c:numRef>
              <c:f>'Active 1'!$I$21:$I$996</c:f>
              <c:numCache>
                <c:formatCode>General</c:formatCode>
                <c:ptCount val="976"/>
                <c:pt idx="11">
                  <c:v>-2.7450000197859481E-4</c:v>
                </c:pt>
                <c:pt idx="12">
                  <c:v>-4.1862500074785203E-3</c:v>
                </c:pt>
                <c:pt idx="13">
                  <c:v>-7.427500000630971E-3</c:v>
                </c:pt>
                <c:pt idx="14">
                  <c:v>3.4062499908031896E-3</c:v>
                </c:pt>
                <c:pt idx="15">
                  <c:v>8.2984999971813522E-3</c:v>
                </c:pt>
                <c:pt idx="16">
                  <c:v>1.8043999996734783E-2</c:v>
                </c:pt>
                <c:pt idx="17">
                  <c:v>5.9182499971939251E-3</c:v>
                </c:pt>
                <c:pt idx="18">
                  <c:v>-1.0150000001885928E-2</c:v>
                </c:pt>
                <c:pt idx="19">
                  <c:v>1.2575999993714504E-2</c:v>
                </c:pt>
                <c:pt idx="20">
                  <c:v>1.2090249998436775E-2</c:v>
                </c:pt>
                <c:pt idx="21">
                  <c:v>1.5824999936739914E-3</c:v>
                </c:pt>
                <c:pt idx="22">
                  <c:v>8.4649999989778735E-3</c:v>
                </c:pt>
                <c:pt idx="23">
                  <c:v>-1.0259000002406538E-2</c:v>
                </c:pt>
                <c:pt idx="24">
                  <c:v>-2.1285250004439149E-2</c:v>
                </c:pt>
                <c:pt idx="25">
                  <c:v>-8.3047500011161901E-3</c:v>
                </c:pt>
                <c:pt idx="26">
                  <c:v>3.2047499917098321E-3</c:v>
                </c:pt>
                <c:pt idx="27">
                  <c:v>-3.0400000032386743E-3</c:v>
                </c:pt>
                <c:pt idx="28">
                  <c:v>1.3649999164044857E-4</c:v>
                </c:pt>
                <c:pt idx="29">
                  <c:v>6.0384999960660934E-3</c:v>
                </c:pt>
                <c:pt idx="30">
                  <c:v>8.9307500020368025E-3</c:v>
                </c:pt>
                <c:pt idx="31">
                  <c:v>-4.4900000066263601E-3</c:v>
                </c:pt>
                <c:pt idx="32">
                  <c:v>3.2400999996752944E-2</c:v>
                </c:pt>
                <c:pt idx="33">
                  <c:v>-1.4765250001801178E-2</c:v>
                </c:pt>
                <c:pt idx="34">
                  <c:v>1.4141749998088926E-2</c:v>
                </c:pt>
                <c:pt idx="35">
                  <c:v>4.0127999993273988E-2</c:v>
                </c:pt>
                <c:pt idx="36">
                  <c:v>6.7337249995034654E-2</c:v>
                </c:pt>
                <c:pt idx="37">
                  <c:v>9.7636749997036532E-2</c:v>
                </c:pt>
                <c:pt idx="38">
                  <c:v>0.13933274999726564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1F-4B53-BC25-413464B6DADB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  <c:pt idx="101">
                  <c:v>31126</c:v>
                </c:pt>
                <c:pt idx="102">
                  <c:v>31374.5</c:v>
                </c:pt>
                <c:pt idx="103">
                  <c:v>31407.5</c:v>
                </c:pt>
                <c:pt idx="104">
                  <c:v>31407.5</c:v>
                </c:pt>
                <c:pt idx="105">
                  <c:v>31407.5</c:v>
                </c:pt>
                <c:pt idx="106">
                  <c:v>33554</c:v>
                </c:pt>
              </c:numCache>
            </c:numRef>
          </c:xVal>
          <c:yVal>
            <c:numRef>
              <c:f>'Active 1'!$J$21:$J$996</c:f>
              <c:numCache>
                <c:formatCode>General</c:formatCode>
                <c:ptCount val="976"/>
                <c:pt idx="61">
                  <c:v>0.29095174999383744</c:v>
                </c:pt>
                <c:pt idx="62">
                  <c:v>0.29112449999229284</c:v>
                </c:pt>
                <c:pt idx="70">
                  <c:v>0.34596699999383418</c:v>
                </c:pt>
                <c:pt idx="91">
                  <c:v>0.3764794999951846</c:v>
                </c:pt>
                <c:pt idx="93">
                  <c:v>0.38613124999392312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1F-4B53-BC25-413464B6DADB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  <c:pt idx="101">
                  <c:v>31126</c:v>
                </c:pt>
                <c:pt idx="102">
                  <c:v>31374.5</c:v>
                </c:pt>
                <c:pt idx="103">
                  <c:v>31407.5</c:v>
                </c:pt>
                <c:pt idx="104">
                  <c:v>31407.5</c:v>
                </c:pt>
                <c:pt idx="105">
                  <c:v>31407.5</c:v>
                </c:pt>
                <c:pt idx="106">
                  <c:v>33554</c:v>
                </c:pt>
              </c:numCache>
            </c:numRef>
          </c:xVal>
          <c:yVal>
            <c:numRef>
              <c:f>'Active 1'!$K$21:$K$996</c:f>
              <c:numCache>
                <c:formatCode>General</c:formatCode>
                <c:ptCount val="976"/>
                <c:pt idx="39">
                  <c:v>0.17578899999352871</c:v>
                </c:pt>
                <c:pt idx="40">
                  <c:v>0.17871749999903841</c:v>
                </c:pt>
                <c:pt idx="41">
                  <c:v>0.17890574999910314</c:v>
                </c:pt>
                <c:pt idx="42">
                  <c:v>0.18004749999818159</c:v>
                </c:pt>
                <c:pt idx="43">
                  <c:v>0.18129849999968428</c:v>
                </c:pt>
                <c:pt idx="44">
                  <c:v>0.18547499999112915</c:v>
                </c:pt>
                <c:pt idx="45">
                  <c:v>0.18526924999605399</c:v>
                </c:pt>
                <c:pt idx="46">
                  <c:v>0.18355174999305746</c:v>
                </c:pt>
                <c:pt idx="47">
                  <c:v>0.18572449999192031</c:v>
                </c:pt>
                <c:pt idx="48">
                  <c:v>0.18561274999228772</c:v>
                </c:pt>
                <c:pt idx="49">
                  <c:v>0.18560099999740487</c:v>
                </c:pt>
                <c:pt idx="50">
                  <c:v>0.18808675000036601</c:v>
                </c:pt>
                <c:pt idx="51">
                  <c:v>0.18808675000036601</c:v>
                </c:pt>
                <c:pt idx="52">
                  <c:v>0.19877424999867799</c:v>
                </c:pt>
                <c:pt idx="53">
                  <c:v>0.19711449999886099</c:v>
                </c:pt>
                <c:pt idx="54">
                  <c:v>0.19689499999367399</c:v>
                </c:pt>
                <c:pt idx="55">
                  <c:v>0.21737399999256013</c:v>
                </c:pt>
                <c:pt idx="56">
                  <c:v>0.2211269999970682</c:v>
                </c:pt>
                <c:pt idx="57">
                  <c:v>0.23389424999186303</c:v>
                </c:pt>
                <c:pt idx="58">
                  <c:v>0.24044499999581603</c:v>
                </c:pt>
                <c:pt idx="59">
                  <c:v>0.24953474999347236</c:v>
                </c:pt>
                <c:pt idx="60">
                  <c:v>0.24884849999943981</c:v>
                </c:pt>
                <c:pt idx="63">
                  <c:v>0.30423399999563117</c:v>
                </c:pt>
                <c:pt idx="64">
                  <c:v>0.31509099999675527</c:v>
                </c:pt>
                <c:pt idx="65">
                  <c:v>0.32540675000200281</c:v>
                </c:pt>
                <c:pt idx="66">
                  <c:v>0.32703924999077572</c:v>
                </c:pt>
                <c:pt idx="67">
                  <c:v>0.32833049999317154</c:v>
                </c:pt>
                <c:pt idx="68">
                  <c:v>0.32870049999473849</c:v>
                </c:pt>
                <c:pt idx="69">
                  <c:v>0.32875049999711337</c:v>
                </c:pt>
                <c:pt idx="71">
                  <c:v>0.34969924999313662</c:v>
                </c:pt>
                <c:pt idx="72">
                  <c:v>0.35079924999445211</c:v>
                </c:pt>
                <c:pt idx="73">
                  <c:v>0.3516392499950598</c:v>
                </c:pt>
                <c:pt idx="74">
                  <c:v>0.35081024999090005</c:v>
                </c:pt>
                <c:pt idx="75">
                  <c:v>0.35067249999701744</c:v>
                </c:pt>
                <c:pt idx="76">
                  <c:v>0.35097249999671476</c:v>
                </c:pt>
                <c:pt idx="77">
                  <c:v>0.35115249999944353</c:v>
                </c:pt>
                <c:pt idx="78">
                  <c:v>0.35016799999721115</c:v>
                </c:pt>
                <c:pt idx="79">
                  <c:v>0.35228799999458715</c:v>
                </c:pt>
                <c:pt idx="80">
                  <c:v>0.35253799999918556</c:v>
                </c:pt>
                <c:pt idx="81">
                  <c:v>0.35975749999488471</c:v>
                </c:pt>
                <c:pt idx="82">
                  <c:v>0.35982749999675434</c:v>
                </c:pt>
                <c:pt idx="83">
                  <c:v>0.35995749999710824</c:v>
                </c:pt>
                <c:pt idx="84">
                  <c:v>0.36173625000083121</c:v>
                </c:pt>
                <c:pt idx="85">
                  <c:v>0.36416149999422487</c:v>
                </c:pt>
                <c:pt idx="86">
                  <c:v>0.36420149999321438</c:v>
                </c:pt>
                <c:pt idx="87">
                  <c:v>0.36425149999558926</c:v>
                </c:pt>
                <c:pt idx="88">
                  <c:v>0.37263949999760371</c:v>
                </c:pt>
                <c:pt idx="89">
                  <c:v>0.37298949999239994</c:v>
                </c:pt>
                <c:pt idx="90">
                  <c:v>0.37354949999280507</c:v>
                </c:pt>
                <c:pt idx="92">
                  <c:v>0.37736849999055266</c:v>
                </c:pt>
                <c:pt idx="94">
                  <c:v>0.38673624999501044</c:v>
                </c:pt>
                <c:pt idx="95">
                  <c:v>0.3972917499995674</c:v>
                </c:pt>
                <c:pt idx="96">
                  <c:v>0.39747175000229618</c:v>
                </c:pt>
                <c:pt idx="97">
                  <c:v>0.39762175000214484</c:v>
                </c:pt>
                <c:pt idx="98">
                  <c:v>0.40157249999901978</c:v>
                </c:pt>
                <c:pt idx="99">
                  <c:v>0.40211249999265419</c:v>
                </c:pt>
                <c:pt idx="100">
                  <c:v>0.40264249999745516</c:v>
                </c:pt>
                <c:pt idx="101">
                  <c:v>0.42662299996300135</c:v>
                </c:pt>
                <c:pt idx="102">
                  <c:v>0.43568974985100795</c:v>
                </c:pt>
                <c:pt idx="103">
                  <c:v>0.43658125021465821</c:v>
                </c:pt>
                <c:pt idx="104">
                  <c:v>0.43665124981635017</c:v>
                </c:pt>
                <c:pt idx="105">
                  <c:v>0.43666124989249511</c:v>
                </c:pt>
                <c:pt idx="106">
                  <c:v>0.49042699992423877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1F-4B53-BC25-413464B6DADB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  <c:pt idx="101">
                  <c:v>31126</c:v>
                </c:pt>
                <c:pt idx="102">
                  <c:v>31374.5</c:v>
                </c:pt>
                <c:pt idx="103">
                  <c:v>31407.5</c:v>
                </c:pt>
                <c:pt idx="104">
                  <c:v>31407.5</c:v>
                </c:pt>
                <c:pt idx="105">
                  <c:v>31407.5</c:v>
                </c:pt>
                <c:pt idx="106">
                  <c:v>33554</c:v>
                </c:pt>
              </c:numCache>
            </c:numRef>
          </c:xVal>
          <c:yVal>
            <c:numRef>
              <c:f>'Active 1'!$L$21:$L$996</c:f>
              <c:numCache>
                <c:formatCode>General</c:formatCode>
                <c:ptCount val="976"/>
                <c:pt idx="10">
                  <c:v>-0.33940110253952344</c:v>
                </c:pt>
                <c:pt idx="51">
                  <c:v>0.19450803141855816</c:v>
                </c:pt>
                <c:pt idx="53">
                  <c:v>0.20512529738012381</c:v>
                </c:pt>
                <c:pt idx="54">
                  <c:v>0.20539658640585484</c:v>
                </c:pt>
                <c:pt idx="55">
                  <c:v>0.22606387763882124</c:v>
                </c:pt>
                <c:pt idx="56">
                  <c:v>0.22670510624509471</c:v>
                </c:pt>
                <c:pt idx="57">
                  <c:v>0.23803758872904218</c:v>
                </c:pt>
                <c:pt idx="58">
                  <c:v>0.24239054446009062</c:v>
                </c:pt>
                <c:pt idx="59">
                  <c:v>0.25113344988024172</c:v>
                </c:pt>
                <c:pt idx="60">
                  <c:v>0.25119510647699878</c:v>
                </c:pt>
                <c:pt idx="61">
                  <c:v>0.28896593765037343</c:v>
                </c:pt>
                <c:pt idx="62">
                  <c:v>0.28947152174378127</c:v>
                </c:pt>
                <c:pt idx="63">
                  <c:v>0.30350456316568813</c:v>
                </c:pt>
                <c:pt idx="64">
                  <c:v>0.31371489558865712</c:v>
                </c:pt>
                <c:pt idx="65">
                  <c:v>0.32374025822135505</c:v>
                </c:pt>
                <c:pt idx="66">
                  <c:v>0.32657646167217974</c:v>
                </c:pt>
                <c:pt idx="67">
                  <c:v>0.32824118978462041</c:v>
                </c:pt>
                <c:pt idx="68">
                  <c:v>0.32824118978462041</c:v>
                </c:pt>
                <c:pt idx="69">
                  <c:v>0.32824118978462041</c:v>
                </c:pt>
                <c:pt idx="70">
                  <c:v>0.34705878311487498</c:v>
                </c:pt>
                <c:pt idx="71">
                  <c:v>0.35074584760094712</c:v>
                </c:pt>
                <c:pt idx="72">
                  <c:v>0.35074584760094712</c:v>
                </c:pt>
                <c:pt idx="73">
                  <c:v>0.35074584760094712</c:v>
                </c:pt>
                <c:pt idx="74">
                  <c:v>0.35227493120052217</c:v>
                </c:pt>
                <c:pt idx="75">
                  <c:v>0.35300247904225551</c:v>
                </c:pt>
                <c:pt idx="76">
                  <c:v>0.35300247904225551</c:v>
                </c:pt>
                <c:pt idx="77">
                  <c:v>0.35300247904225551</c:v>
                </c:pt>
                <c:pt idx="78">
                  <c:v>0.35302714168095833</c:v>
                </c:pt>
                <c:pt idx="79">
                  <c:v>0.35302714168095833</c:v>
                </c:pt>
                <c:pt idx="80">
                  <c:v>0.35302714168095833</c:v>
                </c:pt>
                <c:pt idx="81">
                  <c:v>0.36163440258824381</c:v>
                </c:pt>
                <c:pt idx="82">
                  <c:v>0.36163440258824381</c:v>
                </c:pt>
                <c:pt idx="83">
                  <c:v>0.36163440258824381</c:v>
                </c:pt>
                <c:pt idx="84">
                  <c:v>0.36342244389419859</c:v>
                </c:pt>
                <c:pt idx="85">
                  <c:v>0.36577772589031826</c:v>
                </c:pt>
                <c:pt idx="86">
                  <c:v>0.36577772589031826</c:v>
                </c:pt>
                <c:pt idx="87">
                  <c:v>0.36577772589031826</c:v>
                </c:pt>
                <c:pt idx="88">
                  <c:v>0.37357111972041063</c:v>
                </c:pt>
                <c:pt idx="89">
                  <c:v>0.37357111972041063</c:v>
                </c:pt>
                <c:pt idx="90">
                  <c:v>0.37357111972041063</c:v>
                </c:pt>
                <c:pt idx="91">
                  <c:v>0.37357111972041063</c:v>
                </c:pt>
                <c:pt idx="92">
                  <c:v>0.37549480553923081</c:v>
                </c:pt>
                <c:pt idx="93">
                  <c:v>0.38537219233971182</c:v>
                </c:pt>
                <c:pt idx="94">
                  <c:v>0.38709857704890943</c:v>
                </c:pt>
                <c:pt idx="95">
                  <c:v>0.39748154794279827</c:v>
                </c:pt>
                <c:pt idx="96">
                  <c:v>0.39748154794279827</c:v>
                </c:pt>
                <c:pt idx="97">
                  <c:v>0.39748154794279827</c:v>
                </c:pt>
                <c:pt idx="98">
                  <c:v>0.4003547453516772</c:v>
                </c:pt>
                <c:pt idx="99">
                  <c:v>0.4003547453516772</c:v>
                </c:pt>
                <c:pt idx="100">
                  <c:v>0.4003547453516772</c:v>
                </c:pt>
                <c:pt idx="101">
                  <c:v>0.42824818972457096</c:v>
                </c:pt>
                <c:pt idx="102">
                  <c:v>0.43437685544222276</c:v>
                </c:pt>
                <c:pt idx="103">
                  <c:v>0.43519072251941587</c:v>
                </c:pt>
                <c:pt idx="104">
                  <c:v>0.43519072251941587</c:v>
                </c:pt>
                <c:pt idx="105">
                  <c:v>0.43519072251941587</c:v>
                </c:pt>
                <c:pt idx="106">
                  <c:v>0.48812907649502729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1F-4B53-BC25-413464B6DADB}"/>
            </c:ext>
          </c:extLst>
        </c:ser>
        <c:ser>
          <c:idx val="5"/>
          <c:order val="5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1'!$AW$2:$AW$127</c:f>
              <c:numCache>
                <c:formatCode>General</c:formatCode>
                <c:ptCount val="126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  <c:pt idx="70">
                  <c:v>5000</c:v>
                </c:pt>
                <c:pt idx="71">
                  <c:v>5500</c:v>
                </c:pt>
                <c:pt idx="72">
                  <c:v>6000</c:v>
                </c:pt>
                <c:pt idx="73">
                  <c:v>6500</c:v>
                </c:pt>
                <c:pt idx="74">
                  <c:v>7000</c:v>
                </c:pt>
                <c:pt idx="75">
                  <c:v>7500</c:v>
                </c:pt>
                <c:pt idx="76">
                  <c:v>8000</c:v>
                </c:pt>
                <c:pt idx="77">
                  <c:v>8500</c:v>
                </c:pt>
                <c:pt idx="78">
                  <c:v>9000</c:v>
                </c:pt>
                <c:pt idx="79">
                  <c:v>9500</c:v>
                </c:pt>
                <c:pt idx="80">
                  <c:v>10000</c:v>
                </c:pt>
                <c:pt idx="81">
                  <c:v>10500</c:v>
                </c:pt>
                <c:pt idx="82">
                  <c:v>11000</c:v>
                </c:pt>
                <c:pt idx="83">
                  <c:v>11500</c:v>
                </c:pt>
                <c:pt idx="84">
                  <c:v>12000</c:v>
                </c:pt>
                <c:pt idx="85">
                  <c:v>12500</c:v>
                </c:pt>
                <c:pt idx="86">
                  <c:v>13000</c:v>
                </c:pt>
                <c:pt idx="87">
                  <c:v>13500</c:v>
                </c:pt>
                <c:pt idx="88">
                  <c:v>14000</c:v>
                </c:pt>
                <c:pt idx="89">
                  <c:v>14500</c:v>
                </c:pt>
                <c:pt idx="90">
                  <c:v>15000</c:v>
                </c:pt>
                <c:pt idx="91">
                  <c:v>15500</c:v>
                </c:pt>
                <c:pt idx="92">
                  <c:v>16000</c:v>
                </c:pt>
                <c:pt idx="93">
                  <c:v>16500</c:v>
                </c:pt>
                <c:pt idx="94">
                  <c:v>17000</c:v>
                </c:pt>
                <c:pt idx="95">
                  <c:v>17500</c:v>
                </c:pt>
                <c:pt idx="96">
                  <c:v>18000</c:v>
                </c:pt>
                <c:pt idx="97">
                  <c:v>18500</c:v>
                </c:pt>
                <c:pt idx="98">
                  <c:v>19000</c:v>
                </c:pt>
                <c:pt idx="99">
                  <c:v>19500</c:v>
                </c:pt>
                <c:pt idx="100">
                  <c:v>20000</c:v>
                </c:pt>
                <c:pt idx="101">
                  <c:v>20500</c:v>
                </c:pt>
                <c:pt idx="102">
                  <c:v>21000</c:v>
                </c:pt>
                <c:pt idx="103">
                  <c:v>21500</c:v>
                </c:pt>
                <c:pt idx="104">
                  <c:v>22000</c:v>
                </c:pt>
                <c:pt idx="105">
                  <c:v>22500</c:v>
                </c:pt>
                <c:pt idx="106">
                  <c:v>23000</c:v>
                </c:pt>
                <c:pt idx="107">
                  <c:v>23500</c:v>
                </c:pt>
                <c:pt idx="108">
                  <c:v>24000</c:v>
                </c:pt>
                <c:pt idx="109">
                  <c:v>24500</c:v>
                </c:pt>
                <c:pt idx="110">
                  <c:v>25000</c:v>
                </c:pt>
                <c:pt idx="111">
                  <c:v>25500</c:v>
                </c:pt>
                <c:pt idx="112">
                  <c:v>26000</c:v>
                </c:pt>
                <c:pt idx="113">
                  <c:v>26500</c:v>
                </c:pt>
                <c:pt idx="114">
                  <c:v>27000</c:v>
                </c:pt>
                <c:pt idx="115">
                  <c:v>27500</c:v>
                </c:pt>
                <c:pt idx="116">
                  <c:v>28000</c:v>
                </c:pt>
                <c:pt idx="117">
                  <c:v>28500</c:v>
                </c:pt>
                <c:pt idx="118">
                  <c:v>29000</c:v>
                </c:pt>
                <c:pt idx="119">
                  <c:v>29500</c:v>
                </c:pt>
                <c:pt idx="120">
                  <c:v>30000</c:v>
                </c:pt>
                <c:pt idx="121">
                  <c:v>30500</c:v>
                </c:pt>
                <c:pt idx="122">
                  <c:v>31000</c:v>
                </c:pt>
                <c:pt idx="123">
                  <c:v>31500</c:v>
                </c:pt>
                <c:pt idx="124">
                  <c:v>32000</c:v>
                </c:pt>
                <c:pt idx="125">
                  <c:v>32500</c:v>
                </c:pt>
              </c:numCache>
            </c:numRef>
          </c:xVal>
          <c:yVal>
            <c:numRef>
              <c:f>'Active 1'!$AX$2:$AX$127</c:f>
              <c:numCache>
                <c:formatCode>General</c:formatCode>
                <c:ptCount val="126"/>
                <c:pt idx="0">
                  <c:v>0.15712359347601748</c:v>
                </c:pt>
                <c:pt idx="1">
                  <c:v>0.15157685069645152</c:v>
                </c:pt>
                <c:pt idx="2">
                  <c:v>0.14647859734639854</c:v>
                </c:pt>
                <c:pt idx="3">
                  <c:v>0.14183048419817149</c:v>
                </c:pt>
                <c:pt idx="4">
                  <c:v>0.13762695807983849</c:v>
                </c:pt>
                <c:pt idx="5">
                  <c:v>0.13385326126872885</c:v>
                </c:pt>
                <c:pt idx="6">
                  <c:v>0.13048368053930301</c:v>
                </c:pt>
                <c:pt idx="7">
                  <c:v>0.12748049424186444</c:v>
                </c:pt>
                <c:pt idx="8">
                  <c:v>0.12479409682982427</c:v>
                </c:pt>
                <c:pt idx="9">
                  <c:v>0.122364651366196</c:v>
                </c:pt>
                <c:pt idx="10">
                  <c:v>0.12012531358939579</c:v>
                </c:pt>
                <c:pt idx="11">
                  <c:v>0.1180066588296196</c:v>
                </c:pt>
                <c:pt idx="12">
                  <c:v>0.11594157973577116</c:v>
                </c:pt>
                <c:pt idx="13">
                  <c:v>0.11386977068886467</c:v>
                </c:pt>
                <c:pt idx="14">
                  <c:v>0.11174104712665736</c:v>
                </c:pt>
                <c:pt idx="15">
                  <c:v>0.10951710132811218</c:v>
                </c:pt>
                <c:pt idx="16">
                  <c:v>0.10717171157552896</c:v>
                </c:pt>
                <c:pt idx="17">
                  <c:v>0.10468974059303239</c:v>
                </c:pt>
                <c:pt idx="18">
                  <c:v>0.10206540153651683</c:v>
                </c:pt>
                <c:pt idx="19">
                  <c:v>9.9300247976738462E-2</c:v>
                </c:pt>
                <c:pt idx="20">
                  <c:v>9.640122545793213E-2</c:v>
                </c:pt>
                <c:pt idx="21">
                  <c:v>9.3378978955049874E-2</c:v>
                </c:pt>
                <c:pt idx="22">
                  <c:v>9.0246490811168006E-2</c:v>
                </c:pt>
                <c:pt idx="23">
                  <c:v>8.7018045415175937E-2</c:v>
                </c:pt>
                <c:pt idx="24">
                  <c:v>8.3708477142227428E-2</c:v>
                </c:pt>
                <c:pt idx="25">
                  <c:v>8.0332645340704292E-2</c:v>
                </c:pt>
                <c:pt idx="26">
                  <c:v>7.6905082412530759E-2</c:v>
                </c:pt>
                <c:pt idx="27">
                  <c:v>7.3439769542808342E-2</c:v>
                </c:pt>
                <c:pt idx="28">
                  <c:v>6.9950004343907135E-2</c:v>
                </c:pt>
                <c:pt idx="29">
                  <c:v>6.6448333323827311E-2</c:v>
                </c:pt>
                <c:pt idx="30">
                  <c:v>6.2946529028746895E-2</c:v>
                </c:pt>
                <c:pt idx="31">
                  <c:v>5.9455597046886424E-2</c:v>
                </c:pt>
                <c:pt idx="32">
                  <c:v>5.5985802120567411E-2</c:v>
                </c:pt>
                <c:pt idx="33">
                  <c:v>5.254670570829615E-2</c:v>
                </c:pt>
                <c:pt idx="34">
                  <c:v>4.9147209698662556E-2</c:v>
                </c:pt>
                <c:pt idx="35">
                  <c:v>4.579560275585718E-2</c:v>
                </c:pt>
                <c:pt idx="36">
                  <c:v>4.2499607077639841E-2</c:v>
                </c:pt>
                <c:pt idx="37">
                  <c:v>3.9266424253396867E-2</c:v>
                </c:pt>
                <c:pt idx="38">
                  <c:v>3.6102779498360008E-2</c:v>
                </c:pt>
                <c:pt idx="39">
                  <c:v>3.3014963884405328E-2</c:v>
                </c:pt>
                <c:pt idx="40">
                  <c:v>3.0008874359710697E-2</c:v>
                </c:pt>
                <c:pt idx="41">
                  <c:v>2.7090051413955495E-2</c:v>
                </c:pt>
                <c:pt idx="42">
                  <c:v>2.426371425709916E-2</c:v>
                </c:pt>
                <c:pt idx="43">
                  <c:v>2.1534793379098478E-2</c:v>
                </c:pt>
                <c:pt idx="44">
                  <c:v>1.8907960371928507E-2</c:v>
                </c:pt>
                <c:pt idx="45">
                  <c:v>1.6387654937189904E-2</c:v>
                </c:pt>
                <c:pt idx="46">
                  <c:v>1.3978109074254218E-2</c:v>
                </c:pt>
                <c:pt idx="47">
                  <c:v>1.1683368538722684E-2</c:v>
                </c:pt>
                <c:pt idx="48">
                  <c:v>9.5073117670743633E-3</c:v>
                </c:pt>
                <c:pt idx="49">
                  <c:v>7.4536665666838017E-3</c:v>
                </c:pt>
                <c:pt idx="50">
                  <c:v>5.5260249572516591E-3</c:v>
                </c:pt>
                <c:pt idx="51">
                  <c:v>3.7278566089337089E-3</c:v>
                </c:pt>
                <c:pt idx="52">
                  <c:v>2.0625213466946291E-3</c:v>
                </c:pt>
                <c:pt idx="53">
                  <c:v>5.3328117673732967E-4</c:v>
                </c:pt>
                <c:pt idx="54">
                  <c:v>-8.566877591110033E-4</c:v>
                </c:pt>
                <c:pt idx="55">
                  <c:v>-2.1042829758064199E-3</c:v>
                </c:pt>
                <c:pt idx="56">
                  <c:v>-3.2064629614451667E-3</c:v>
                </c:pt>
                <c:pt idx="57">
                  <c:v>-4.1602339079727102E-3</c:v>
                </c:pt>
                <c:pt idx="58">
                  <c:v>-4.9626358588697704E-3</c:v>
                </c:pt>
                <c:pt idx="59">
                  <c:v>-5.6107283761402376E-3</c:v>
                </c:pt>
                <c:pt idx="60">
                  <c:v>-6.1015759060303459E-3</c:v>
                </c:pt>
                <c:pt idx="61">
                  <c:v>-6.4322330697283679E-3</c:v>
                </c:pt>
                <c:pt idx="62">
                  <c:v>-6.5997301172033961E-3</c:v>
                </c:pt>
                <c:pt idx="63">
                  <c:v>-6.6010587581763576E-3</c:v>
                </c:pt>
                <c:pt idx="64">
                  <c:v>-6.4331585263882104E-3</c:v>
                </c:pt>
                <c:pt idx="65">
                  <c:v>-6.0929037475949879E-3</c:v>
                </c:pt>
                <c:pt idx="66">
                  <c:v>-5.5770910767042534E-3</c:v>
                </c:pt>
                <c:pt idx="67">
                  <c:v>-4.8824274558391268E-3</c:v>
                </c:pt>
                <c:pt idx="68">
                  <c:v>-4.0055182346485189E-3</c:v>
                </c:pt>
                <c:pt idx="69">
                  <c:v>-2.9428550985279023E-3</c:v>
                </c:pt>
                <c:pt idx="70">
                  <c:v>-1.6908033799311536E-3</c:v>
                </c:pt>
                <c:pt idx="71">
                  <c:v>-2.4558829049357161E-4</c:v>
                </c:pt>
                <c:pt idx="72">
                  <c:v>1.3967203884337823E-3</c:v>
                </c:pt>
                <c:pt idx="73">
                  <c:v>3.2402255819394647E-3</c:v>
                </c:pt>
                <c:pt idx="74">
                  <c:v>5.289222519262643E-3</c:v>
                </c:pt>
                <c:pt idx="75">
                  <c:v>7.5482209135266341E-3</c:v>
                </c:pt>
                <c:pt idx="76">
                  <c:v>1.0021969877574761E-2</c:v>
                </c:pt>
                <c:pt idx="77">
                  <c:v>1.2715485625605177E-2</c:v>
                </c:pt>
                <c:pt idx="78">
                  <c:v>1.5634081921496103E-2</c:v>
                </c:pt>
                <c:pt idx="79">
                  <c:v>1.8783403171829638E-2</c:v>
                </c:pt>
                <c:pt idx="80">
                  <c:v>2.2169460028663067E-2</c:v>
                </c:pt>
                <c:pt idx="81">
                  <c:v>2.579866735857754E-2</c:v>
                </c:pt>
                <c:pt idx="82">
                  <c:v>2.967788443281668E-2</c:v>
                </c:pt>
                <c:pt idx="83">
                  <c:v>3.3814457166906287E-2</c:v>
                </c:pt>
                <c:pt idx="84">
                  <c:v>3.8216262141413535E-2</c:v>
                </c:pt>
                <c:pt idx="85">
                  <c:v>4.2891751910340115E-2</c:v>
                </c:pt>
                <c:pt idx="86">
                  <c:v>4.7850000682709483E-2</c:v>
                </c:pt>
                <c:pt idx="87">
                  <c:v>5.3100748773906248E-2</c:v>
                </c:pt>
                <c:pt idx="88">
                  <c:v>5.8654443192307407E-2</c:v>
                </c:pt>
                <c:pt idx="89">
                  <c:v>6.4522270277574262E-2</c:v>
                </c:pt>
                <c:pt idx="90">
                  <c:v>7.071617435307416E-2</c:v>
                </c:pt>
                <c:pt idx="91">
                  <c:v>7.7248853780470139E-2</c:v>
                </c:pt>
                <c:pt idx="92">
                  <c:v>8.4133722436544545E-2</c:v>
                </c:pt>
                <c:pt idx="93">
                  <c:v>9.1384820215987345E-2</c:v>
                </c:pt>
                <c:pt idx="94">
                  <c:v>9.901665037456947E-2</c:v>
                </c:pt>
                <c:pt idx="95">
                  <c:v>0.10704391408414604</c:v>
                </c:pt>
                <c:pt idx="96">
                  <c:v>0.11548110355316502</c:v>
                </c:pt>
                <c:pt idx="97">
                  <c:v>0.12434190554277263</c:v>
                </c:pt>
                <c:pt idx="98">
                  <c:v>0.13363836012857308</c:v>
                </c:pt>
                <c:pt idx="99">
                  <c:v>0.14337972130480264</c:v>
                </c:pt>
                <c:pt idx="100">
                  <c:v>0.15357098643741349</c:v>
                </c:pt>
                <c:pt idx="101">
                  <c:v>0.1642111130222223</c:v>
                </c:pt>
                <c:pt idx="102">
                  <c:v>0.17529103342826335</c:v>
                </c:pt>
                <c:pt idx="103">
                  <c:v>0.1867917085819473</c:v>
                </c:pt>
                <c:pt idx="104">
                  <c:v>0.19868260265868562</c:v>
                </c:pt>
                <c:pt idx="105">
                  <c:v>0.21092105522063595</c:v>
                </c:pt>
                <c:pt idx="106">
                  <c:v>0.2234529997475129</c:v>
                </c:pt>
                <c:pt idx="107">
                  <c:v>0.23621527365261641</c:v>
                </c:pt>
                <c:pt idx="108">
                  <c:v>0.24913940064826562</c:v>
                </c:pt>
                <c:pt idx="109">
                  <c:v>0.26215631266951894</c:v>
                </c:pt>
                <c:pt idx="110">
                  <c:v>0.27520118477917904</c:v>
                </c:pt>
                <c:pt idx="111">
                  <c:v>0.28821751907016618</c:v>
                </c:pt>
                <c:pt idx="112">
                  <c:v>0.3011598508849323</c:v>
                </c:pt>
                <c:pt idx="113">
                  <c:v>0.31399485074376232</c:v>
                </c:pt>
                <c:pt idx="114">
                  <c:v>0.32670098730582997</c:v>
                </c:pt>
                <c:pt idx="115">
                  <c:v>0.33926716773335641</c:v>
                </c:pt>
                <c:pt idx="116">
                  <c:v>0.35169084151373231</c:v>
                </c:pt>
                <c:pt idx="117">
                  <c:v>0.36397598301485179</c:v>
                </c:pt>
                <c:pt idx="118">
                  <c:v>0.37613123149503791</c:v>
                </c:pt>
                <c:pt idx="119">
                  <c:v>0.38816832963092424</c:v>
                </c:pt>
                <c:pt idx="120">
                  <c:v>0.40010089806115973</c:v>
                </c:pt>
                <c:pt idx="121">
                  <c:v>0.41194352192855949</c:v>
                </c:pt>
                <c:pt idx="122">
                  <c:v>0.42371109822250624</c:v>
                </c:pt>
                <c:pt idx="123">
                  <c:v>0.4354183874010088</c:v>
                </c:pt>
                <c:pt idx="124">
                  <c:v>0.44707971841507682</c:v>
                </c:pt>
                <c:pt idx="125">
                  <c:v>0.45870880568065714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1F-4B53-BC25-413464B6D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469176"/>
        <c:axId val="1"/>
      </c:scatterChart>
      <c:valAx>
        <c:axId val="853469176"/>
        <c:scaling>
          <c:orientation val="minMax"/>
          <c:max val="40000"/>
          <c:min val="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21609538002976"/>
              <c:y val="0.88533557305336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33532041728763E-2"/>
              <c:y val="0.3866677865266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469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657228017883758"/>
          <c:y val="0.93066918635170603"/>
          <c:w val="0.51713859910581217"/>
          <c:h val="5.33333333333333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V366 Cas -- Residuals from LiTE + Quad. Fit</a:t>
            </a:r>
          </a:p>
        </c:rich>
      </c:tx>
      <c:layout>
        <c:manualLayout>
          <c:xMode val="edge"/>
          <c:yMode val="edge"/>
          <c:x val="0.25148840769903763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63111024563779"/>
          <c:y val="0.1196810064840198"/>
          <c:w val="0.84226312875384923"/>
          <c:h val="0.69414983760731486"/>
        </c:manualLayout>
      </c:layout>
      <c:scatterChart>
        <c:scatterStyle val="lineMarker"/>
        <c:varyColors val="0"/>
        <c:ser>
          <c:idx val="3"/>
          <c:order val="0"/>
          <c:tx>
            <c:strRef>
              <c:f>'Active 1'!$AD$20</c:f>
              <c:strCache>
                <c:ptCount val="1"/>
                <c:pt idx="0">
                  <c:v>Q+S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1'!$Z$21:$Z$310</c:f>
              <c:numCache>
                <c:formatCode>General</c:formatCode>
                <c:ptCount val="290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  <c:pt idx="101">
                  <c:v>31126</c:v>
                </c:pt>
                <c:pt idx="102">
                  <c:v>31374.5</c:v>
                </c:pt>
                <c:pt idx="103">
                  <c:v>31407.5</c:v>
                </c:pt>
                <c:pt idx="104">
                  <c:v>31407.5</c:v>
                </c:pt>
                <c:pt idx="105">
                  <c:v>31407.5</c:v>
                </c:pt>
                <c:pt idx="106">
                  <c:v>33554</c:v>
                </c:pt>
              </c:numCache>
            </c:numRef>
          </c:xVal>
          <c:yVal>
            <c:numRef>
              <c:f>'Active 1'!$AD$21:$AD$310</c:f>
              <c:numCache>
                <c:formatCode>General</c:formatCode>
                <c:ptCount val="290"/>
                <c:pt idx="0">
                  <c:v>6.3980857190115703E-5</c:v>
                </c:pt>
                <c:pt idx="1">
                  <c:v>-1.4801672589164198E-2</c:v>
                </c:pt>
                <c:pt idx="2">
                  <c:v>1.2205310799388164E-4</c:v>
                </c:pt>
                <c:pt idx="3">
                  <c:v>1.8206034024324337E-2</c:v>
                </c:pt>
                <c:pt idx="4">
                  <c:v>2.2426124168786962E-3</c:v>
                </c:pt>
                <c:pt idx="5">
                  <c:v>-2.3430209619826801E-2</c:v>
                </c:pt>
                <c:pt idx="6">
                  <c:v>-1.5899246442374511E-3</c:v>
                </c:pt>
                <c:pt idx="7">
                  <c:v>-8.8232527022093811E-3</c:v>
                </c:pt>
                <c:pt idx="8">
                  <c:v>2.431296071742561E-3</c:v>
                </c:pt>
                <c:pt idx="9">
                  <c:v>1.0157590480798506E-4</c:v>
                </c:pt>
                <c:pt idx="10">
                  <c:v>6.1015759060303459E-3</c:v>
                </c:pt>
                <c:pt idx="11">
                  <c:v>5.827898073259642E-3</c:v>
                </c:pt>
                <c:pt idx="12">
                  <c:v>1.9173801201073631E-3</c:v>
                </c:pt>
                <c:pt idx="13">
                  <c:v>-1.051270645803056E-3</c:v>
                </c:pt>
                <c:pt idx="14">
                  <c:v>9.8060125173086571E-3</c:v>
                </c:pt>
                <c:pt idx="15">
                  <c:v>1.47033621138864E-2</c:v>
                </c:pt>
                <c:pt idx="16">
                  <c:v>2.4470196288682088E-2</c:v>
                </c:pt>
                <c:pt idx="17">
                  <c:v>1.1863897818061686E-2</c:v>
                </c:pt>
                <c:pt idx="18">
                  <c:v>-4.2421721016923444E-3</c:v>
                </c:pt>
                <c:pt idx="19">
                  <c:v>1.8431081597043604E-2</c:v>
                </c:pt>
                <c:pt idx="20">
                  <c:v>1.568170116133942E-2</c:v>
                </c:pt>
                <c:pt idx="21">
                  <c:v>2.0875695900988284E-3</c:v>
                </c:pt>
                <c:pt idx="22">
                  <c:v>8.9246917746485938E-3</c:v>
                </c:pt>
                <c:pt idx="23">
                  <c:v>-1.0269132251087956E-2</c:v>
                </c:pt>
                <c:pt idx="24">
                  <c:v>-2.2352873479420395E-2</c:v>
                </c:pt>
                <c:pt idx="25">
                  <c:v>-9.409906864968582E-3</c:v>
                </c:pt>
                <c:pt idx="26">
                  <c:v>-6.2264516862205778E-3</c:v>
                </c:pt>
                <c:pt idx="27">
                  <c:v>-1.2651535452673775E-2</c:v>
                </c:pt>
                <c:pt idx="28">
                  <c:v>-9.4903254765693681E-3</c:v>
                </c:pt>
                <c:pt idx="29">
                  <c:v>-3.608724425309108E-3</c:v>
                </c:pt>
                <c:pt idx="30">
                  <c:v>-7.6497810942722719E-4</c:v>
                </c:pt>
                <c:pt idx="31">
                  <c:v>-1.4615456636233305E-2</c:v>
                </c:pt>
                <c:pt idx="32">
                  <c:v>1.7356959969310332E-2</c:v>
                </c:pt>
                <c:pt idx="33">
                  <c:v>-3.0064090041864236E-2</c:v>
                </c:pt>
                <c:pt idx="34">
                  <c:v>-4.3713355467775647E-3</c:v>
                </c:pt>
                <c:pt idx="35">
                  <c:v>9.9997576000492236E-3</c:v>
                </c:pt>
                <c:pt idx="36">
                  <c:v>1.531588167726803E-2</c:v>
                </c:pt>
                <c:pt idx="37">
                  <c:v>1.4228844281213515E-2</c:v>
                </c:pt>
                <c:pt idx="38">
                  <c:v>6.823841584845225E-3</c:v>
                </c:pt>
                <c:pt idx="39">
                  <c:v>3.2411861968681399E-3</c:v>
                </c:pt>
                <c:pt idx="40">
                  <c:v>3.7651083730096679E-3</c:v>
                </c:pt>
                <c:pt idx="41">
                  <c:v>3.919511291373412E-3</c:v>
                </c:pt>
                <c:pt idx="42">
                  <c:v>3.7382665379455116E-3</c:v>
                </c:pt>
                <c:pt idx="43">
                  <c:v>-4.2550141904707794E-3</c:v>
                </c:pt>
                <c:pt idx="44">
                  <c:v>-1.4848255678850952E-4</c:v>
                </c:pt>
                <c:pt idx="45">
                  <c:v>-6.6926595318314575E-4</c:v>
                </c:pt>
                <c:pt idx="46">
                  <c:v>-2.7371398071028841E-3</c:v>
                </c:pt>
                <c:pt idx="47">
                  <c:v>-1.0438056064949464E-3</c:v>
                </c:pt>
                <c:pt idx="48">
                  <c:v>-1.1906606683108889E-3</c:v>
                </c:pt>
                <c:pt idx="49">
                  <c:v>-1.237519246249319E-3</c:v>
                </c:pt>
                <c:pt idx="50">
                  <c:v>-2.1975097362115226E-3</c:v>
                </c:pt>
                <c:pt idx="51">
                  <c:v>-2.1975097362115226E-3</c:v>
                </c:pt>
                <c:pt idx="52">
                  <c:v>7.3101416528525975E-4</c:v>
                </c:pt>
                <c:pt idx="53">
                  <c:v>-3.4799204660463379E-3</c:v>
                </c:pt>
                <c:pt idx="54">
                  <c:v>-3.9663019981746594E-3</c:v>
                </c:pt>
                <c:pt idx="55">
                  <c:v>-4.2586411703556815E-3</c:v>
                </c:pt>
                <c:pt idx="56">
                  <c:v>-1.1624282978191514E-3</c:v>
                </c:pt>
                <c:pt idx="57">
                  <c:v>-9.9621572750452358E-5</c:v>
                </c:pt>
                <c:pt idx="58">
                  <c:v>1.9133024920099384E-3</c:v>
                </c:pt>
                <c:pt idx="59">
                  <c:v>1.8357477335435857E-3</c:v>
                </c:pt>
                <c:pt idx="60">
                  <c:v>1.0846407300465488E-3</c:v>
                </c:pt>
                <c:pt idx="61">
                  <c:v>3.2926938774677228E-3</c:v>
                </c:pt>
                <c:pt idx="62">
                  <c:v>2.9329528913538128E-3</c:v>
                </c:pt>
                <c:pt idx="63">
                  <c:v>1.3216861560309545E-3</c:v>
                </c:pt>
                <c:pt idx="64">
                  <c:v>1.5560694524056062E-3</c:v>
                </c:pt>
                <c:pt idx="65">
                  <c:v>1.527349580285553E-3</c:v>
                </c:pt>
                <c:pt idx="66">
                  <c:v>2.4980553785847182E-4</c:v>
                </c:pt>
                <c:pt idx="67">
                  <c:v>-1.6355255107336486E-4</c:v>
                </c:pt>
                <c:pt idx="68">
                  <c:v>2.0644745049358537E-4</c:v>
                </c:pt>
                <c:pt idx="69">
                  <c:v>2.5644745286845794E-4</c:v>
                </c:pt>
                <c:pt idx="70">
                  <c:v>-1.6148515505037264E-3</c:v>
                </c:pt>
                <c:pt idx="71">
                  <c:v>-1.5838569757911092E-3</c:v>
                </c:pt>
                <c:pt idx="72">
                  <c:v>-4.8385697447561604E-4</c:v>
                </c:pt>
                <c:pt idx="73">
                  <c:v>3.5614302613207194E-4</c:v>
                </c:pt>
                <c:pt idx="74">
                  <c:v>-2.0041673952947425E-3</c:v>
                </c:pt>
                <c:pt idx="75">
                  <c:v>-2.86977741833222E-3</c:v>
                </c:pt>
                <c:pt idx="76">
                  <c:v>-2.5697774186348998E-3</c:v>
                </c:pt>
                <c:pt idx="77">
                  <c:v>-2.3897774159061247E-3</c:v>
                </c:pt>
                <c:pt idx="78">
                  <c:v>-3.3989422217509113E-3</c:v>
                </c:pt>
                <c:pt idx="79">
                  <c:v>-1.2789422243749127E-3</c:v>
                </c:pt>
                <c:pt idx="80">
                  <c:v>-1.0289422197765075E-3</c:v>
                </c:pt>
                <c:pt idx="81">
                  <c:v>-2.3842454846070282E-3</c:v>
                </c:pt>
                <c:pt idx="82">
                  <c:v>-2.3142454827373982E-3</c:v>
                </c:pt>
                <c:pt idx="83">
                  <c:v>-2.1842454823834956E-3</c:v>
                </c:pt>
                <c:pt idx="84">
                  <c:v>-2.178639136638072E-3</c:v>
                </c:pt>
                <c:pt idx="85">
                  <c:v>-2.0848748880807344E-3</c:v>
                </c:pt>
                <c:pt idx="86">
                  <c:v>-2.0448748890912194E-3</c:v>
                </c:pt>
                <c:pt idx="87">
                  <c:v>-1.9948748867163468E-3</c:v>
                </c:pt>
                <c:pt idx="88">
                  <c:v>-1.2886468006950702E-3</c:v>
                </c:pt>
                <c:pt idx="89">
                  <c:v>-9.3864680589883509E-4</c:v>
                </c:pt>
                <c:pt idx="90">
                  <c:v>-3.7864680549370977E-4</c:v>
                </c:pt>
                <c:pt idx="91">
                  <c:v>2.5513531968858194E-3</c:v>
                </c:pt>
                <c:pt idx="92">
                  <c:v>1.5517531533741358E-3</c:v>
                </c:pt>
                <c:pt idx="93">
                  <c:v>6.616481183448486E-4</c:v>
                </c:pt>
                <c:pt idx="94">
                  <c:v>-4.1319142707940681E-4</c:v>
                </c:pt>
                <c:pt idx="95">
                  <c:v>8.1628225027163825E-5</c:v>
                </c:pt>
                <c:pt idx="96">
                  <c:v>2.6162822775593897E-4</c:v>
                </c:pt>
                <c:pt idx="97">
                  <c:v>4.1162822760459905E-4</c:v>
                </c:pt>
                <c:pt idx="98">
                  <c:v>1.5904576522312031E-3</c:v>
                </c:pt>
                <c:pt idx="99">
                  <c:v>2.1304576458656133E-3</c:v>
                </c:pt>
                <c:pt idx="100">
                  <c:v>2.6604576506665811E-3</c:v>
                </c:pt>
                <c:pt idx="101">
                  <c:v>-4.3444303121420447E-5</c:v>
                </c:pt>
                <c:pt idx="102">
                  <c:v>3.2050197748531573E-3</c:v>
                </c:pt>
                <c:pt idx="103">
                  <c:v>3.3248274314022219E-3</c:v>
                </c:pt>
                <c:pt idx="104">
                  <c:v>3.3948270330941832E-3</c:v>
                </c:pt>
                <c:pt idx="105">
                  <c:v>3.4048271092391169E-3</c:v>
                </c:pt>
                <c:pt idx="106">
                  <c:v>7.2523544019916786E-3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34-4C78-90E0-02C3CC11A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469832"/>
        <c:axId val="1"/>
      </c:scatterChart>
      <c:valAx>
        <c:axId val="853469832"/>
        <c:scaling>
          <c:orientation val="minMax"/>
          <c:max val="32000"/>
          <c:min val="-3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44125734283219"/>
              <c:y val="0.885639414754006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297619047619048E-2"/>
              <c:y val="0.38563885631317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469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50595316210473695"/>
          <c:y val="0.93085218071145359"/>
          <c:w val="0.60416760404949388"/>
          <c:h val="0.984043670073155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V366 Cas -- O-C Diagr.</a:t>
            </a:r>
          </a:p>
        </c:rich>
      </c:tx>
      <c:layout>
        <c:manualLayout>
          <c:xMode val="edge"/>
          <c:yMode val="edge"/>
          <c:x val="0.37070301189929733"/>
          <c:y val="3.2171581769436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14962302296895"/>
          <c:y val="0.12064358956569093"/>
          <c:w val="0.85052441044879612"/>
          <c:h val="0.691689913509961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  <c:pt idx="101">
                  <c:v>31126</c:v>
                </c:pt>
                <c:pt idx="102">
                  <c:v>31374.5</c:v>
                </c:pt>
                <c:pt idx="103">
                  <c:v>31407.5</c:v>
                </c:pt>
                <c:pt idx="104">
                  <c:v>31407.5</c:v>
                </c:pt>
                <c:pt idx="105">
                  <c:v>31407.5</c:v>
                </c:pt>
                <c:pt idx="106">
                  <c:v>33554</c:v>
                </c:pt>
              </c:numCache>
            </c:numRef>
          </c:xVal>
          <c:yVal>
            <c:numRef>
              <c:f>'Active 1'!$H$21:$H$996</c:f>
              <c:numCache>
                <c:formatCode>General</c:formatCode>
                <c:ptCount val="976"/>
                <c:pt idx="0">
                  <c:v>0.10572849999880418</c:v>
                </c:pt>
                <c:pt idx="1">
                  <c:v>4.6362499997485429E-3</c:v>
                </c:pt>
                <c:pt idx="2">
                  <c:v>1.8706499995460035E-2</c:v>
                </c:pt>
                <c:pt idx="3">
                  <c:v>3.2978749997710111E-2</c:v>
                </c:pt>
                <c:pt idx="4">
                  <c:v>1.6812499998195563E-2</c:v>
                </c:pt>
                <c:pt idx="5">
                  <c:v>-2.5309750002634246E-2</c:v>
                </c:pt>
                <c:pt idx="6">
                  <c:v>-3.5545000064303167E-3</c:v>
                </c:pt>
                <c:pt idx="7">
                  <c:v>-1.2673249999352265E-2</c:v>
                </c:pt>
                <c:pt idx="8">
                  <c:v>-3.1327499964390881E-3</c:v>
                </c:pt>
                <c:pt idx="9">
                  <c:v>-6.0000000012223609E-3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55-4E2A-BC08-1FF3F3F4468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  <c:pt idx="101">
                  <c:v>31126</c:v>
                </c:pt>
                <c:pt idx="102">
                  <c:v>31374.5</c:v>
                </c:pt>
                <c:pt idx="103">
                  <c:v>31407.5</c:v>
                </c:pt>
                <c:pt idx="104">
                  <c:v>31407.5</c:v>
                </c:pt>
                <c:pt idx="105">
                  <c:v>31407.5</c:v>
                </c:pt>
                <c:pt idx="106">
                  <c:v>33554</c:v>
                </c:pt>
              </c:numCache>
            </c:numRef>
          </c:xVal>
          <c:yVal>
            <c:numRef>
              <c:f>'Active 1'!$I$21:$I$996</c:f>
              <c:numCache>
                <c:formatCode>General</c:formatCode>
                <c:ptCount val="976"/>
                <c:pt idx="11">
                  <c:v>-2.7450000197859481E-4</c:v>
                </c:pt>
                <c:pt idx="12">
                  <c:v>-4.1862500074785203E-3</c:v>
                </c:pt>
                <c:pt idx="13">
                  <c:v>-7.427500000630971E-3</c:v>
                </c:pt>
                <c:pt idx="14">
                  <c:v>3.4062499908031896E-3</c:v>
                </c:pt>
                <c:pt idx="15">
                  <c:v>8.2984999971813522E-3</c:v>
                </c:pt>
                <c:pt idx="16">
                  <c:v>1.8043999996734783E-2</c:v>
                </c:pt>
                <c:pt idx="17">
                  <c:v>5.9182499971939251E-3</c:v>
                </c:pt>
                <c:pt idx="18">
                  <c:v>-1.0150000001885928E-2</c:v>
                </c:pt>
                <c:pt idx="19">
                  <c:v>1.2575999993714504E-2</c:v>
                </c:pt>
                <c:pt idx="20">
                  <c:v>1.2090249998436775E-2</c:v>
                </c:pt>
                <c:pt idx="21">
                  <c:v>1.5824999936739914E-3</c:v>
                </c:pt>
                <c:pt idx="22">
                  <c:v>8.4649999989778735E-3</c:v>
                </c:pt>
                <c:pt idx="23">
                  <c:v>-1.0259000002406538E-2</c:v>
                </c:pt>
                <c:pt idx="24">
                  <c:v>-2.1285250004439149E-2</c:v>
                </c:pt>
                <c:pt idx="25">
                  <c:v>-8.3047500011161901E-3</c:v>
                </c:pt>
                <c:pt idx="26">
                  <c:v>3.2047499917098321E-3</c:v>
                </c:pt>
                <c:pt idx="27">
                  <c:v>-3.0400000032386743E-3</c:v>
                </c:pt>
                <c:pt idx="28">
                  <c:v>1.3649999164044857E-4</c:v>
                </c:pt>
                <c:pt idx="29">
                  <c:v>6.0384999960660934E-3</c:v>
                </c:pt>
                <c:pt idx="30">
                  <c:v>8.9307500020368025E-3</c:v>
                </c:pt>
                <c:pt idx="31">
                  <c:v>-4.4900000066263601E-3</c:v>
                </c:pt>
                <c:pt idx="32">
                  <c:v>3.2400999996752944E-2</c:v>
                </c:pt>
                <c:pt idx="33">
                  <c:v>-1.4765250001801178E-2</c:v>
                </c:pt>
                <c:pt idx="34">
                  <c:v>1.4141749998088926E-2</c:v>
                </c:pt>
                <c:pt idx="35">
                  <c:v>4.0127999993273988E-2</c:v>
                </c:pt>
                <c:pt idx="36">
                  <c:v>6.7337249995034654E-2</c:v>
                </c:pt>
                <c:pt idx="37">
                  <c:v>9.7636749997036532E-2</c:v>
                </c:pt>
                <c:pt idx="38">
                  <c:v>0.13933274999726564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55-4E2A-BC08-1FF3F3F4468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  <c:pt idx="101">
                  <c:v>31126</c:v>
                </c:pt>
                <c:pt idx="102">
                  <c:v>31374.5</c:v>
                </c:pt>
                <c:pt idx="103">
                  <c:v>31407.5</c:v>
                </c:pt>
                <c:pt idx="104">
                  <c:v>31407.5</c:v>
                </c:pt>
                <c:pt idx="105">
                  <c:v>31407.5</c:v>
                </c:pt>
                <c:pt idx="106">
                  <c:v>33554</c:v>
                </c:pt>
              </c:numCache>
            </c:numRef>
          </c:xVal>
          <c:yVal>
            <c:numRef>
              <c:f>'Active 1'!$J$21:$J$996</c:f>
              <c:numCache>
                <c:formatCode>General</c:formatCode>
                <c:ptCount val="976"/>
                <c:pt idx="61">
                  <c:v>0.29095174999383744</c:v>
                </c:pt>
                <c:pt idx="62">
                  <c:v>0.29112449999229284</c:v>
                </c:pt>
                <c:pt idx="70">
                  <c:v>0.34596699999383418</c:v>
                </c:pt>
                <c:pt idx="91">
                  <c:v>0.3764794999951846</c:v>
                </c:pt>
                <c:pt idx="93">
                  <c:v>0.38613124999392312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55-4E2A-BC08-1FF3F3F4468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  <c:pt idx="101">
                  <c:v>31126</c:v>
                </c:pt>
                <c:pt idx="102">
                  <c:v>31374.5</c:v>
                </c:pt>
                <c:pt idx="103">
                  <c:v>31407.5</c:v>
                </c:pt>
                <c:pt idx="104">
                  <c:v>31407.5</c:v>
                </c:pt>
                <c:pt idx="105">
                  <c:v>31407.5</c:v>
                </c:pt>
                <c:pt idx="106">
                  <c:v>33554</c:v>
                </c:pt>
              </c:numCache>
            </c:numRef>
          </c:xVal>
          <c:yVal>
            <c:numRef>
              <c:f>'Active 1'!$K$21:$K$996</c:f>
              <c:numCache>
                <c:formatCode>General</c:formatCode>
                <c:ptCount val="976"/>
                <c:pt idx="39">
                  <c:v>0.17578899999352871</c:v>
                </c:pt>
                <c:pt idx="40">
                  <c:v>0.17871749999903841</c:v>
                </c:pt>
                <c:pt idx="41">
                  <c:v>0.17890574999910314</c:v>
                </c:pt>
                <c:pt idx="42">
                  <c:v>0.18004749999818159</c:v>
                </c:pt>
                <c:pt idx="43">
                  <c:v>0.18129849999968428</c:v>
                </c:pt>
                <c:pt idx="44">
                  <c:v>0.18547499999112915</c:v>
                </c:pt>
                <c:pt idx="45">
                  <c:v>0.18526924999605399</c:v>
                </c:pt>
                <c:pt idx="46">
                  <c:v>0.18355174999305746</c:v>
                </c:pt>
                <c:pt idx="47">
                  <c:v>0.18572449999192031</c:v>
                </c:pt>
                <c:pt idx="48">
                  <c:v>0.18561274999228772</c:v>
                </c:pt>
                <c:pt idx="49">
                  <c:v>0.18560099999740487</c:v>
                </c:pt>
                <c:pt idx="50">
                  <c:v>0.18808675000036601</c:v>
                </c:pt>
                <c:pt idx="51">
                  <c:v>0.18808675000036601</c:v>
                </c:pt>
                <c:pt idx="52">
                  <c:v>0.19877424999867799</c:v>
                </c:pt>
                <c:pt idx="53">
                  <c:v>0.19711449999886099</c:v>
                </c:pt>
                <c:pt idx="54">
                  <c:v>0.19689499999367399</c:v>
                </c:pt>
                <c:pt idx="55">
                  <c:v>0.21737399999256013</c:v>
                </c:pt>
                <c:pt idx="56">
                  <c:v>0.2211269999970682</c:v>
                </c:pt>
                <c:pt idx="57">
                  <c:v>0.23389424999186303</c:v>
                </c:pt>
                <c:pt idx="58">
                  <c:v>0.24044499999581603</c:v>
                </c:pt>
                <c:pt idx="59">
                  <c:v>0.24953474999347236</c:v>
                </c:pt>
                <c:pt idx="60">
                  <c:v>0.24884849999943981</c:v>
                </c:pt>
                <c:pt idx="63">
                  <c:v>0.30423399999563117</c:v>
                </c:pt>
                <c:pt idx="64">
                  <c:v>0.31509099999675527</c:v>
                </c:pt>
                <c:pt idx="65">
                  <c:v>0.32540675000200281</c:v>
                </c:pt>
                <c:pt idx="66">
                  <c:v>0.32703924999077572</c:v>
                </c:pt>
                <c:pt idx="67">
                  <c:v>0.32833049999317154</c:v>
                </c:pt>
                <c:pt idx="68">
                  <c:v>0.32870049999473849</c:v>
                </c:pt>
                <c:pt idx="69">
                  <c:v>0.32875049999711337</c:v>
                </c:pt>
                <c:pt idx="71">
                  <c:v>0.34969924999313662</c:v>
                </c:pt>
                <c:pt idx="72">
                  <c:v>0.35079924999445211</c:v>
                </c:pt>
                <c:pt idx="73">
                  <c:v>0.3516392499950598</c:v>
                </c:pt>
                <c:pt idx="74">
                  <c:v>0.35081024999090005</c:v>
                </c:pt>
                <c:pt idx="75">
                  <c:v>0.35067249999701744</c:v>
                </c:pt>
                <c:pt idx="76">
                  <c:v>0.35097249999671476</c:v>
                </c:pt>
                <c:pt idx="77">
                  <c:v>0.35115249999944353</c:v>
                </c:pt>
                <c:pt idx="78">
                  <c:v>0.35016799999721115</c:v>
                </c:pt>
                <c:pt idx="79">
                  <c:v>0.35228799999458715</c:v>
                </c:pt>
                <c:pt idx="80">
                  <c:v>0.35253799999918556</c:v>
                </c:pt>
                <c:pt idx="81">
                  <c:v>0.35975749999488471</c:v>
                </c:pt>
                <c:pt idx="82">
                  <c:v>0.35982749999675434</c:v>
                </c:pt>
                <c:pt idx="83">
                  <c:v>0.35995749999710824</c:v>
                </c:pt>
                <c:pt idx="84">
                  <c:v>0.36173625000083121</c:v>
                </c:pt>
                <c:pt idx="85">
                  <c:v>0.36416149999422487</c:v>
                </c:pt>
                <c:pt idx="86">
                  <c:v>0.36420149999321438</c:v>
                </c:pt>
                <c:pt idx="87">
                  <c:v>0.36425149999558926</c:v>
                </c:pt>
                <c:pt idx="88">
                  <c:v>0.37263949999760371</c:v>
                </c:pt>
                <c:pt idx="89">
                  <c:v>0.37298949999239994</c:v>
                </c:pt>
                <c:pt idx="90">
                  <c:v>0.37354949999280507</c:v>
                </c:pt>
                <c:pt idx="92">
                  <c:v>0.37736849999055266</c:v>
                </c:pt>
                <c:pt idx="94">
                  <c:v>0.38673624999501044</c:v>
                </c:pt>
                <c:pt idx="95">
                  <c:v>0.3972917499995674</c:v>
                </c:pt>
                <c:pt idx="96">
                  <c:v>0.39747175000229618</c:v>
                </c:pt>
                <c:pt idx="97">
                  <c:v>0.39762175000214484</c:v>
                </c:pt>
                <c:pt idx="98">
                  <c:v>0.40157249999901978</c:v>
                </c:pt>
                <c:pt idx="99">
                  <c:v>0.40211249999265419</c:v>
                </c:pt>
                <c:pt idx="100">
                  <c:v>0.40264249999745516</c:v>
                </c:pt>
                <c:pt idx="101">
                  <c:v>0.42662299996300135</c:v>
                </c:pt>
                <c:pt idx="102">
                  <c:v>0.43568974985100795</c:v>
                </c:pt>
                <c:pt idx="103">
                  <c:v>0.43658125021465821</c:v>
                </c:pt>
                <c:pt idx="104">
                  <c:v>0.43665124981635017</c:v>
                </c:pt>
                <c:pt idx="105">
                  <c:v>0.43666124989249511</c:v>
                </c:pt>
                <c:pt idx="106">
                  <c:v>0.49042699992423877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55-4E2A-BC08-1FF3F3F44684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  <c:pt idx="101">
                  <c:v>31126</c:v>
                </c:pt>
                <c:pt idx="102">
                  <c:v>31374.5</c:v>
                </c:pt>
                <c:pt idx="103">
                  <c:v>31407.5</c:v>
                </c:pt>
                <c:pt idx="104">
                  <c:v>31407.5</c:v>
                </c:pt>
                <c:pt idx="105">
                  <c:v>31407.5</c:v>
                </c:pt>
                <c:pt idx="106">
                  <c:v>33554</c:v>
                </c:pt>
              </c:numCache>
            </c:numRef>
          </c:xVal>
          <c:yVal>
            <c:numRef>
              <c:f>'Active 1'!$L$21:$L$996</c:f>
              <c:numCache>
                <c:formatCode>General</c:formatCode>
                <c:ptCount val="976"/>
                <c:pt idx="10">
                  <c:v>-0.33940110253952344</c:v>
                </c:pt>
                <c:pt idx="51">
                  <c:v>0.19450803141855816</c:v>
                </c:pt>
                <c:pt idx="53">
                  <c:v>0.20512529738012381</c:v>
                </c:pt>
                <c:pt idx="54">
                  <c:v>0.20539658640585484</c:v>
                </c:pt>
                <c:pt idx="55">
                  <c:v>0.22606387763882124</c:v>
                </c:pt>
                <c:pt idx="56">
                  <c:v>0.22670510624509471</c:v>
                </c:pt>
                <c:pt idx="57">
                  <c:v>0.23803758872904218</c:v>
                </c:pt>
                <c:pt idx="58">
                  <c:v>0.24239054446009062</c:v>
                </c:pt>
                <c:pt idx="59">
                  <c:v>0.25113344988024172</c:v>
                </c:pt>
                <c:pt idx="60">
                  <c:v>0.25119510647699878</c:v>
                </c:pt>
                <c:pt idx="61">
                  <c:v>0.28896593765037343</c:v>
                </c:pt>
                <c:pt idx="62">
                  <c:v>0.28947152174378127</c:v>
                </c:pt>
                <c:pt idx="63">
                  <c:v>0.30350456316568813</c:v>
                </c:pt>
                <c:pt idx="64">
                  <c:v>0.31371489558865712</c:v>
                </c:pt>
                <c:pt idx="65">
                  <c:v>0.32374025822135505</c:v>
                </c:pt>
                <c:pt idx="66">
                  <c:v>0.32657646167217974</c:v>
                </c:pt>
                <c:pt idx="67">
                  <c:v>0.32824118978462041</c:v>
                </c:pt>
                <c:pt idx="68">
                  <c:v>0.32824118978462041</c:v>
                </c:pt>
                <c:pt idx="69">
                  <c:v>0.32824118978462041</c:v>
                </c:pt>
                <c:pt idx="70">
                  <c:v>0.34705878311487498</c:v>
                </c:pt>
                <c:pt idx="71">
                  <c:v>0.35074584760094712</c:v>
                </c:pt>
                <c:pt idx="72">
                  <c:v>0.35074584760094712</c:v>
                </c:pt>
                <c:pt idx="73">
                  <c:v>0.35074584760094712</c:v>
                </c:pt>
                <c:pt idx="74">
                  <c:v>0.35227493120052217</c:v>
                </c:pt>
                <c:pt idx="75">
                  <c:v>0.35300247904225551</c:v>
                </c:pt>
                <c:pt idx="76">
                  <c:v>0.35300247904225551</c:v>
                </c:pt>
                <c:pt idx="77">
                  <c:v>0.35300247904225551</c:v>
                </c:pt>
                <c:pt idx="78">
                  <c:v>0.35302714168095833</c:v>
                </c:pt>
                <c:pt idx="79">
                  <c:v>0.35302714168095833</c:v>
                </c:pt>
                <c:pt idx="80">
                  <c:v>0.35302714168095833</c:v>
                </c:pt>
                <c:pt idx="81">
                  <c:v>0.36163440258824381</c:v>
                </c:pt>
                <c:pt idx="82">
                  <c:v>0.36163440258824381</c:v>
                </c:pt>
                <c:pt idx="83">
                  <c:v>0.36163440258824381</c:v>
                </c:pt>
                <c:pt idx="84">
                  <c:v>0.36342244389419859</c:v>
                </c:pt>
                <c:pt idx="85">
                  <c:v>0.36577772589031826</c:v>
                </c:pt>
                <c:pt idx="86">
                  <c:v>0.36577772589031826</c:v>
                </c:pt>
                <c:pt idx="87">
                  <c:v>0.36577772589031826</c:v>
                </c:pt>
                <c:pt idx="88">
                  <c:v>0.37357111972041063</c:v>
                </c:pt>
                <c:pt idx="89">
                  <c:v>0.37357111972041063</c:v>
                </c:pt>
                <c:pt idx="90">
                  <c:v>0.37357111972041063</c:v>
                </c:pt>
                <c:pt idx="91">
                  <c:v>0.37357111972041063</c:v>
                </c:pt>
                <c:pt idx="92">
                  <c:v>0.37549480553923081</c:v>
                </c:pt>
                <c:pt idx="93">
                  <c:v>0.38537219233971182</c:v>
                </c:pt>
                <c:pt idx="94">
                  <c:v>0.38709857704890943</c:v>
                </c:pt>
                <c:pt idx="95">
                  <c:v>0.39748154794279827</c:v>
                </c:pt>
                <c:pt idx="96">
                  <c:v>0.39748154794279827</c:v>
                </c:pt>
                <c:pt idx="97">
                  <c:v>0.39748154794279827</c:v>
                </c:pt>
                <c:pt idx="98">
                  <c:v>0.4003547453516772</c:v>
                </c:pt>
                <c:pt idx="99">
                  <c:v>0.4003547453516772</c:v>
                </c:pt>
                <c:pt idx="100">
                  <c:v>0.4003547453516772</c:v>
                </c:pt>
                <c:pt idx="101">
                  <c:v>0.42824818972457096</c:v>
                </c:pt>
                <c:pt idx="102">
                  <c:v>0.43437685544222276</c:v>
                </c:pt>
                <c:pt idx="103">
                  <c:v>0.43519072251941587</c:v>
                </c:pt>
                <c:pt idx="104">
                  <c:v>0.43519072251941587</c:v>
                </c:pt>
                <c:pt idx="105">
                  <c:v>0.43519072251941587</c:v>
                </c:pt>
                <c:pt idx="106">
                  <c:v>0.48812907649502729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55-4E2A-BC08-1FF3F3F44684}"/>
            </c:ext>
          </c:extLst>
        </c:ser>
        <c:ser>
          <c:idx val="5"/>
          <c:order val="5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1'!$AW$2:$AW$127</c:f>
              <c:numCache>
                <c:formatCode>General</c:formatCode>
                <c:ptCount val="126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  <c:pt idx="70">
                  <c:v>5000</c:v>
                </c:pt>
                <c:pt idx="71">
                  <c:v>5500</c:v>
                </c:pt>
                <c:pt idx="72">
                  <c:v>6000</c:v>
                </c:pt>
                <c:pt idx="73">
                  <c:v>6500</c:v>
                </c:pt>
                <c:pt idx="74">
                  <c:v>7000</c:v>
                </c:pt>
                <c:pt idx="75">
                  <c:v>7500</c:v>
                </c:pt>
                <c:pt idx="76">
                  <c:v>8000</c:v>
                </c:pt>
                <c:pt idx="77">
                  <c:v>8500</c:v>
                </c:pt>
                <c:pt idx="78">
                  <c:v>9000</c:v>
                </c:pt>
                <c:pt idx="79">
                  <c:v>9500</c:v>
                </c:pt>
                <c:pt idx="80">
                  <c:v>10000</c:v>
                </c:pt>
                <c:pt idx="81">
                  <c:v>10500</c:v>
                </c:pt>
                <c:pt idx="82">
                  <c:v>11000</c:v>
                </c:pt>
                <c:pt idx="83">
                  <c:v>11500</c:v>
                </c:pt>
                <c:pt idx="84">
                  <c:v>12000</c:v>
                </c:pt>
                <c:pt idx="85">
                  <c:v>12500</c:v>
                </c:pt>
                <c:pt idx="86">
                  <c:v>13000</c:v>
                </c:pt>
                <c:pt idx="87">
                  <c:v>13500</c:v>
                </c:pt>
                <c:pt idx="88">
                  <c:v>14000</c:v>
                </c:pt>
                <c:pt idx="89">
                  <c:v>14500</c:v>
                </c:pt>
                <c:pt idx="90">
                  <c:v>15000</c:v>
                </c:pt>
                <c:pt idx="91">
                  <c:v>15500</c:v>
                </c:pt>
                <c:pt idx="92">
                  <c:v>16000</c:v>
                </c:pt>
                <c:pt idx="93">
                  <c:v>16500</c:v>
                </c:pt>
                <c:pt idx="94">
                  <c:v>17000</c:v>
                </c:pt>
                <c:pt idx="95">
                  <c:v>17500</c:v>
                </c:pt>
                <c:pt idx="96">
                  <c:v>18000</c:v>
                </c:pt>
                <c:pt idx="97">
                  <c:v>18500</c:v>
                </c:pt>
                <c:pt idx="98">
                  <c:v>19000</c:v>
                </c:pt>
                <c:pt idx="99">
                  <c:v>19500</c:v>
                </c:pt>
                <c:pt idx="100">
                  <c:v>20000</c:v>
                </c:pt>
                <c:pt idx="101">
                  <c:v>20500</c:v>
                </c:pt>
                <c:pt idx="102">
                  <c:v>21000</c:v>
                </c:pt>
                <c:pt idx="103">
                  <c:v>21500</c:v>
                </c:pt>
                <c:pt idx="104">
                  <c:v>22000</c:v>
                </c:pt>
                <c:pt idx="105">
                  <c:v>22500</c:v>
                </c:pt>
                <c:pt idx="106">
                  <c:v>23000</c:v>
                </c:pt>
                <c:pt idx="107">
                  <c:v>23500</c:v>
                </c:pt>
                <c:pt idx="108">
                  <c:v>24000</c:v>
                </c:pt>
                <c:pt idx="109">
                  <c:v>24500</c:v>
                </c:pt>
                <c:pt idx="110">
                  <c:v>25000</c:v>
                </c:pt>
                <c:pt idx="111">
                  <c:v>25500</c:v>
                </c:pt>
                <c:pt idx="112">
                  <c:v>26000</c:v>
                </c:pt>
                <c:pt idx="113">
                  <c:v>26500</c:v>
                </c:pt>
                <c:pt idx="114">
                  <c:v>27000</c:v>
                </c:pt>
                <c:pt idx="115">
                  <c:v>27500</c:v>
                </c:pt>
                <c:pt idx="116">
                  <c:v>28000</c:v>
                </c:pt>
                <c:pt idx="117">
                  <c:v>28500</c:v>
                </c:pt>
                <c:pt idx="118">
                  <c:v>29000</c:v>
                </c:pt>
                <c:pt idx="119">
                  <c:v>29500</c:v>
                </c:pt>
                <c:pt idx="120">
                  <c:v>30000</c:v>
                </c:pt>
                <c:pt idx="121">
                  <c:v>30500</c:v>
                </c:pt>
                <c:pt idx="122">
                  <c:v>31000</c:v>
                </c:pt>
                <c:pt idx="123">
                  <c:v>31500</c:v>
                </c:pt>
                <c:pt idx="124">
                  <c:v>32000</c:v>
                </c:pt>
                <c:pt idx="125">
                  <c:v>32500</c:v>
                </c:pt>
              </c:numCache>
            </c:numRef>
          </c:xVal>
          <c:yVal>
            <c:numRef>
              <c:f>'Active 1'!$AX$2:$AX$127</c:f>
              <c:numCache>
                <c:formatCode>General</c:formatCode>
                <c:ptCount val="126"/>
                <c:pt idx="0">
                  <c:v>0.15712359347601748</c:v>
                </c:pt>
                <c:pt idx="1">
                  <c:v>0.15157685069645152</c:v>
                </c:pt>
                <c:pt idx="2">
                  <c:v>0.14647859734639854</c:v>
                </c:pt>
                <c:pt idx="3">
                  <c:v>0.14183048419817149</c:v>
                </c:pt>
                <c:pt idx="4">
                  <c:v>0.13762695807983849</c:v>
                </c:pt>
                <c:pt idx="5">
                  <c:v>0.13385326126872885</c:v>
                </c:pt>
                <c:pt idx="6">
                  <c:v>0.13048368053930301</c:v>
                </c:pt>
                <c:pt idx="7">
                  <c:v>0.12748049424186444</c:v>
                </c:pt>
                <c:pt idx="8">
                  <c:v>0.12479409682982427</c:v>
                </c:pt>
                <c:pt idx="9">
                  <c:v>0.122364651366196</c:v>
                </c:pt>
                <c:pt idx="10">
                  <c:v>0.12012531358939579</c:v>
                </c:pt>
                <c:pt idx="11">
                  <c:v>0.1180066588296196</c:v>
                </c:pt>
                <c:pt idx="12">
                  <c:v>0.11594157973577116</c:v>
                </c:pt>
                <c:pt idx="13">
                  <c:v>0.11386977068886467</c:v>
                </c:pt>
                <c:pt idx="14">
                  <c:v>0.11174104712665736</c:v>
                </c:pt>
                <c:pt idx="15">
                  <c:v>0.10951710132811218</c:v>
                </c:pt>
                <c:pt idx="16">
                  <c:v>0.10717171157552896</c:v>
                </c:pt>
                <c:pt idx="17">
                  <c:v>0.10468974059303239</c:v>
                </c:pt>
                <c:pt idx="18">
                  <c:v>0.10206540153651683</c:v>
                </c:pt>
                <c:pt idx="19">
                  <c:v>9.9300247976738462E-2</c:v>
                </c:pt>
                <c:pt idx="20">
                  <c:v>9.640122545793213E-2</c:v>
                </c:pt>
                <c:pt idx="21">
                  <c:v>9.3378978955049874E-2</c:v>
                </c:pt>
                <c:pt idx="22">
                  <c:v>9.0246490811168006E-2</c:v>
                </c:pt>
                <c:pt idx="23">
                  <c:v>8.7018045415175937E-2</c:v>
                </c:pt>
                <c:pt idx="24">
                  <c:v>8.3708477142227428E-2</c:v>
                </c:pt>
                <c:pt idx="25">
                  <c:v>8.0332645340704292E-2</c:v>
                </c:pt>
                <c:pt idx="26">
                  <c:v>7.6905082412530759E-2</c:v>
                </c:pt>
                <c:pt idx="27">
                  <c:v>7.3439769542808342E-2</c:v>
                </c:pt>
                <c:pt idx="28">
                  <c:v>6.9950004343907135E-2</c:v>
                </c:pt>
                <c:pt idx="29">
                  <c:v>6.6448333323827311E-2</c:v>
                </c:pt>
                <c:pt idx="30">
                  <c:v>6.2946529028746895E-2</c:v>
                </c:pt>
                <c:pt idx="31">
                  <c:v>5.9455597046886424E-2</c:v>
                </c:pt>
                <c:pt idx="32">
                  <c:v>5.5985802120567411E-2</c:v>
                </c:pt>
                <c:pt idx="33">
                  <c:v>5.254670570829615E-2</c:v>
                </c:pt>
                <c:pt idx="34">
                  <c:v>4.9147209698662556E-2</c:v>
                </c:pt>
                <c:pt idx="35">
                  <c:v>4.579560275585718E-2</c:v>
                </c:pt>
                <c:pt idx="36">
                  <c:v>4.2499607077639841E-2</c:v>
                </c:pt>
                <c:pt idx="37">
                  <c:v>3.9266424253396867E-2</c:v>
                </c:pt>
                <c:pt idx="38">
                  <c:v>3.6102779498360008E-2</c:v>
                </c:pt>
                <c:pt idx="39">
                  <c:v>3.3014963884405328E-2</c:v>
                </c:pt>
                <c:pt idx="40">
                  <c:v>3.0008874359710697E-2</c:v>
                </c:pt>
                <c:pt idx="41">
                  <c:v>2.7090051413955495E-2</c:v>
                </c:pt>
                <c:pt idx="42">
                  <c:v>2.426371425709916E-2</c:v>
                </c:pt>
                <c:pt idx="43">
                  <c:v>2.1534793379098478E-2</c:v>
                </c:pt>
                <c:pt idx="44">
                  <c:v>1.8907960371928507E-2</c:v>
                </c:pt>
                <c:pt idx="45">
                  <c:v>1.6387654937189904E-2</c:v>
                </c:pt>
                <c:pt idx="46">
                  <c:v>1.3978109074254218E-2</c:v>
                </c:pt>
                <c:pt idx="47">
                  <c:v>1.1683368538722684E-2</c:v>
                </c:pt>
                <c:pt idx="48">
                  <c:v>9.5073117670743633E-3</c:v>
                </c:pt>
                <c:pt idx="49">
                  <c:v>7.4536665666838017E-3</c:v>
                </c:pt>
                <c:pt idx="50">
                  <c:v>5.5260249572516591E-3</c:v>
                </c:pt>
                <c:pt idx="51">
                  <c:v>3.7278566089337089E-3</c:v>
                </c:pt>
                <c:pt idx="52">
                  <c:v>2.0625213466946291E-3</c:v>
                </c:pt>
                <c:pt idx="53">
                  <c:v>5.3328117673732967E-4</c:v>
                </c:pt>
                <c:pt idx="54">
                  <c:v>-8.566877591110033E-4</c:v>
                </c:pt>
                <c:pt idx="55">
                  <c:v>-2.1042829758064199E-3</c:v>
                </c:pt>
                <c:pt idx="56">
                  <c:v>-3.2064629614451667E-3</c:v>
                </c:pt>
                <c:pt idx="57">
                  <c:v>-4.1602339079727102E-3</c:v>
                </c:pt>
                <c:pt idx="58">
                  <c:v>-4.9626358588697704E-3</c:v>
                </c:pt>
                <c:pt idx="59">
                  <c:v>-5.6107283761402376E-3</c:v>
                </c:pt>
                <c:pt idx="60">
                  <c:v>-6.1015759060303459E-3</c:v>
                </c:pt>
                <c:pt idx="61">
                  <c:v>-6.4322330697283679E-3</c:v>
                </c:pt>
                <c:pt idx="62">
                  <c:v>-6.5997301172033961E-3</c:v>
                </c:pt>
                <c:pt idx="63">
                  <c:v>-6.6010587581763576E-3</c:v>
                </c:pt>
                <c:pt idx="64">
                  <c:v>-6.4331585263882104E-3</c:v>
                </c:pt>
                <c:pt idx="65">
                  <c:v>-6.0929037475949879E-3</c:v>
                </c:pt>
                <c:pt idx="66">
                  <c:v>-5.5770910767042534E-3</c:v>
                </c:pt>
                <c:pt idx="67">
                  <c:v>-4.8824274558391268E-3</c:v>
                </c:pt>
                <c:pt idx="68">
                  <c:v>-4.0055182346485189E-3</c:v>
                </c:pt>
                <c:pt idx="69">
                  <c:v>-2.9428550985279023E-3</c:v>
                </c:pt>
                <c:pt idx="70">
                  <c:v>-1.6908033799311536E-3</c:v>
                </c:pt>
                <c:pt idx="71">
                  <c:v>-2.4558829049357161E-4</c:v>
                </c:pt>
                <c:pt idx="72">
                  <c:v>1.3967203884337823E-3</c:v>
                </c:pt>
                <c:pt idx="73">
                  <c:v>3.2402255819394647E-3</c:v>
                </c:pt>
                <c:pt idx="74">
                  <c:v>5.289222519262643E-3</c:v>
                </c:pt>
                <c:pt idx="75">
                  <c:v>7.5482209135266341E-3</c:v>
                </c:pt>
                <c:pt idx="76">
                  <c:v>1.0021969877574761E-2</c:v>
                </c:pt>
                <c:pt idx="77">
                  <c:v>1.2715485625605177E-2</c:v>
                </c:pt>
                <c:pt idx="78">
                  <c:v>1.5634081921496103E-2</c:v>
                </c:pt>
                <c:pt idx="79">
                  <c:v>1.8783403171829638E-2</c:v>
                </c:pt>
                <c:pt idx="80">
                  <c:v>2.2169460028663067E-2</c:v>
                </c:pt>
                <c:pt idx="81">
                  <c:v>2.579866735857754E-2</c:v>
                </c:pt>
                <c:pt idx="82">
                  <c:v>2.967788443281668E-2</c:v>
                </c:pt>
                <c:pt idx="83">
                  <c:v>3.3814457166906287E-2</c:v>
                </c:pt>
                <c:pt idx="84">
                  <c:v>3.8216262141413535E-2</c:v>
                </c:pt>
                <c:pt idx="85">
                  <c:v>4.2891751910340115E-2</c:v>
                </c:pt>
                <c:pt idx="86">
                  <c:v>4.7850000682709483E-2</c:v>
                </c:pt>
                <c:pt idx="87">
                  <c:v>5.3100748773906248E-2</c:v>
                </c:pt>
                <c:pt idx="88">
                  <c:v>5.8654443192307407E-2</c:v>
                </c:pt>
                <c:pt idx="89">
                  <c:v>6.4522270277574262E-2</c:v>
                </c:pt>
                <c:pt idx="90">
                  <c:v>7.071617435307416E-2</c:v>
                </c:pt>
                <c:pt idx="91">
                  <c:v>7.7248853780470139E-2</c:v>
                </c:pt>
                <c:pt idx="92">
                  <c:v>8.4133722436544545E-2</c:v>
                </c:pt>
                <c:pt idx="93">
                  <c:v>9.1384820215987345E-2</c:v>
                </c:pt>
                <c:pt idx="94">
                  <c:v>9.901665037456947E-2</c:v>
                </c:pt>
                <c:pt idx="95">
                  <c:v>0.10704391408414604</c:v>
                </c:pt>
                <c:pt idx="96">
                  <c:v>0.11548110355316502</c:v>
                </c:pt>
                <c:pt idx="97">
                  <c:v>0.12434190554277263</c:v>
                </c:pt>
                <c:pt idx="98">
                  <c:v>0.13363836012857308</c:v>
                </c:pt>
                <c:pt idx="99">
                  <c:v>0.14337972130480264</c:v>
                </c:pt>
                <c:pt idx="100">
                  <c:v>0.15357098643741349</c:v>
                </c:pt>
                <c:pt idx="101">
                  <c:v>0.1642111130222223</c:v>
                </c:pt>
                <c:pt idx="102">
                  <c:v>0.17529103342826335</c:v>
                </c:pt>
                <c:pt idx="103">
                  <c:v>0.1867917085819473</c:v>
                </c:pt>
                <c:pt idx="104">
                  <c:v>0.19868260265868562</c:v>
                </c:pt>
                <c:pt idx="105">
                  <c:v>0.21092105522063595</c:v>
                </c:pt>
                <c:pt idx="106">
                  <c:v>0.2234529997475129</c:v>
                </c:pt>
                <c:pt idx="107">
                  <c:v>0.23621527365261641</c:v>
                </c:pt>
                <c:pt idx="108">
                  <c:v>0.24913940064826562</c:v>
                </c:pt>
                <c:pt idx="109">
                  <c:v>0.26215631266951894</c:v>
                </c:pt>
                <c:pt idx="110">
                  <c:v>0.27520118477917904</c:v>
                </c:pt>
                <c:pt idx="111">
                  <c:v>0.28821751907016618</c:v>
                </c:pt>
                <c:pt idx="112">
                  <c:v>0.3011598508849323</c:v>
                </c:pt>
                <c:pt idx="113">
                  <c:v>0.31399485074376232</c:v>
                </c:pt>
                <c:pt idx="114">
                  <c:v>0.32670098730582997</c:v>
                </c:pt>
                <c:pt idx="115">
                  <c:v>0.33926716773335641</c:v>
                </c:pt>
                <c:pt idx="116">
                  <c:v>0.35169084151373231</c:v>
                </c:pt>
                <c:pt idx="117">
                  <c:v>0.36397598301485179</c:v>
                </c:pt>
                <c:pt idx="118">
                  <c:v>0.37613123149503791</c:v>
                </c:pt>
                <c:pt idx="119">
                  <c:v>0.38816832963092424</c:v>
                </c:pt>
                <c:pt idx="120">
                  <c:v>0.40010089806115973</c:v>
                </c:pt>
                <c:pt idx="121">
                  <c:v>0.41194352192855949</c:v>
                </c:pt>
                <c:pt idx="122">
                  <c:v>0.42371109822250624</c:v>
                </c:pt>
                <c:pt idx="123">
                  <c:v>0.4354183874010088</c:v>
                </c:pt>
                <c:pt idx="124">
                  <c:v>0.44707971841507682</c:v>
                </c:pt>
                <c:pt idx="125">
                  <c:v>0.45870880568065714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55-4E2A-BC08-1FF3F3F44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491152"/>
        <c:axId val="1"/>
      </c:scatterChart>
      <c:valAx>
        <c:axId val="853491152"/>
        <c:scaling>
          <c:orientation val="minMax"/>
          <c:max val="32000"/>
          <c:min val="-3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24293712164902"/>
              <c:y val="0.88471962452414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411061285500747E-2"/>
              <c:y val="0.386059544165558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491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97505973188326"/>
          <c:y val="0.93029603203084865"/>
          <c:w val="0.51868538854167912"/>
          <c:h val="5.36193029490616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V366 Cas -- Residuals from LiTE fit</a:t>
            </a:r>
          </a:p>
        </c:rich>
      </c:tx>
      <c:layout>
        <c:manualLayout>
          <c:xMode val="edge"/>
          <c:yMode val="edge"/>
          <c:x val="0.30000015669683078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00007287785162"/>
          <c:y val="0.12032085561497326"/>
          <c:w val="0.85074688866231973"/>
          <c:h val="0.69251336898395721"/>
        </c:manualLayout>
      </c:layout>
      <c:scatterChart>
        <c:scatterStyle val="lineMarker"/>
        <c:varyColors val="0"/>
        <c:ser>
          <c:idx val="3"/>
          <c:order val="0"/>
          <c:tx>
            <c:strRef>
              <c:f>'Active 1'!$AB$20</c:f>
              <c:strCache>
                <c:ptCount val="1"/>
                <c:pt idx="0">
                  <c:v>LiTE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1'!$Z$21:$Z$310</c:f>
              <c:numCache>
                <c:formatCode>General</c:formatCode>
                <c:ptCount val="290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  <c:pt idx="101">
                  <c:v>31126</c:v>
                </c:pt>
                <c:pt idx="102">
                  <c:v>31374.5</c:v>
                </c:pt>
                <c:pt idx="103">
                  <c:v>31407.5</c:v>
                </c:pt>
                <c:pt idx="104">
                  <c:v>31407.5</c:v>
                </c:pt>
                <c:pt idx="105">
                  <c:v>31407.5</c:v>
                </c:pt>
                <c:pt idx="106">
                  <c:v>33554</c:v>
                </c:pt>
              </c:numCache>
            </c:numRef>
          </c:xVal>
          <c:yVal>
            <c:numRef>
              <c:f>'Active 1'!$AB$21:$AB$310</c:f>
              <c:numCache>
                <c:formatCode>General</c:formatCode>
                <c:ptCount val="290"/>
                <c:pt idx="0">
                  <c:v>7.9891020483270819E-2</c:v>
                </c:pt>
                <c:pt idx="1">
                  <c:v>-2.0805343082290415E-2</c:v>
                </c:pt>
                <c:pt idx="2">
                  <c:v>-6.2220555550617992E-3</c:v>
                </c:pt>
                <c:pt idx="3">
                  <c:v>1.0501773394262573E-2</c:v>
                </c:pt>
                <c:pt idx="4">
                  <c:v>-5.5260870056314353E-3</c:v>
                </c:pt>
                <c:pt idx="5">
                  <c:v>-3.1654390139263945E-2</c:v>
                </c:pt>
                <c:pt idx="6">
                  <c:v>-9.76749484698132E-3</c:v>
                </c:pt>
                <c:pt idx="7">
                  <c:v>-1.5581975658704799E-2</c:v>
                </c:pt>
                <c:pt idx="8">
                  <c:v>-1.8125679602957439E-3</c:v>
                </c:pt>
                <c:pt idx="9">
                  <c:v>-2.6607669252830782E-3</c:v>
                </c:pt>
                <c:pt idx="10">
                  <c:v>3.3392330759392827E-3</c:v>
                </c:pt>
                <c:pt idx="11">
                  <c:v>3.068463895912811E-3</c:v>
                </c:pt>
                <c:pt idx="12">
                  <c:v>-8.3768991723015464E-4</c:v>
                </c:pt>
                <c:pt idx="13">
                  <c:v>-2.6165170360177457E-3</c:v>
                </c:pt>
                <c:pt idx="14">
                  <c:v>8.375323737061631E-3</c:v>
                </c:pt>
                <c:pt idx="15">
                  <c:v>1.3302903845343831E-2</c:v>
                </c:pt>
                <c:pt idx="16">
                  <c:v>2.3200847512040112E-2</c:v>
                </c:pt>
                <c:pt idx="17">
                  <c:v>1.9034985222573166E-2</c:v>
                </c:pt>
                <c:pt idx="18">
                  <c:v>3.1047875586576058E-3</c:v>
                </c:pt>
                <c:pt idx="19">
                  <c:v>2.6017039848817231E-2</c:v>
                </c:pt>
                <c:pt idx="20">
                  <c:v>3.0625547617550711E-2</c:v>
                </c:pt>
                <c:pt idx="21">
                  <c:v>2.4151228966043103E-2</c:v>
                </c:pt>
                <c:pt idx="22">
                  <c:v>3.1082335835005928E-2</c:v>
                </c:pt>
                <c:pt idx="23">
                  <c:v>1.2848748106527967E-2</c:v>
                </c:pt>
                <c:pt idx="24">
                  <c:v>2.8497228970620764E-3</c:v>
                </c:pt>
                <c:pt idx="25">
                  <c:v>1.586493176729668E-2</c:v>
                </c:pt>
                <c:pt idx="26">
                  <c:v>3.318665220614718E-2</c:v>
                </c:pt>
                <c:pt idx="27">
                  <c:v>2.7038502706785154E-2</c:v>
                </c:pt>
                <c:pt idx="28">
                  <c:v>3.0223151334203405E-2</c:v>
                </c:pt>
                <c:pt idx="29">
                  <c:v>3.61360125885496E-2</c:v>
                </c:pt>
                <c:pt idx="30">
                  <c:v>3.9054041589299968E-2</c:v>
                </c:pt>
                <c:pt idx="31">
                  <c:v>2.5858872743489855E-2</c:v>
                </c:pt>
                <c:pt idx="32">
                  <c:v>6.5016865180673983E-2</c:v>
                </c:pt>
                <c:pt idx="33">
                  <c:v>1.7954222352406332E-2</c:v>
                </c:pt>
                <c:pt idx="34">
                  <c:v>4.8070145612346848E-2</c:v>
                </c:pt>
                <c:pt idx="35">
                  <c:v>7.7232566076817971E-2</c:v>
                </c:pt>
                <c:pt idx="36">
                  <c:v>0.10710638588912097</c:v>
                </c:pt>
                <c:pt idx="37">
                  <c:v>0.1365911529182553</c:v>
                </c:pt>
                <c:pt idx="38">
                  <c:v>0.17020342361076765</c:v>
                </c:pt>
                <c:pt idx="39">
                  <c:v>0.19613860832545615</c:v>
                </c:pt>
                <c:pt idx="40">
                  <c:v>0.19836039934234026</c:v>
                </c:pt>
                <c:pt idx="41">
                  <c:v>0.19853865454309527</c:v>
                </c:pt>
                <c:pt idx="42">
                  <c:v>0.19928873539874167</c:v>
                </c:pt>
                <c:pt idx="43">
                  <c:v>0.19775264139248613</c:v>
                </c:pt>
                <c:pt idx="44">
                  <c:v>0.20190773711610221</c:v>
                </c:pt>
                <c:pt idx="45">
                  <c:v>0.20160556108145181</c:v>
                </c:pt>
                <c:pt idx="46">
                  <c:v>0.19978071663793476</c:v>
                </c:pt>
                <c:pt idx="47">
                  <c:v>0.20180641632338778</c:v>
                </c:pt>
                <c:pt idx="48">
                  <c:v>0.20168389090315028</c:v>
                </c:pt>
                <c:pt idx="49">
                  <c:v>0.20166136335986187</c:v>
                </c:pt>
                <c:pt idx="50">
                  <c:v>0.20308441604905633</c:v>
                </c:pt>
                <c:pt idx="51">
                  <c:v>0.20308441604905633</c:v>
                </c:pt>
                <c:pt idx="52">
                  <c:v>0.21134699246801503</c:v>
                </c:pt>
                <c:pt idx="53">
                  <c:v>0.20888163338525423</c:v>
                </c:pt>
                <c:pt idx="54">
                  <c:v>0.20857765170671413</c:v>
                </c:pt>
                <c:pt idx="55">
                  <c:v>0.22240111334515916</c:v>
                </c:pt>
                <c:pt idx="56">
                  <c:v>0.22594224083792547</c:v>
                </c:pt>
                <c:pt idx="57">
                  <c:v>0.2349371193156109</c:v>
                </c:pt>
                <c:pt idx="58">
                  <c:v>0.24003160721242894</c:v>
                </c:pt>
                <c:pt idx="59">
                  <c:v>0.24620164262217145</c:v>
                </c:pt>
                <c:pt idx="60">
                  <c:v>0.24549487108022833</c:v>
                </c:pt>
                <c:pt idx="61">
                  <c:v>0.27559011070130285</c:v>
                </c:pt>
                <c:pt idx="62">
                  <c:v>0.27561350491903641</c:v>
                </c:pt>
                <c:pt idx="63">
                  <c:v>0.28474041444160969</c:v>
                </c:pt>
                <c:pt idx="64">
                  <c:v>0.29291379556578434</c:v>
                </c:pt>
                <c:pt idx="65">
                  <c:v>0.30078350347131866</c:v>
                </c:pt>
                <c:pt idx="66">
                  <c:v>0.30175901276629047</c:v>
                </c:pt>
                <c:pt idx="67">
                  <c:v>0.30267191256096104</c:v>
                </c:pt>
                <c:pt idx="68">
                  <c:v>0.30304191256252799</c:v>
                </c:pt>
                <c:pt idx="69">
                  <c:v>0.30309191256490287</c:v>
                </c:pt>
                <c:pt idx="70">
                  <c:v>0.31640840632219785</c:v>
                </c:pt>
                <c:pt idx="71">
                  <c:v>0.31945748417177228</c:v>
                </c:pt>
                <c:pt idx="72">
                  <c:v>0.32055748417308777</c:v>
                </c:pt>
                <c:pt idx="73">
                  <c:v>0.32139748417369546</c:v>
                </c:pt>
                <c:pt idx="74">
                  <c:v>0.32029287973831655</c:v>
                </c:pt>
                <c:pt idx="75">
                  <c:v>0.32002557833552592</c:v>
                </c:pt>
                <c:pt idx="76">
                  <c:v>0.32032557833522324</c:v>
                </c:pt>
                <c:pt idx="77">
                  <c:v>0.32050557833795201</c:v>
                </c:pt>
                <c:pt idx="78">
                  <c:v>0.31951670462218063</c:v>
                </c:pt>
                <c:pt idx="79">
                  <c:v>0.32163670461955662</c:v>
                </c:pt>
                <c:pt idx="80">
                  <c:v>0.32188670462415503</c:v>
                </c:pt>
                <c:pt idx="81">
                  <c:v>0.32765080594845664</c:v>
                </c:pt>
                <c:pt idx="82">
                  <c:v>0.32772080595032627</c:v>
                </c:pt>
                <c:pt idx="83">
                  <c:v>0.32785080595068017</c:v>
                </c:pt>
                <c:pt idx="84">
                  <c:v>0.32934483181924912</c:v>
                </c:pt>
                <c:pt idx="85">
                  <c:v>0.33140417061750438</c:v>
                </c:pt>
                <c:pt idx="86">
                  <c:v>0.33144417061649389</c:v>
                </c:pt>
                <c:pt idx="87">
                  <c:v>0.33149417061886877</c:v>
                </c:pt>
                <c:pt idx="88">
                  <c:v>0.33874454417636485</c:v>
                </c:pt>
                <c:pt idx="89">
                  <c:v>0.33909454417116108</c:v>
                </c:pt>
                <c:pt idx="90">
                  <c:v>0.33965454417156621</c:v>
                </c:pt>
                <c:pt idx="91">
                  <c:v>0.34258454417394574</c:v>
                </c:pt>
                <c:pt idx="92">
                  <c:v>0.34320978492721721</c:v>
                </c:pt>
                <c:pt idx="93">
                  <c:v>0.35072193848680583</c:v>
                </c:pt>
                <c:pt idx="94">
                  <c:v>0.35112585423194376</c:v>
                </c:pt>
                <c:pt idx="95">
                  <c:v>0.36057832252851885</c:v>
                </c:pt>
                <c:pt idx="96">
                  <c:v>0.36075832253124762</c:v>
                </c:pt>
                <c:pt idx="97">
                  <c:v>0.36090832253109628</c:v>
                </c:pt>
                <c:pt idx="98">
                  <c:v>0.36458531619014012</c:v>
                </c:pt>
                <c:pt idx="99">
                  <c:v>0.36512531618377453</c:v>
                </c:pt>
                <c:pt idx="100">
                  <c:v>0.3656553161885755</c:v>
                </c:pt>
                <c:pt idx="101">
                  <c:v>0.38764075993947422</c:v>
                </c:pt>
                <c:pt idx="102">
                  <c:v>0.39642001745681976</c:v>
                </c:pt>
                <c:pt idx="103">
                  <c:v>0.39727717244079896</c:v>
                </c:pt>
                <c:pt idx="104">
                  <c:v>0.39734717204249093</c:v>
                </c:pt>
                <c:pt idx="105">
                  <c:v>0.39735717211863586</c:v>
                </c:pt>
                <c:pt idx="106">
                  <c:v>0.4506140586246844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9D-42C3-B5B6-6FD32E19F04A}"/>
            </c:ext>
          </c:extLst>
        </c:ser>
        <c:ser>
          <c:idx val="5"/>
          <c:order val="1"/>
          <c:tx>
            <c:strRef>
              <c:f>'Active 1'!$AY$1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1'!$AW$2:$AW$127</c:f>
              <c:numCache>
                <c:formatCode>General</c:formatCode>
                <c:ptCount val="126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  <c:pt idx="70">
                  <c:v>5000</c:v>
                </c:pt>
                <c:pt idx="71">
                  <c:v>5500</c:v>
                </c:pt>
                <c:pt idx="72">
                  <c:v>6000</c:v>
                </c:pt>
                <c:pt idx="73">
                  <c:v>6500</c:v>
                </c:pt>
                <c:pt idx="74">
                  <c:v>7000</c:v>
                </c:pt>
                <c:pt idx="75">
                  <c:v>7500</c:v>
                </c:pt>
                <c:pt idx="76">
                  <c:v>8000</c:v>
                </c:pt>
                <c:pt idx="77">
                  <c:v>8500</c:v>
                </c:pt>
                <c:pt idx="78">
                  <c:v>9000</c:v>
                </c:pt>
                <c:pt idx="79">
                  <c:v>9500</c:v>
                </c:pt>
                <c:pt idx="80">
                  <c:v>10000</c:v>
                </c:pt>
                <c:pt idx="81">
                  <c:v>10500</c:v>
                </c:pt>
                <c:pt idx="82">
                  <c:v>11000</c:v>
                </c:pt>
                <c:pt idx="83">
                  <c:v>11500</c:v>
                </c:pt>
                <c:pt idx="84">
                  <c:v>12000</c:v>
                </c:pt>
                <c:pt idx="85">
                  <c:v>12500</c:v>
                </c:pt>
                <c:pt idx="86">
                  <c:v>13000</c:v>
                </c:pt>
                <c:pt idx="87">
                  <c:v>13500</c:v>
                </c:pt>
                <c:pt idx="88">
                  <c:v>14000</c:v>
                </c:pt>
                <c:pt idx="89">
                  <c:v>14500</c:v>
                </c:pt>
                <c:pt idx="90">
                  <c:v>15000</c:v>
                </c:pt>
                <c:pt idx="91">
                  <c:v>15500</c:v>
                </c:pt>
                <c:pt idx="92">
                  <c:v>16000</c:v>
                </c:pt>
                <c:pt idx="93">
                  <c:v>16500</c:v>
                </c:pt>
                <c:pt idx="94">
                  <c:v>17000</c:v>
                </c:pt>
                <c:pt idx="95">
                  <c:v>17500</c:v>
                </c:pt>
                <c:pt idx="96">
                  <c:v>18000</c:v>
                </c:pt>
                <c:pt idx="97">
                  <c:v>18500</c:v>
                </c:pt>
                <c:pt idx="98">
                  <c:v>19000</c:v>
                </c:pt>
                <c:pt idx="99">
                  <c:v>19500</c:v>
                </c:pt>
                <c:pt idx="100">
                  <c:v>20000</c:v>
                </c:pt>
                <c:pt idx="101">
                  <c:v>20500</c:v>
                </c:pt>
                <c:pt idx="102">
                  <c:v>21000</c:v>
                </c:pt>
                <c:pt idx="103">
                  <c:v>21500</c:v>
                </c:pt>
                <c:pt idx="104">
                  <c:v>22000</c:v>
                </c:pt>
                <c:pt idx="105">
                  <c:v>22500</c:v>
                </c:pt>
                <c:pt idx="106">
                  <c:v>23000</c:v>
                </c:pt>
                <c:pt idx="107">
                  <c:v>23500</c:v>
                </c:pt>
                <c:pt idx="108">
                  <c:v>24000</c:v>
                </c:pt>
                <c:pt idx="109">
                  <c:v>24500</c:v>
                </c:pt>
                <c:pt idx="110">
                  <c:v>25000</c:v>
                </c:pt>
                <c:pt idx="111">
                  <c:v>25500</c:v>
                </c:pt>
                <c:pt idx="112">
                  <c:v>26000</c:v>
                </c:pt>
                <c:pt idx="113">
                  <c:v>26500</c:v>
                </c:pt>
                <c:pt idx="114">
                  <c:v>27000</c:v>
                </c:pt>
                <c:pt idx="115">
                  <c:v>27500</c:v>
                </c:pt>
                <c:pt idx="116">
                  <c:v>28000</c:v>
                </c:pt>
                <c:pt idx="117">
                  <c:v>28500</c:v>
                </c:pt>
                <c:pt idx="118">
                  <c:v>29000</c:v>
                </c:pt>
                <c:pt idx="119">
                  <c:v>29500</c:v>
                </c:pt>
                <c:pt idx="120">
                  <c:v>30000</c:v>
                </c:pt>
                <c:pt idx="121">
                  <c:v>30500</c:v>
                </c:pt>
                <c:pt idx="122">
                  <c:v>31000</c:v>
                </c:pt>
                <c:pt idx="123">
                  <c:v>31500</c:v>
                </c:pt>
                <c:pt idx="124">
                  <c:v>32000</c:v>
                </c:pt>
                <c:pt idx="125">
                  <c:v>32500</c:v>
                </c:pt>
              </c:numCache>
            </c:numRef>
          </c:xVal>
          <c:yVal>
            <c:numRef>
              <c:f>'Active 1'!$AY$2:$AY$127</c:f>
              <c:numCache>
                <c:formatCode>General</c:formatCode>
                <c:ptCount val="126"/>
                <c:pt idx="0">
                  <c:v>0.18860167358517493</c:v>
                </c:pt>
                <c:pt idx="1">
                  <c:v>0.18084609431594478</c:v>
                </c:pt>
                <c:pt idx="2">
                  <c:v>0.17324530077538039</c:v>
                </c:pt>
                <c:pt idx="3">
                  <c:v>0.16579929296348189</c:v>
                </c:pt>
                <c:pt idx="4">
                  <c:v>0.15850807088024921</c:v>
                </c:pt>
                <c:pt idx="5">
                  <c:v>0.15137163452568242</c:v>
                </c:pt>
                <c:pt idx="6">
                  <c:v>0.14438998389978142</c:v>
                </c:pt>
                <c:pt idx="7">
                  <c:v>0.13756311900254631</c:v>
                </c:pt>
                <c:pt idx="8">
                  <c:v>0.13089103983397701</c:v>
                </c:pt>
                <c:pt idx="9">
                  <c:v>0.12437374639407356</c:v>
                </c:pt>
                <c:pt idx="10">
                  <c:v>0.11801123868283599</c:v>
                </c:pt>
                <c:pt idx="11">
                  <c:v>0.11180351670026423</c:v>
                </c:pt>
                <c:pt idx="12">
                  <c:v>0.10575058044635832</c:v>
                </c:pt>
                <c:pt idx="13">
                  <c:v>9.9852429921118271E-2</c:v>
                </c:pt>
                <c:pt idx="14">
                  <c:v>9.4109065124544061E-2</c:v>
                </c:pt>
                <c:pt idx="15">
                  <c:v>8.8520486056635692E-2</c:v>
                </c:pt>
                <c:pt idx="16">
                  <c:v>8.3086692717393149E-2</c:v>
                </c:pt>
                <c:pt idx="17">
                  <c:v>7.7807685106816488E-2</c:v>
                </c:pt>
                <c:pt idx="18">
                  <c:v>7.2683463224905639E-2</c:v>
                </c:pt>
                <c:pt idx="19">
                  <c:v>6.7714027071660646E-2</c:v>
                </c:pt>
                <c:pt idx="20">
                  <c:v>6.289937664708152E-2</c:v>
                </c:pt>
                <c:pt idx="21">
                  <c:v>5.8239511951168214E-2</c:v>
                </c:pt>
                <c:pt idx="22">
                  <c:v>5.373443298392077E-2</c:v>
                </c:pt>
                <c:pt idx="23">
                  <c:v>4.9384139745339159E-2</c:v>
                </c:pt>
                <c:pt idx="24">
                  <c:v>4.5188632235423389E-2</c:v>
                </c:pt>
                <c:pt idx="25">
                  <c:v>4.1147910454173479E-2</c:v>
                </c:pt>
                <c:pt idx="26">
                  <c:v>3.7261974401589404E-2</c:v>
                </c:pt>
                <c:pt idx="27">
                  <c:v>3.3530824077671183E-2</c:v>
                </c:pt>
                <c:pt idx="28">
                  <c:v>2.9954459482418809E-2</c:v>
                </c:pt>
                <c:pt idx="29">
                  <c:v>2.6532880615832269E-2</c:v>
                </c:pt>
                <c:pt idx="30">
                  <c:v>2.3266087477911569E-2</c:v>
                </c:pt>
                <c:pt idx="31">
                  <c:v>2.0154080068656731E-2</c:v>
                </c:pt>
                <c:pt idx="32">
                  <c:v>1.7196858388067733E-2</c:v>
                </c:pt>
                <c:pt idx="33">
                  <c:v>1.4394422436144576E-2</c:v>
                </c:pt>
                <c:pt idx="34">
                  <c:v>1.1746772212887273E-2</c:v>
                </c:pt>
                <c:pt idx="35">
                  <c:v>9.2539077182958104E-3</c:v>
                </c:pt>
                <c:pt idx="36">
                  <c:v>6.9158289523701885E-3</c:v>
                </c:pt>
                <c:pt idx="37">
                  <c:v>4.732535915110421E-3</c:v>
                </c:pt>
                <c:pt idx="38">
                  <c:v>2.704028606516487E-3</c:v>
                </c:pt>
                <c:pt idx="39">
                  <c:v>8.3030702658840744E-4</c:v>
                </c:pt>
                <c:pt idx="40">
                  <c:v>-8.8862882467382817E-4</c:v>
                </c:pt>
                <c:pt idx="41">
                  <c:v>-2.4527789472702163E-3</c:v>
                </c:pt>
                <c:pt idx="42">
                  <c:v>-3.8621433412007675E-3</c:v>
                </c:pt>
                <c:pt idx="43">
                  <c:v>-5.1167220064654677E-3</c:v>
                </c:pt>
                <c:pt idx="44">
                  <c:v>-6.2165149430643205E-3</c:v>
                </c:pt>
                <c:pt idx="45">
                  <c:v>-7.1615221509973362E-3</c:v>
                </c:pt>
                <c:pt idx="46">
                  <c:v>-7.9517436302644993E-3</c:v>
                </c:pt>
                <c:pt idx="47">
                  <c:v>-8.5871793808658184E-3</c:v>
                </c:pt>
                <c:pt idx="48">
                  <c:v>-9.0678294028012953E-3</c:v>
                </c:pt>
                <c:pt idx="49">
                  <c:v>-9.3936936960709247E-3</c:v>
                </c:pt>
                <c:pt idx="50">
                  <c:v>-9.5647722606747067E-3</c:v>
                </c:pt>
                <c:pt idx="51">
                  <c:v>-9.5810650966126499E-3</c:v>
                </c:pt>
                <c:pt idx="52">
                  <c:v>-9.4425722038847422E-3</c:v>
                </c:pt>
                <c:pt idx="53">
                  <c:v>-9.1492935824909905E-3</c:v>
                </c:pt>
                <c:pt idx="54">
                  <c:v>-8.7012292324313949E-3</c:v>
                </c:pt>
                <c:pt idx="55">
                  <c:v>-8.0983791537059535E-3</c:v>
                </c:pt>
                <c:pt idx="56">
                  <c:v>-7.3407433463146647E-3</c:v>
                </c:pt>
                <c:pt idx="57">
                  <c:v>-6.4283218102575328E-3</c:v>
                </c:pt>
                <c:pt idx="58">
                  <c:v>-5.3611145455345543E-3</c:v>
                </c:pt>
                <c:pt idx="59">
                  <c:v>-4.1391215521457319E-3</c:v>
                </c:pt>
                <c:pt idx="60">
                  <c:v>-2.7623428300910637E-3</c:v>
                </c:pt>
                <c:pt idx="61">
                  <c:v>-1.2307783793705502E-3</c:v>
                </c:pt>
                <c:pt idx="62">
                  <c:v>4.5557180001580848E-4</c:v>
                </c:pt>
                <c:pt idx="63">
                  <c:v>2.2967077080680133E-3</c:v>
                </c:pt>
                <c:pt idx="64">
                  <c:v>4.2926293447860617E-3</c:v>
                </c:pt>
                <c:pt idx="65">
                  <c:v>6.4433367101699567E-3</c:v>
                </c:pt>
                <c:pt idx="66">
                  <c:v>8.7488298042196974E-3</c:v>
                </c:pt>
                <c:pt idx="67">
                  <c:v>1.1209108626935282E-2</c:v>
                </c:pt>
                <c:pt idx="68">
                  <c:v>1.3824173178316711E-2</c:v>
                </c:pt>
                <c:pt idx="69">
                  <c:v>1.6594023458363985E-2</c:v>
                </c:pt>
                <c:pt idx="70">
                  <c:v>1.951865946707711E-2</c:v>
                </c:pt>
                <c:pt idx="71">
                  <c:v>2.2598081204456076E-2</c:v>
                </c:pt>
                <c:pt idx="72">
                  <c:v>2.5832288670500889E-2</c:v>
                </c:pt>
                <c:pt idx="73">
                  <c:v>2.9221281865211543E-2</c:v>
                </c:pt>
                <c:pt idx="74">
                  <c:v>3.2765060788588048E-2</c:v>
                </c:pt>
                <c:pt idx="75">
                  <c:v>3.6463625440630393E-2</c:v>
                </c:pt>
                <c:pt idx="76">
                  <c:v>4.0316975821338585E-2</c:v>
                </c:pt>
                <c:pt idx="77">
                  <c:v>4.4325111930712618E-2</c:v>
                </c:pt>
                <c:pt idx="78">
                  <c:v>4.8488033768752506E-2</c:v>
                </c:pt>
                <c:pt idx="79">
                  <c:v>5.2805741335458234E-2</c:v>
                </c:pt>
                <c:pt idx="80">
                  <c:v>5.7278234630829809E-2</c:v>
                </c:pt>
                <c:pt idx="81">
                  <c:v>6.1905513654867225E-2</c:v>
                </c:pt>
                <c:pt idx="82">
                  <c:v>6.6687578407570489E-2</c:v>
                </c:pt>
                <c:pt idx="83">
                  <c:v>7.1624428888939606E-2</c:v>
                </c:pt>
                <c:pt idx="84">
                  <c:v>7.6716065098974551E-2</c:v>
                </c:pt>
                <c:pt idx="85">
                  <c:v>8.1962487037675363E-2</c:v>
                </c:pt>
                <c:pt idx="86">
                  <c:v>8.7363694705041989E-2</c:v>
                </c:pt>
                <c:pt idx="87">
                  <c:v>9.2919688101074482E-2</c:v>
                </c:pt>
                <c:pt idx="88">
                  <c:v>9.8630467225772817E-2</c:v>
                </c:pt>
                <c:pt idx="89">
                  <c:v>0.10449603207913699</c:v>
                </c:pt>
                <c:pt idx="90">
                  <c:v>0.11051638266116703</c:v>
                </c:pt>
                <c:pt idx="91">
                  <c:v>0.1166915189718629</c:v>
                </c:pt>
                <c:pt idx="92">
                  <c:v>0.12302144101122461</c:v>
                </c:pt>
                <c:pt idx="93">
                  <c:v>0.12950614877925218</c:v>
                </c:pt>
                <c:pt idx="94">
                  <c:v>0.13614564227594558</c:v>
                </c:pt>
                <c:pt idx="95">
                  <c:v>0.14293992150130483</c:v>
                </c:pt>
                <c:pt idx="96">
                  <c:v>0.14988898645532994</c:v>
                </c:pt>
                <c:pt idx="97">
                  <c:v>0.15699283713802087</c:v>
                </c:pt>
                <c:pt idx="98">
                  <c:v>0.16425147354937766</c:v>
                </c:pt>
                <c:pt idx="99">
                  <c:v>0.1716648956894003</c:v>
                </c:pt>
                <c:pt idx="100">
                  <c:v>0.1792331035580888</c:v>
                </c:pt>
                <c:pt idx="101">
                  <c:v>0.18695609715544309</c:v>
                </c:pt>
                <c:pt idx="102">
                  <c:v>0.19483387648146328</c:v>
                </c:pt>
                <c:pt idx="103">
                  <c:v>0.2028664415361493</c:v>
                </c:pt>
                <c:pt idx="104">
                  <c:v>0.21105379231950117</c:v>
                </c:pt>
                <c:pt idx="105">
                  <c:v>0.21939592883151887</c:v>
                </c:pt>
                <c:pt idx="106">
                  <c:v>0.22789285107220242</c:v>
                </c:pt>
                <c:pt idx="107">
                  <c:v>0.23654455904155181</c:v>
                </c:pt>
                <c:pt idx="108">
                  <c:v>0.24535105273956706</c:v>
                </c:pt>
                <c:pt idx="109">
                  <c:v>0.25431233216624816</c:v>
                </c:pt>
                <c:pt idx="110">
                  <c:v>0.26342839732159506</c:v>
                </c:pt>
                <c:pt idx="111">
                  <c:v>0.27269924820560787</c:v>
                </c:pt>
                <c:pt idx="112">
                  <c:v>0.28212488481828646</c:v>
                </c:pt>
                <c:pt idx="113">
                  <c:v>0.29170530715963094</c:v>
                </c:pt>
                <c:pt idx="114">
                  <c:v>0.30144051522964121</c:v>
                </c:pt>
                <c:pt idx="115">
                  <c:v>0.31133050902831738</c:v>
                </c:pt>
                <c:pt idx="116">
                  <c:v>0.32137528855565939</c:v>
                </c:pt>
                <c:pt idx="117">
                  <c:v>0.33157485381166729</c:v>
                </c:pt>
                <c:pt idx="118">
                  <c:v>0.34192920479634092</c:v>
                </c:pt>
                <c:pt idx="119">
                  <c:v>0.35243834150968051</c:v>
                </c:pt>
                <c:pt idx="120">
                  <c:v>0.36310226395168588</c:v>
                </c:pt>
                <c:pt idx="121">
                  <c:v>0.37392097212235709</c:v>
                </c:pt>
                <c:pt idx="122">
                  <c:v>0.38489446602169419</c:v>
                </c:pt>
                <c:pt idx="123">
                  <c:v>0.39602274564969708</c:v>
                </c:pt>
                <c:pt idx="124">
                  <c:v>0.40730581100636587</c:v>
                </c:pt>
                <c:pt idx="125">
                  <c:v>0.4187436620917005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9D-42C3-B5B6-6FD32E19F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525920"/>
        <c:axId val="1"/>
      </c:scatterChart>
      <c:valAx>
        <c:axId val="853525920"/>
        <c:scaling>
          <c:orientation val="minMax"/>
          <c:max val="32000"/>
          <c:min val="-3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98538802052728"/>
              <c:y val="0.885026737967914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373134328358207E-2"/>
              <c:y val="0.385026737967914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525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477643279664669"/>
          <c:y val="0.93048128342245995"/>
          <c:w val="0.21343299251772629"/>
          <c:h val="5.34759358288769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V366 Cas -- Residuals from Quad. Fit</a:t>
            </a:r>
          </a:p>
        </c:rich>
      </c:tx>
      <c:layout>
        <c:manualLayout>
          <c:xMode val="edge"/>
          <c:yMode val="edge"/>
          <c:x val="0.29061102831594637"/>
          <c:y val="3.2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57973174366617"/>
          <c:y val="0.1200003125008138"/>
          <c:w val="0.80923994038748137"/>
          <c:h val="0.69333513889359089"/>
        </c:manualLayout>
      </c:layout>
      <c:scatterChart>
        <c:scatterStyle val="lineMarker"/>
        <c:varyColors val="0"/>
        <c:ser>
          <c:idx val="3"/>
          <c:order val="0"/>
          <c:tx>
            <c:strRef>
              <c:f>'Active 1'!$AC$20</c:f>
              <c:strCache>
                <c:ptCount val="1"/>
                <c:pt idx="0">
                  <c:v>Q.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1'!$Z$21:$Z$310</c:f>
              <c:numCache>
                <c:formatCode>General</c:formatCode>
                <c:ptCount val="290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  <c:pt idx="101">
                  <c:v>31126</c:v>
                </c:pt>
                <c:pt idx="102">
                  <c:v>31374.5</c:v>
                </c:pt>
                <c:pt idx="103">
                  <c:v>31407.5</c:v>
                </c:pt>
                <c:pt idx="104">
                  <c:v>31407.5</c:v>
                </c:pt>
                <c:pt idx="105">
                  <c:v>31407.5</c:v>
                </c:pt>
                <c:pt idx="106">
                  <c:v>33554</c:v>
                </c:pt>
              </c:numCache>
            </c:numRef>
          </c:xVal>
          <c:yVal>
            <c:numRef>
              <c:f>'Active 1'!$AC$21:$AC$310</c:f>
              <c:numCache>
                <c:formatCode>0.00E+00</c:formatCode>
                <c:ptCount val="290"/>
                <c:pt idx="0">
                  <c:v>2.5901460372723464E-2</c:v>
                </c:pt>
                <c:pt idx="1">
                  <c:v>1.0639920492874759E-2</c:v>
                </c:pt>
                <c:pt idx="2">
                  <c:v>2.5050608658515716E-2</c:v>
                </c:pt>
                <c:pt idx="3">
                  <c:v>4.0683010627771875E-2</c:v>
                </c:pt>
                <c:pt idx="4">
                  <c:v>2.4581199420705694E-2</c:v>
                </c:pt>
                <c:pt idx="5">
                  <c:v>-1.7085569483197102E-2</c:v>
                </c:pt>
                <c:pt idx="6">
                  <c:v>4.6230701963135522E-3</c:v>
                </c:pt>
                <c:pt idx="7">
                  <c:v>-5.9145270428568476E-3</c:v>
                </c:pt>
                <c:pt idx="8">
                  <c:v>1.111114035599217E-3</c:v>
                </c:pt>
                <c:pt idx="9">
                  <c:v>-3.2376571711312972E-3</c:v>
                </c:pt>
                <c:pt idx="10">
                  <c:v>2.7623428300910637E-3</c:v>
                </c:pt>
                <c:pt idx="11">
                  <c:v>2.4849341753682363E-3</c:v>
                </c:pt>
                <c:pt idx="12">
                  <c:v>-1.431179970141003E-3</c:v>
                </c:pt>
                <c:pt idx="13">
                  <c:v>-5.8622536104162813E-3</c:v>
                </c:pt>
                <c:pt idx="14">
                  <c:v>4.8369387710502174E-3</c:v>
                </c:pt>
                <c:pt idx="15">
                  <c:v>9.6989582657239226E-3</c:v>
                </c:pt>
                <c:pt idx="16">
                  <c:v>1.9313348773376759E-2</c:v>
                </c:pt>
                <c:pt idx="17">
                  <c:v>-1.2528374073175527E-3</c:v>
                </c:pt>
                <c:pt idx="18">
                  <c:v>-1.7496959662235877E-2</c:v>
                </c:pt>
                <c:pt idx="19">
                  <c:v>4.9900417419408791E-3</c:v>
                </c:pt>
                <c:pt idx="20">
                  <c:v>-2.8535964577745179E-3</c:v>
                </c:pt>
                <c:pt idx="21">
                  <c:v>-2.0481159382270284E-2</c:v>
                </c:pt>
                <c:pt idx="22">
                  <c:v>-1.3692644061379461E-2</c:v>
                </c:pt>
                <c:pt idx="23">
                  <c:v>-3.3376880360022461E-2</c:v>
                </c:pt>
                <c:pt idx="24">
                  <c:v>-4.648784638092162E-2</c:v>
                </c:pt>
                <c:pt idx="25">
                  <c:v>-3.3579588633381452E-2</c:v>
                </c:pt>
                <c:pt idx="26">
                  <c:v>-3.6208353900657922E-2</c:v>
                </c:pt>
                <c:pt idx="27">
                  <c:v>-4.2730038162697603E-2</c:v>
                </c:pt>
                <c:pt idx="28">
                  <c:v>-3.9576976819132324E-2</c:v>
                </c:pt>
                <c:pt idx="29">
                  <c:v>-3.3706237017792615E-2</c:v>
                </c:pt>
                <c:pt idx="30">
                  <c:v>-3.0888269696690389E-2</c:v>
                </c:pt>
                <c:pt idx="31">
                  <c:v>-4.4964329386349519E-2</c:v>
                </c:pt>
                <c:pt idx="32">
                  <c:v>-1.5258905214610707E-2</c:v>
                </c:pt>
                <c:pt idx="33">
                  <c:v>-6.2783562396071746E-2</c:v>
                </c:pt>
                <c:pt idx="34">
                  <c:v>-3.8299731161035487E-2</c:v>
                </c:pt>
                <c:pt idx="35">
                  <c:v>-2.7104808483494752E-2</c:v>
                </c:pt>
                <c:pt idx="36">
                  <c:v>-2.4453254216818293E-2</c:v>
                </c:pt>
                <c:pt idx="37">
                  <c:v>-2.4725558640005252E-2</c:v>
                </c:pt>
                <c:pt idx="38">
                  <c:v>-2.4046832028656789E-2</c:v>
                </c:pt>
                <c:pt idx="39">
                  <c:v>-1.7108422135059337E-2</c:v>
                </c:pt>
                <c:pt idx="40">
                  <c:v>-1.5877790970292183E-2</c:v>
                </c:pt>
                <c:pt idx="41">
                  <c:v>-1.5713393252618724E-2</c:v>
                </c:pt>
                <c:pt idx="42">
                  <c:v>-1.5502968862614569E-2</c:v>
                </c:pt>
                <c:pt idx="43">
                  <c:v>-2.0709155583272632E-2</c:v>
                </c:pt>
                <c:pt idx="44">
                  <c:v>-1.6581219681761572E-2</c:v>
                </c:pt>
                <c:pt idx="45">
                  <c:v>-1.7005577038580966E-2</c:v>
                </c:pt>
                <c:pt idx="46">
                  <c:v>-1.8966106451980186E-2</c:v>
                </c:pt>
                <c:pt idx="47">
                  <c:v>-1.7125721937962413E-2</c:v>
                </c:pt>
                <c:pt idx="48">
                  <c:v>-1.7261801579173452E-2</c:v>
                </c:pt>
                <c:pt idx="49">
                  <c:v>-1.7297882608706322E-2</c:v>
                </c:pt>
                <c:pt idx="50">
                  <c:v>-1.7195175784901845E-2</c:v>
                </c:pt>
                <c:pt idx="51">
                  <c:v>-1.7195175784901845E-2</c:v>
                </c:pt>
                <c:pt idx="52">
                  <c:v>-1.184172830405178E-2</c:v>
                </c:pt>
                <c:pt idx="53">
                  <c:v>-1.5247053852439574E-2</c:v>
                </c:pt>
                <c:pt idx="54">
                  <c:v>-1.5648953711214802E-2</c:v>
                </c:pt>
                <c:pt idx="55">
                  <c:v>-9.2857545229547145E-3</c:v>
                </c:pt>
                <c:pt idx="56">
                  <c:v>-5.9776691386764225E-3</c:v>
                </c:pt>
                <c:pt idx="57">
                  <c:v>-1.142490896498316E-3</c:v>
                </c:pt>
                <c:pt idx="58">
                  <c:v>2.3266952753970283E-3</c:v>
                </c:pt>
                <c:pt idx="59">
                  <c:v>5.1688551048444942E-3</c:v>
                </c:pt>
                <c:pt idx="60">
                  <c:v>4.4382696492580309E-3</c:v>
                </c:pt>
                <c:pt idx="61">
                  <c:v>1.8654333170002313E-2</c:v>
                </c:pt>
                <c:pt idx="62">
                  <c:v>1.8443947964610241E-2</c:v>
                </c:pt>
                <c:pt idx="63">
                  <c:v>2.081527171005243E-2</c:v>
                </c:pt>
                <c:pt idx="64">
                  <c:v>2.3733273883376538E-2</c:v>
                </c:pt>
                <c:pt idx="65">
                  <c:v>2.6150596110969704E-2</c:v>
                </c:pt>
                <c:pt idx="66">
                  <c:v>2.5530042762343719E-2</c:v>
                </c:pt>
                <c:pt idx="67">
                  <c:v>2.5495034881137135E-2</c:v>
                </c:pt>
                <c:pt idx="68">
                  <c:v>2.5865034882704085E-2</c:v>
                </c:pt>
                <c:pt idx="69">
                  <c:v>2.5915034885078958E-2</c:v>
                </c:pt>
                <c:pt idx="70">
                  <c:v>2.7943742121132598E-2</c:v>
                </c:pt>
                <c:pt idx="71">
                  <c:v>2.8657908845573232E-2</c:v>
                </c:pt>
                <c:pt idx="72">
                  <c:v>2.9757908846888725E-2</c:v>
                </c:pt>
                <c:pt idx="73">
                  <c:v>3.0597908847496413E-2</c:v>
                </c:pt>
                <c:pt idx="74">
                  <c:v>2.85132028572887E-2</c:v>
                </c:pt>
                <c:pt idx="75">
                  <c:v>2.7777144243159302E-2</c:v>
                </c:pt>
                <c:pt idx="76">
                  <c:v>2.8077144242856622E-2</c:v>
                </c:pt>
                <c:pt idx="77">
                  <c:v>2.8257144245585397E-2</c:v>
                </c:pt>
                <c:pt idx="78">
                  <c:v>2.7252353153279618E-2</c:v>
                </c:pt>
                <c:pt idx="79">
                  <c:v>2.9372353150655617E-2</c:v>
                </c:pt>
                <c:pt idx="80">
                  <c:v>2.9622353155254022E-2</c:v>
                </c:pt>
                <c:pt idx="81">
                  <c:v>2.9722448561821047E-2</c:v>
                </c:pt>
                <c:pt idx="82">
                  <c:v>2.9792448563690677E-2</c:v>
                </c:pt>
                <c:pt idx="83">
                  <c:v>2.9922448564044579E-2</c:v>
                </c:pt>
                <c:pt idx="84">
                  <c:v>3.0212779044944016E-2</c:v>
                </c:pt>
                <c:pt idx="85">
                  <c:v>3.0672454488639755E-2</c:v>
                </c:pt>
                <c:pt idx="86">
                  <c:v>3.071245448762927E-2</c:v>
                </c:pt>
                <c:pt idx="87">
                  <c:v>3.0762454490004143E-2</c:v>
                </c:pt>
                <c:pt idx="88">
                  <c:v>3.2606309020543789E-2</c:v>
                </c:pt>
                <c:pt idx="89">
                  <c:v>3.2956309015340024E-2</c:v>
                </c:pt>
                <c:pt idx="90">
                  <c:v>3.3516309015745149E-2</c:v>
                </c:pt>
                <c:pt idx="91">
                  <c:v>3.6446309018124678E-2</c:v>
                </c:pt>
                <c:pt idx="92">
                  <c:v>3.571046821670959E-2</c:v>
                </c:pt>
                <c:pt idx="93">
                  <c:v>3.607095962546214E-2</c:v>
                </c:pt>
                <c:pt idx="94">
                  <c:v>3.5197204335987275E-2</c:v>
                </c:pt>
                <c:pt idx="95">
                  <c:v>3.6795055696075718E-2</c:v>
                </c:pt>
                <c:pt idx="96">
                  <c:v>3.6975055698804493E-2</c:v>
                </c:pt>
                <c:pt idx="97">
                  <c:v>3.7125055698653153E-2</c:v>
                </c:pt>
                <c:pt idx="98">
                  <c:v>3.8577641461110868E-2</c:v>
                </c:pt>
                <c:pt idx="99">
                  <c:v>3.9117641454745278E-2</c:v>
                </c:pt>
                <c:pt idx="100">
                  <c:v>3.9647641459546246E-2</c:v>
                </c:pt>
                <c:pt idx="101">
                  <c:v>3.8938795720405761E-2</c:v>
                </c:pt>
                <c:pt idx="102">
                  <c:v>4.2474752169041341E-2</c:v>
                </c:pt>
                <c:pt idx="103">
                  <c:v>4.2628905205261469E-2</c:v>
                </c:pt>
                <c:pt idx="104">
                  <c:v>4.269890480695343E-2</c:v>
                </c:pt>
                <c:pt idx="105">
                  <c:v>4.2708904883098364E-2</c:v>
                </c:pt>
                <c:pt idx="106">
                  <c:v>4.706529570154605E-2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67-4E41-B5FA-93D309B3D632}"/>
            </c:ext>
          </c:extLst>
        </c:ser>
        <c:ser>
          <c:idx val="5"/>
          <c:order val="1"/>
          <c:tx>
            <c:strRef>
              <c:f>'Active 1'!$AZ$1</c:f>
              <c:strCache>
                <c:ptCount val="1"/>
                <c:pt idx="0">
                  <c:v>A.BOX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1'!$AW$2:$AW$227</c:f>
              <c:numCache>
                <c:formatCode>General</c:formatCode>
                <c:ptCount val="226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  <c:pt idx="70">
                  <c:v>5000</c:v>
                </c:pt>
                <c:pt idx="71">
                  <c:v>5500</c:v>
                </c:pt>
                <c:pt idx="72">
                  <c:v>6000</c:v>
                </c:pt>
                <c:pt idx="73">
                  <c:v>6500</c:v>
                </c:pt>
                <c:pt idx="74">
                  <c:v>7000</c:v>
                </c:pt>
                <c:pt idx="75">
                  <c:v>7500</c:v>
                </c:pt>
                <c:pt idx="76">
                  <c:v>8000</c:v>
                </c:pt>
                <c:pt idx="77">
                  <c:v>8500</c:v>
                </c:pt>
                <c:pt idx="78">
                  <c:v>9000</c:v>
                </c:pt>
                <c:pt idx="79">
                  <c:v>9500</c:v>
                </c:pt>
                <c:pt idx="80">
                  <c:v>10000</c:v>
                </c:pt>
                <c:pt idx="81">
                  <c:v>10500</c:v>
                </c:pt>
                <c:pt idx="82">
                  <c:v>11000</c:v>
                </c:pt>
                <c:pt idx="83">
                  <c:v>11500</c:v>
                </c:pt>
                <c:pt idx="84">
                  <c:v>12000</c:v>
                </c:pt>
                <c:pt idx="85">
                  <c:v>12500</c:v>
                </c:pt>
                <c:pt idx="86">
                  <c:v>13000</c:v>
                </c:pt>
                <c:pt idx="87">
                  <c:v>13500</c:v>
                </c:pt>
                <c:pt idx="88">
                  <c:v>14000</c:v>
                </c:pt>
                <c:pt idx="89">
                  <c:v>14500</c:v>
                </c:pt>
                <c:pt idx="90">
                  <c:v>15000</c:v>
                </c:pt>
                <c:pt idx="91">
                  <c:v>15500</c:v>
                </c:pt>
                <c:pt idx="92">
                  <c:v>16000</c:v>
                </c:pt>
                <c:pt idx="93">
                  <c:v>16500</c:v>
                </c:pt>
                <c:pt idx="94">
                  <c:v>17000</c:v>
                </c:pt>
                <c:pt idx="95">
                  <c:v>17500</c:v>
                </c:pt>
                <c:pt idx="96">
                  <c:v>18000</c:v>
                </c:pt>
                <c:pt idx="97">
                  <c:v>18500</c:v>
                </c:pt>
                <c:pt idx="98">
                  <c:v>19000</c:v>
                </c:pt>
                <c:pt idx="99">
                  <c:v>19500</c:v>
                </c:pt>
                <c:pt idx="100">
                  <c:v>20000</c:v>
                </c:pt>
                <c:pt idx="101">
                  <c:v>20500</c:v>
                </c:pt>
                <c:pt idx="102">
                  <c:v>21000</c:v>
                </c:pt>
                <c:pt idx="103">
                  <c:v>21500</c:v>
                </c:pt>
                <c:pt idx="104">
                  <c:v>22000</c:v>
                </c:pt>
                <c:pt idx="105">
                  <c:v>22500</c:v>
                </c:pt>
                <c:pt idx="106">
                  <c:v>23000</c:v>
                </c:pt>
                <c:pt idx="107">
                  <c:v>23500</c:v>
                </c:pt>
                <c:pt idx="108">
                  <c:v>24000</c:v>
                </c:pt>
                <c:pt idx="109">
                  <c:v>24500</c:v>
                </c:pt>
                <c:pt idx="110">
                  <c:v>25000</c:v>
                </c:pt>
                <c:pt idx="111">
                  <c:v>25500</c:v>
                </c:pt>
                <c:pt idx="112">
                  <c:v>26000</c:v>
                </c:pt>
                <c:pt idx="113">
                  <c:v>26500</c:v>
                </c:pt>
                <c:pt idx="114">
                  <c:v>27000</c:v>
                </c:pt>
                <c:pt idx="115">
                  <c:v>27500</c:v>
                </c:pt>
                <c:pt idx="116">
                  <c:v>28000</c:v>
                </c:pt>
                <c:pt idx="117">
                  <c:v>28500</c:v>
                </c:pt>
                <c:pt idx="118">
                  <c:v>29000</c:v>
                </c:pt>
                <c:pt idx="119">
                  <c:v>29500</c:v>
                </c:pt>
                <c:pt idx="120">
                  <c:v>30000</c:v>
                </c:pt>
                <c:pt idx="121">
                  <c:v>30500</c:v>
                </c:pt>
                <c:pt idx="122">
                  <c:v>31000</c:v>
                </c:pt>
                <c:pt idx="123">
                  <c:v>31500</c:v>
                </c:pt>
                <c:pt idx="124">
                  <c:v>32000</c:v>
                </c:pt>
                <c:pt idx="125">
                  <c:v>32500</c:v>
                </c:pt>
                <c:pt idx="126">
                  <c:v>33000</c:v>
                </c:pt>
                <c:pt idx="127">
                  <c:v>33500</c:v>
                </c:pt>
                <c:pt idx="128">
                  <c:v>34000</c:v>
                </c:pt>
              </c:numCache>
            </c:numRef>
          </c:xVal>
          <c:yVal>
            <c:numRef>
              <c:f>'Active 1'!$AZ$2:$AZ$227</c:f>
              <c:numCache>
                <c:formatCode>General</c:formatCode>
                <c:ptCount val="226"/>
                <c:pt idx="0">
                  <c:v>-3.1478080109157459E-2</c:v>
                </c:pt>
                <c:pt idx="1">
                  <c:v>-2.9269243619493273E-2</c:v>
                </c:pt>
                <c:pt idx="2">
                  <c:v>-2.6766703428981863E-2</c:v>
                </c:pt>
                <c:pt idx="3">
                  <c:v>-2.396880876531041E-2</c:v>
                </c:pt>
                <c:pt idx="4">
                  <c:v>-2.0881112800410707E-2</c:v>
                </c:pt>
                <c:pt idx="5">
                  <c:v>-1.7518373256953584E-2</c:v>
                </c:pt>
                <c:pt idx="6">
                  <c:v>-1.3906303360478406E-2</c:v>
                </c:pt>
                <c:pt idx="7">
                  <c:v>-1.0082624760681863E-2</c:v>
                </c:pt>
                <c:pt idx="8">
                  <c:v>-6.0969430041527403E-3</c:v>
                </c:pt>
                <c:pt idx="9">
                  <c:v>-2.009095027877569E-3</c:v>
                </c:pt>
                <c:pt idx="10">
                  <c:v>2.1140749065598117E-3</c:v>
                </c:pt>
                <c:pt idx="11">
                  <c:v>6.2031421293553711E-3</c:v>
                </c:pt>
                <c:pt idx="12">
                  <c:v>1.0190999289412838E-2</c:v>
                </c:pt>
                <c:pt idx="13">
                  <c:v>1.4017340767746403E-2</c:v>
                </c:pt>
                <c:pt idx="14">
                  <c:v>1.7631982002113293E-2</c:v>
                </c:pt>
                <c:pt idx="15">
                  <c:v>2.099661527147649E-2</c:v>
                </c:pt>
                <c:pt idx="16">
                  <c:v>2.4085018858135816E-2</c:v>
                </c:pt>
                <c:pt idx="17">
                  <c:v>2.6882055486215899E-2</c:v>
                </c:pt>
                <c:pt idx="18">
                  <c:v>2.9381938311611188E-2</c:v>
                </c:pt>
                <c:pt idx="19">
                  <c:v>3.1586220905077816E-2</c:v>
                </c:pt>
                <c:pt idx="20">
                  <c:v>3.350184881085061E-2</c:v>
                </c:pt>
                <c:pt idx="21">
                  <c:v>3.513946700388166E-2</c:v>
                </c:pt>
                <c:pt idx="22">
                  <c:v>3.6512057827247243E-2</c:v>
                </c:pt>
                <c:pt idx="23">
                  <c:v>3.7633905669836772E-2</c:v>
                </c:pt>
                <c:pt idx="24">
                  <c:v>3.8519844906804032E-2</c:v>
                </c:pt>
                <c:pt idx="25">
                  <c:v>3.9184734886530813E-2</c:v>
                </c:pt>
                <c:pt idx="26">
                  <c:v>3.9643108010941355E-2</c:v>
                </c:pt>
                <c:pt idx="27">
                  <c:v>3.9908945465137166E-2</c:v>
                </c:pt>
                <c:pt idx="28">
                  <c:v>3.9995544861488319E-2</c:v>
                </c:pt>
                <c:pt idx="29">
                  <c:v>3.9915452707995042E-2</c:v>
                </c:pt>
                <c:pt idx="30">
                  <c:v>3.9680441550835333E-2</c:v>
                </c:pt>
                <c:pt idx="31">
                  <c:v>3.9301516978229693E-2</c:v>
                </c:pt>
                <c:pt idx="32">
                  <c:v>3.8788943732499678E-2</c:v>
                </c:pt>
                <c:pt idx="33">
                  <c:v>3.8152283272151574E-2</c:v>
                </c:pt>
                <c:pt idx="34">
                  <c:v>3.7400437485775283E-2</c:v>
                </c:pt>
                <c:pt idx="35">
                  <c:v>3.654169503756137E-2</c:v>
                </c:pt>
                <c:pt idx="36">
                  <c:v>3.5583778125269652E-2</c:v>
                </c:pt>
                <c:pt idx="37">
                  <c:v>3.4533888338286446E-2</c:v>
                </c:pt>
                <c:pt idx="38">
                  <c:v>3.3398750891843521E-2</c:v>
                </c:pt>
                <c:pt idx="39">
                  <c:v>3.2184656857816921E-2</c:v>
                </c:pt>
                <c:pt idx="40">
                  <c:v>3.0897503184384525E-2</c:v>
                </c:pt>
                <c:pt idx="41">
                  <c:v>2.9542830361225712E-2</c:v>
                </c:pt>
                <c:pt idx="42">
                  <c:v>2.8125857598299928E-2</c:v>
                </c:pt>
                <c:pt idx="43">
                  <c:v>2.6651515385563946E-2</c:v>
                </c:pt>
                <c:pt idx="44">
                  <c:v>2.5124475314992827E-2</c:v>
                </c:pt>
                <c:pt idx="45">
                  <c:v>2.354917708818724E-2</c:v>
                </c:pt>
                <c:pt idx="46">
                  <c:v>2.1929852704518717E-2</c:v>
                </c:pt>
                <c:pt idx="47">
                  <c:v>2.0270547919588502E-2</c:v>
                </c:pt>
                <c:pt idx="48">
                  <c:v>1.8575141169875659E-2</c:v>
                </c:pt>
                <c:pt idx="49">
                  <c:v>1.6847360262754726E-2</c:v>
                </c:pt>
                <c:pt idx="50">
                  <c:v>1.5090797217926366E-2</c:v>
                </c:pt>
                <c:pt idx="51">
                  <c:v>1.3308921705546359E-2</c:v>
                </c:pt>
                <c:pt idx="52">
                  <c:v>1.1505093550579371E-2</c:v>
                </c:pt>
                <c:pt idx="53">
                  <c:v>9.6825747592283202E-3</c:v>
                </c:pt>
                <c:pt idx="54">
                  <c:v>7.8445414733203916E-3</c:v>
                </c:pt>
                <c:pt idx="55">
                  <c:v>5.9940961778995336E-3</c:v>
                </c:pt>
                <c:pt idx="56">
                  <c:v>4.134280384869498E-3</c:v>
                </c:pt>
                <c:pt idx="57">
                  <c:v>2.268087902284823E-3</c:v>
                </c:pt>
                <c:pt idx="58">
                  <c:v>3.9847868666478348E-4</c:v>
                </c:pt>
                <c:pt idx="59">
                  <c:v>-1.4716068239945057E-3</c:v>
                </c:pt>
                <c:pt idx="60">
                  <c:v>-3.3392330759392827E-3</c:v>
                </c:pt>
                <c:pt idx="61">
                  <c:v>-5.2014546903578181E-3</c:v>
                </c:pt>
                <c:pt idx="62">
                  <c:v>-7.0553019172192042E-3</c:v>
                </c:pt>
                <c:pt idx="63">
                  <c:v>-8.8977664662443709E-3</c:v>
                </c:pt>
                <c:pt idx="64">
                  <c:v>-1.0725787871174272E-2</c:v>
                </c:pt>
                <c:pt idx="65">
                  <c:v>-1.2536240457764945E-2</c:v>
                </c:pt>
                <c:pt idx="66">
                  <c:v>-1.4325920880923951E-2</c:v>
                </c:pt>
                <c:pt idx="67">
                  <c:v>-1.6091536082774409E-2</c:v>
                </c:pt>
                <c:pt idx="68">
                  <c:v>-1.782969141296523E-2</c:v>
                </c:pt>
                <c:pt idx="69">
                  <c:v>-1.9536878556891887E-2</c:v>
                </c:pt>
                <c:pt idx="70">
                  <c:v>-2.1209462847008264E-2</c:v>
                </c:pt>
                <c:pt idx="71">
                  <c:v>-2.2843669494949648E-2</c:v>
                </c:pt>
                <c:pt idx="72">
                  <c:v>-2.4435568282067107E-2</c:v>
                </c:pt>
                <c:pt idx="73">
                  <c:v>-2.5981056283272078E-2</c:v>
                </c:pt>
                <c:pt idx="74">
                  <c:v>-2.7475838269325405E-2</c:v>
                </c:pt>
                <c:pt idx="75">
                  <c:v>-2.8915404527103759E-2</c:v>
                </c:pt>
                <c:pt idx="76">
                  <c:v>-3.0295005943763824E-2</c:v>
                </c:pt>
                <c:pt idx="77">
                  <c:v>-3.1609626305107441E-2</c:v>
                </c:pt>
                <c:pt idx="78">
                  <c:v>-3.2853951847256403E-2</c:v>
                </c:pt>
                <c:pt idx="79">
                  <c:v>-3.4022338163628596E-2</c:v>
                </c:pt>
                <c:pt idx="80">
                  <c:v>-3.5108774602166742E-2</c:v>
                </c:pt>
                <c:pt idx="81">
                  <c:v>-3.6106846296289685E-2</c:v>
                </c:pt>
                <c:pt idx="82">
                  <c:v>-3.7009693974753809E-2</c:v>
                </c:pt>
                <c:pt idx="83">
                  <c:v>-3.780997172203332E-2</c:v>
                </c:pt>
                <c:pt idx="84">
                  <c:v>-3.8499802957561016E-2</c:v>
                </c:pt>
                <c:pt idx="85">
                  <c:v>-3.9070735127335249E-2</c:v>
                </c:pt>
                <c:pt idx="86">
                  <c:v>-3.9513694022332506E-2</c:v>
                </c:pt>
                <c:pt idx="87">
                  <c:v>-3.9818939327168235E-2</c:v>
                </c:pt>
                <c:pt idx="88">
                  <c:v>-3.997602403346541E-2</c:v>
                </c:pt>
                <c:pt idx="89">
                  <c:v>-3.9973761801562736E-2</c:v>
                </c:pt>
                <c:pt idx="90">
                  <c:v>-3.9800208308092874E-2</c:v>
                </c:pt>
                <c:pt idx="91">
                  <c:v>-3.9442665191392765E-2</c:v>
                </c:pt>
                <c:pt idx="92">
                  <c:v>-3.8887718574680062E-2</c:v>
                </c:pt>
                <c:pt idx="93">
                  <c:v>-3.812132856326484E-2</c:v>
                </c:pt>
                <c:pt idx="94">
                  <c:v>-3.712899190137612E-2</c:v>
                </c:pt>
                <c:pt idx="95">
                  <c:v>-3.5896007417158787E-2</c:v>
                </c:pt>
                <c:pt idx="96">
                  <c:v>-3.4407882902164934E-2</c:v>
                </c:pt>
                <c:pt idx="97">
                  <c:v>-3.2650931595248241E-2</c:v>
                </c:pt>
                <c:pt idx="98">
                  <c:v>-3.0613113420804593E-2</c:v>
                </c:pt>
                <c:pt idx="99">
                  <c:v>-2.8285174384597645E-2</c:v>
                </c:pt>
                <c:pt idx="100">
                  <c:v>-2.5662117120675322E-2</c:v>
                </c:pt>
                <c:pt idx="101">
                  <c:v>-2.2744984133220778E-2</c:v>
                </c:pt>
                <c:pt idx="102">
                  <c:v>-1.9542843053199907E-2</c:v>
                </c:pt>
                <c:pt idx="103">
                  <c:v>-1.6074732954201996E-2</c:v>
                </c:pt>
                <c:pt idx="104">
                  <c:v>-1.2371189660815539E-2</c:v>
                </c:pt>
                <c:pt idx="105">
                  <c:v>-8.4748736108829267E-3</c:v>
                </c:pt>
                <c:pt idx="106">
                  <c:v>-4.4398513246895182E-3</c:v>
                </c:pt>
                <c:pt idx="107">
                  <c:v>-3.292853889353927E-4</c:v>
                </c:pt>
                <c:pt idx="108">
                  <c:v>3.78834790869856E-3</c:v>
                </c:pt>
                <c:pt idx="109">
                  <c:v>7.84398050327079E-3</c:v>
                </c:pt>
                <c:pt idx="110">
                  <c:v>1.1772787457583981E-2</c:v>
                </c:pt>
                <c:pt idx="111">
                  <c:v>1.5518270864558309E-2</c:v>
                </c:pt>
                <c:pt idx="112">
                  <c:v>1.9034966066645852E-2</c:v>
                </c:pt>
                <c:pt idx="113">
                  <c:v>2.2289543584131367E-2</c:v>
                </c:pt>
                <c:pt idx="114">
                  <c:v>2.5260472076188763E-2</c:v>
                </c:pt>
                <c:pt idx="115">
                  <c:v>2.7936658705039034E-2</c:v>
                </c:pt>
                <c:pt idx="116">
                  <c:v>3.0315552958072908E-2</c:v>
                </c:pt>
                <c:pt idx="117">
                  <c:v>3.2401129203184491E-2</c:v>
                </c:pt>
                <c:pt idx="118">
                  <c:v>3.4202026698697006E-2</c:v>
                </c:pt>
                <c:pt idx="119">
                  <c:v>3.5729988121243728E-2</c:v>
                </c:pt>
                <c:pt idx="120">
                  <c:v>3.6998634109473835E-2</c:v>
                </c:pt>
                <c:pt idx="121">
                  <c:v>3.8022549806202385E-2</c:v>
                </c:pt>
                <c:pt idx="122">
                  <c:v>3.8816632200812072E-2</c:v>
                </c:pt>
                <c:pt idx="123">
                  <c:v>3.9395641751311709E-2</c:v>
                </c:pt>
                <c:pt idx="124">
                  <c:v>3.9773907408710937E-2</c:v>
                </c:pt>
                <c:pt idx="125">
                  <c:v>3.9965143588956642E-2</c:v>
                </c:pt>
                <c:pt idx="126">
                  <c:v>3.9982347070209472E-2</c:v>
                </c:pt>
                <c:pt idx="127">
                  <c:v>3.9837749762806275E-2</c:v>
                </c:pt>
                <c:pt idx="128">
                  <c:v>3.9542809553182866E-2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67-4E41-B5FA-93D309B3D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531496"/>
        <c:axId val="1"/>
      </c:scatterChart>
      <c:valAx>
        <c:axId val="853531496"/>
        <c:scaling>
          <c:orientation val="minMax"/>
          <c:max val="32000"/>
          <c:min val="-3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9985096870337"/>
              <c:y val="0.88533557305336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33532041728763E-2"/>
              <c:y val="0.38666778652668415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531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348733233979134"/>
          <c:y val="0.93066918635170603"/>
          <c:w val="0.21460506706408344"/>
          <c:h val="5.33333333333333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V366 Cas -- O-C Diagr.</a:t>
            </a:r>
          </a:p>
        </c:rich>
      </c:tx>
      <c:layout>
        <c:manualLayout>
          <c:xMode val="edge"/>
          <c:yMode val="edge"/>
          <c:x val="0.3703151573819389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44835159203962"/>
          <c:y val="0.13213251962661771"/>
          <c:w val="0.850075584821543"/>
          <c:h val="0.65765958632339272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27834</c:v>
                </c:pt>
                <c:pt idx="68">
                  <c:v>27983.5</c:v>
                </c:pt>
                <c:pt idx="69">
                  <c:v>27983.5</c:v>
                </c:pt>
                <c:pt idx="70">
                  <c:v>27983.5</c:v>
                </c:pt>
                <c:pt idx="71">
                  <c:v>28045.5</c:v>
                </c:pt>
                <c:pt idx="72">
                  <c:v>28425</c:v>
                </c:pt>
                <c:pt idx="73">
                  <c:v>28425</c:v>
                </c:pt>
                <c:pt idx="74">
                  <c:v>28425</c:v>
                </c:pt>
                <c:pt idx="75">
                  <c:v>28497.5</c:v>
                </c:pt>
                <c:pt idx="76">
                  <c:v>28909</c:v>
                </c:pt>
                <c:pt idx="77">
                  <c:v>28909</c:v>
                </c:pt>
                <c:pt idx="78">
                  <c:v>28909</c:v>
                </c:pt>
                <c:pt idx="79">
                  <c:v>28909</c:v>
                </c:pt>
                <c:pt idx="80">
                  <c:v>28987</c:v>
                </c:pt>
                <c:pt idx="81">
                  <c:v>29387.5</c:v>
                </c:pt>
                <c:pt idx="82">
                  <c:v>29457.5</c:v>
                </c:pt>
                <c:pt idx="83">
                  <c:v>29878.5</c:v>
                </c:pt>
                <c:pt idx="84">
                  <c:v>29878.5</c:v>
                </c:pt>
                <c:pt idx="85">
                  <c:v>29878.5</c:v>
                </c:pt>
                <c:pt idx="86">
                  <c:v>29995</c:v>
                </c:pt>
                <c:pt idx="87">
                  <c:v>29995</c:v>
                </c:pt>
                <c:pt idx="88">
                  <c:v>29995</c:v>
                </c:pt>
                <c:pt idx="89">
                  <c:v>31126</c:v>
                </c:pt>
                <c:pt idx="90">
                  <c:v>31374.5</c:v>
                </c:pt>
                <c:pt idx="91">
                  <c:v>31407.5</c:v>
                </c:pt>
                <c:pt idx="92">
                  <c:v>31407.5</c:v>
                </c:pt>
                <c:pt idx="93">
                  <c:v>31407.5</c:v>
                </c:pt>
              </c:numCache>
            </c:numRef>
          </c:xVal>
          <c:yVal>
            <c:numRef>
              <c:f>A!$H$21:$H$996</c:f>
              <c:numCache>
                <c:formatCode>General</c:formatCode>
                <c:ptCount val="976"/>
                <c:pt idx="0">
                  <c:v>0.10572849999880418</c:v>
                </c:pt>
                <c:pt idx="1">
                  <c:v>4.6362499997485429E-3</c:v>
                </c:pt>
                <c:pt idx="2">
                  <c:v>1.8706499995460035E-2</c:v>
                </c:pt>
                <c:pt idx="3">
                  <c:v>3.2978749997710111E-2</c:v>
                </c:pt>
                <c:pt idx="4">
                  <c:v>1.6812499998195563E-2</c:v>
                </c:pt>
                <c:pt idx="5">
                  <c:v>-2.5309750002634246E-2</c:v>
                </c:pt>
                <c:pt idx="6">
                  <c:v>-3.5545000064303167E-3</c:v>
                </c:pt>
                <c:pt idx="7">
                  <c:v>-1.2673249999352265E-2</c:v>
                </c:pt>
                <c:pt idx="8">
                  <c:v>-3.1327499964390881E-3</c:v>
                </c:pt>
                <c:pt idx="9">
                  <c:v>-6.0000000012223609E-3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80-4F9E-B5F1-D0B52A4E5902}"/>
            </c:ext>
          </c:extLst>
        </c:ser>
        <c:ser>
          <c:idx val="1"/>
          <c:order val="1"/>
          <c:tx>
            <c:strRef>
              <c:f>A!$I$20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27834</c:v>
                </c:pt>
                <c:pt idx="68">
                  <c:v>27983.5</c:v>
                </c:pt>
                <c:pt idx="69">
                  <c:v>27983.5</c:v>
                </c:pt>
                <c:pt idx="70">
                  <c:v>27983.5</c:v>
                </c:pt>
                <c:pt idx="71">
                  <c:v>28045.5</c:v>
                </c:pt>
                <c:pt idx="72">
                  <c:v>28425</c:v>
                </c:pt>
                <c:pt idx="73">
                  <c:v>28425</c:v>
                </c:pt>
                <c:pt idx="74">
                  <c:v>28425</c:v>
                </c:pt>
                <c:pt idx="75">
                  <c:v>28497.5</c:v>
                </c:pt>
                <c:pt idx="76">
                  <c:v>28909</c:v>
                </c:pt>
                <c:pt idx="77">
                  <c:v>28909</c:v>
                </c:pt>
                <c:pt idx="78">
                  <c:v>28909</c:v>
                </c:pt>
                <c:pt idx="79">
                  <c:v>28909</c:v>
                </c:pt>
                <c:pt idx="80">
                  <c:v>28987</c:v>
                </c:pt>
                <c:pt idx="81">
                  <c:v>29387.5</c:v>
                </c:pt>
                <c:pt idx="82">
                  <c:v>29457.5</c:v>
                </c:pt>
                <c:pt idx="83">
                  <c:v>29878.5</c:v>
                </c:pt>
                <c:pt idx="84">
                  <c:v>29878.5</c:v>
                </c:pt>
                <c:pt idx="85">
                  <c:v>29878.5</c:v>
                </c:pt>
                <c:pt idx="86">
                  <c:v>29995</c:v>
                </c:pt>
                <c:pt idx="87">
                  <c:v>29995</c:v>
                </c:pt>
                <c:pt idx="88">
                  <c:v>29995</c:v>
                </c:pt>
                <c:pt idx="89">
                  <c:v>31126</c:v>
                </c:pt>
                <c:pt idx="90">
                  <c:v>31374.5</c:v>
                </c:pt>
                <c:pt idx="91">
                  <c:v>31407.5</c:v>
                </c:pt>
                <c:pt idx="92">
                  <c:v>31407.5</c:v>
                </c:pt>
                <c:pt idx="93">
                  <c:v>31407.5</c:v>
                </c:pt>
              </c:numCache>
            </c:numRef>
          </c:xVal>
          <c:yVal>
            <c:numRef>
              <c:f>A!$I$21:$I$996</c:f>
              <c:numCache>
                <c:formatCode>General</c:formatCode>
                <c:ptCount val="976"/>
                <c:pt idx="11">
                  <c:v>-2.7450000197859481E-4</c:v>
                </c:pt>
                <c:pt idx="12">
                  <c:v>-4.1862500074785203E-3</c:v>
                </c:pt>
                <c:pt idx="13">
                  <c:v>-7.427500000630971E-3</c:v>
                </c:pt>
                <c:pt idx="14">
                  <c:v>3.4062499908031896E-3</c:v>
                </c:pt>
                <c:pt idx="15">
                  <c:v>8.2984999971813522E-3</c:v>
                </c:pt>
                <c:pt idx="16">
                  <c:v>1.8043999996734783E-2</c:v>
                </c:pt>
                <c:pt idx="17">
                  <c:v>5.9182499971939251E-3</c:v>
                </c:pt>
                <c:pt idx="18">
                  <c:v>-1.0150000001885928E-2</c:v>
                </c:pt>
                <c:pt idx="19">
                  <c:v>1.2575999993714504E-2</c:v>
                </c:pt>
                <c:pt idx="20">
                  <c:v>1.2090249998436775E-2</c:v>
                </c:pt>
                <c:pt idx="21">
                  <c:v>1.5824999936739914E-3</c:v>
                </c:pt>
                <c:pt idx="22">
                  <c:v>8.4649999989778735E-3</c:v>
                </c:pt>
                <c:pt idx="23">
                  <c:v>-1.0259000002406538E-2</c:v>
                </c:pt>
                <c:pt idx="24">
                  <c:v>-2.1285250004439149E-2</c:v>
                </c:pt>
                <c:pt idx="25">
                  <c:v>-8.3047500011161901E-3</c:v>
                </c:pt>
                <c:pt idx="26">
                  <c:v>3.2047499917098321E-3</c:v>
                </c:pt>
                <c:pt idx="27">
                  <c:v>-3.0400000032386743E-3</c:v>
                </c:pt>
                <c:pt idx="28">
                  <c:v>1.3649999164044857E-4</c:v>
                </c:pt>
                <c:pt idx="29">
                  <c:v>6.0384999960660934E-3</c:v>
                </c:pt>
                <c:pt idx="30">
                  <c:v>8.9307500020368025E-3</c:v>
                </c:pt>
                <c:pt idx="31">
                  <c:v>-4.4900000066263601E-3</c:v>
                </c:pt>
                <c:pt idx="32">
                  <c:v>3.2400999996752944E-2</c:v>
                </c:pt>
                <c:pt idx="33">
                  <c:v>-1.4765250001801178E-2</c:v>
                </c:pt>
                <c:pt idx="34">
                  <c:v>1.4141749998088926E-2</c:v>
                </c:pt>
                <c:pt idx="35">
                  <c:v>4.0127999993273988E-2</c:v>
                </c:pt>
                <c:pt idx="36">
                  <c:v>6.7337249995034654E-2</c:v>
                </c:pt>
                <c:pt idx="37">
                  <c:v>9.7636749997036532E-2</c:v>
                </c:pt>
                <c:pt idx="38">
                  <c:v>0.13933274999726564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80-4F9E-B5F1-D0B52A4E5902}"/>
            </c:ext>
          </c:extLst>
        </c:ser>
        <c:ser>
          <c:idx val="2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27834</c:v>
                </c:pt>
                <c:pt idx="68">
                  <c:v>27983.5</c:v>
                </c:pt>
                <c:pt idx="69">
                  <c:v>27983.5</c:v>
                </c:pt>
                <c:pt idx="70">
                  <c:v>27983.5</c:v>
                </c:pt>
                <c:pt idx="71">
                  <c:v>28045.5</c:v>
                </c:pt>
                <c:pt idx="72">
                  <c:v>28425</c:v>
                </c:pt>
                <c:pt idx="73">
                  <c:v>28425</c:v>
                </c:pt>
                <c:pt idx="74">
                  <c:v>28425</c:v>
                </c:pt>
                <c:pt idx="75">
                  <c:v>28497.5</c:v>
                </c:pt>
                <c:pt idx="76">
                  <c:v>28909</c:v>
                </c:pt>
                <c:pt idx="77">
                  <c:v>28909</c:v>
                </c:pt>
                <c:pt idx="78">
                  <c:v>28909</c:v>
                </c:pt>
                <c:pt idx="79">
                  <c:v>28909</c:v>
                </c:pt>
                <c:pt idx="80">
                  <c:v>28987</c:v>
                </c:pt>
                <c:pt idx="81">
                  <c:v>29387.5</c:v>
                </c:pt>
                <c:pt idx="82">
                  <c:v>29457.5</c:v>
                </c:pt>
                <c:pt idx="83">
                  <c:v>29878.5</c:v>
                </c:pt>
                <c:pt idx="84">
                  <c:v>29878.5</c:v>
                </c:pt>
                <c:pt idx="85">
                  <c:v>29878.5</c:v>
                </c:pt>
                <c:pt idx="86">
                  <c:v>29995</c:v>
                </c:pt>
                <c:pt idx="87">
                  <c:v>29995</c:v>
                </c:pt>
                <c:pt idx="88">
                  <c:v>29995</c:v>
                </c:pt>
                <c:pt idx="89">
                  <c:v>31126</c:v>
                </c:pt>
                <c:pt idx="90">
                  <c:v>31374.5</c:v>
                </c:pt>
                <c:pt idx="91">
                  <c:v>31407.5</c:v>
                </c:pt>
                <c:pt idx="92">
                  <c:v>31407.5</c:v>
                </c:pt>
                <c:pt idx="93">
                  <c:v>31407.5</c:v>
                </c:pt>
              </c:numCache>
            </c:numRef>
          </c:xVal>
          <c:yVal>
            <c:numRef>
              <c:f>A!$J$21:$J$996</c:f>
              <c:numCache>
                <c:formatCode>General</c:formatCode>
                <c:ptCount val="976"/>
                <c:pt idx="61">
                  <c:v>0.29095174999383744</c:v>
                </c:pt>
                <c:pt idx="62">
                  <c:v>0.29112449999229284</c:v>
                </c:pt>
                <c:pt idx="67">
                  <c:v>0.34596699999383418</c:v>
                </c:pt>
                <c:pt idx="79">
                  <c:v>0.3764794999951846</c:v>
                </c:pt>
                <c:pt idx="81">
                  <c:v>0.38613124999392312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80-4F9E-B5F1-D0B52A4E5902}"/>
            </c:ext>
          </c:extLst>
        </c:ser>
        <c:ser>
          <c:idx val="3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27834</c:v>
                </c:pt>
                <c:pt idx="68">
                  <c:v>27983.5</c:v>
                </c:pt>
                <c:pt idx="69">
                  <c:v>27983.5</c:v>
                </c:pt>
                <c:pt idx="70">
                  <c:v>27983.5</c:v>
                </c:pt>
                <c:pt idx="71">
                  <c:v>28045.5</c:v>
                </c:pt>
                <c:pt idx="72">
                  <c:v>28425</c:v>
                </c:pt>
                <c:pt idx="73">
                  <c:v>28425</c:v>
                </c:pt>
                <c:pt idx="74">
                  <c:v>28425</c:v>
                </c:pt>
                <c:pt idx="75">
                  <c:v>28497.5</c:v>
                </c:pt>
                <c:pt idx="76">
                  <c:v>28909</c:v>
                </c:pt>
                <c:pt idx="77">
                  <c:v>28909</c:v>
                </c:pt>
                <c:pt idx="78">
                  <c:v>28909</c:v>
                </c:pt>
                <c:pt idx="79">
                  <c:v>28909</c:v>
                </c:pt>
                <c:pt idx="80">
                  <c:v>28987</c:v>
                </c:pt>
                <c:pt idx="81">
                  <c:v>29387.5</c:v>
                </c:pt>
                <c:pt idx="82">
                  <c:v>29457.5</c:v>
                </c:pt>
                <c:pt idx="83">
                  <c:v>29878.5</c:v>
                </c:pt>
                <c:pt idx="84">
                  <c:v>29878.5</c:v>
                </c:pt>
                <c:pt idx="85">
                  <c:v>29878.5</c:v>
                </c:pt>
                <c:pt idx="86">
                  <c:v>29995</c:v>
                </c:pt>
                <c:pt idx="87">
                  <c:v>29995</c:v>
                </c:pt>
                <c:pt idx="88">
                  <c:v>29995</c:v>
                </c:pt>
                <c:pt idx="89">
                  <c:v>31126</c:v>
                </c:pt>
                <c:pt idx="90">
                  <c:v>31374.5</c:v>
                </c:pt>
                <c:pt idx="91">
                  <c:v>31407.5</c:v>
                </c:pt>
                <c:pt idx="92">
                  <c:v>31407.5</c:v>
                </c:pt>
                <c:pt idx="93">
                  <c:v>31407.5</c:v>
                </c:pt>
              </c:numCache>
            </c:numRef>
          </c:xVal>
          <c:yVal>
            <c:numRef>
              <c:f>A!$K$21:$K$996</c:f>
              <c:numCache>
                <c:formatCode>General</c:formatCode>
                <c:ptCount val="976"/>
                <c:pt idx="39">
                  <c:v>0.17578899999352871</c:v>
                </c:pt>
                <c:pt idx="40">
                  <c:v>0.17871749999903841</c:v>
                </c:pt>
                <c:pt idx="41">
                  <c:v>0.17890574999910314</c:v>
                </c:pt>
                <c:pt idx="42">
                  <c:v>0.18004749999818159</c:v>
                </c:pt>
                <c:pt idx="43">
                  <c:v>0.18129849999968428</c:v>
                </c:pt>
                <c:pt idx="44">
                  <c:v>0.18547499999112915</c:v>
                </c:pt>
                <c:pt idx="45">
                  <c:v>0.18526924999605399</c:v>
                </c:pt>
                <c:pt idx="46">
                  <c:v>0.18355174999305746</c:v>
                </c:pt>
                <c:pt idx="47">
                  <c:v>0.18572449999192031</c:v>
                </c:pt>
                <c:pt idx="48">
                  <c:v>0.18561274999228772</c:v>
                </c:pt>
                <c:pt idx="49">
                  <c:v>0.18560099999740487</c:v>
                </c:pt>
                <c:pt idx="50">
                  <c:v>0.18808675000036601</c:v>
                </c:pt>
                <c:pt idx="51">
                  <c:v>0.18808675000036601</c:v>
                </c:pt>
                <c:pt idx="52">
                  <c:v>0.19877424999867799</c:v>
                </c:pt>
                <c:pt idx="53">
                  <c:v>0.19711449999886099</c:v>
                </c:pt>
                <c:pt idx="54">
                  <c:v>0.19689499999367399</c:v>
                </c:pt>
                <c:pt idx="55">
                  <c:v>0.21737399999256013</c:v>
                </c:pt>
                <c:pt idx="56">
                  <c:v>0.2211269999970682</c:v>
                </c:pt>
                <c:pt idx="57">
                  <c:v>0.23389424999186303</c:v>
                </c:pt>
                <c:pt idx="58">
                  <c:v>0.24044499999581603</c:v>
                </c:pt>
                <c:pt idx="59">
                  <c:v>0.24953474999347236</c:v>
                </c:pt>
                <c:pt idx="60">
                  <c:v>0.24884849999943981</c:v>
                </c:pt>
                <c:pt idx="63">
                  <c:v>0.30423399999563117</c:v>
                </c:pt>
                <c:pt idx="64">
                  <c:v>0.31509099999675527</c:v>
                </c:pt>
                <c:pt idx="65">
                  <c:v>0.32540675000200281</c:v>
                </c:pt>
                <c:pt idx="66">
                  <c:v>0.32703924999077572</c:v>
                </c:pt>
                <c:pt idx="68">
                  <c:v>0.34969924999313662</c:v>
                </c:pt>
                <c:pt idx="69">
                  <c:v>0.35079924999445211</c:v>
                </c:pt>
                <c:pt idx="70">
                  <c:v>0.3516392499950598</c:v>
                </c:pt>
                <c:pt idx="71">
                  <c:v>0.35081024999090005</c:v>
                </c:pt>
                <c:pt idx="72">
                  <c:v>0.35975749999488471</c:v>
                </c:pt>
                <c:pt idx="73">
                  <c:v>0.35982749999675434</c:v>
                </c:pt>
                <c:pt idx="74">
                  <c:v>0.35995749999710824</c:v>
                </c:pt>
                <c:pt idx="75">
                  <c:v>0.36173625000083121</c:v>
                </c:pt>
                <c:pt idx="76">
                  <c:v>0.37263949999760371</c:v>
                </c:pt>
                <c:pt idx="77">
                  <c:v>0.37298949999239994</c:v>
                </c:pt>
                <c:pt idx="78">
                  <c:v>0.37354949999280507</c:v>
                </c:pt>
                <c:pt idx="80">
                  <c:v>0.37736849999055266</c:v>
                </c:pt>
                <c:pt idx="82">
                  <c:v>0.38673624999501044</c:v>
                </c:pt>
                <c:pt idx="83">
                  <c:v>0.3972917499995674</c:v>
                </c:pt>
                <c:pt idx="84">
                  <c:v>0.39747175000229618</c:v>
                </c:pt>
                <c:pt idx="85">
                  <c:v>0.39762175000214484</c:v>
                </c:pt>
                <c:pt idx="86">
                  <c:v>0.40157249999901978</c:v>
                </c:pt>
                <c:pt idx="87">
                  <c:v>0.40211249999265419</c:v>
                </c:pt>
                <c:pt idx="88">
                  <c:v>0.40264249999745516</c:v>
                </c:pt>
                <c:pt idx="89">
                  <c:v>0.42662299996300135</c:v>
                </c:pt>
                <c:pt idx="90">
                  <c:v>0.43568974985100795</c:v>
                </c:pt>
                <c:pt idx="91">
                  <c:v>0.43658125021465821</c:v>
                </c:pt>
                <c:pt idx="92">
                  <c:v>0.43665124981635017</c:v>
                </c:pt>
                <c:pt idx="93">
                  <c:v>0.43666124989249511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80-4F9E-B5F1-D0B52A4E5902}"/>
            </c:ext>
          </c:extLst>
        </c:ser>
        <c:ser>
          <c:idx val="4"/>
          <c:order val="4"/>
          <c:tx>
            <c:strRef>
              <c:f>A!$L$20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27834</c:v>
                </c:pt>
                <c:pt idx="68">
                  <c:v>27983.5</c:v>
                </c:pt>
                <c:pt idx="69">
                  <c:v>27983.5</c:v>
                </c:pt>
                <c:pt idx="70">
                  <c:v>27983.5</c:v>
                </c:pt>
                <c:pt idx="71">
                  <c:v>28045.5</c:v>
                </c:pt>
                <c:pt idx="72">
                  <c:v>28425</c:v>
                </c:pt>
                <c:pt idx="73">
                  <c:v>28425</c:v>
                </c:pt>
                <c:pt idx="74">
                  <c:v>28425</c:v>
                </c:pt>
                <c:pt idx="75">
                  <c:v>28497.5</c:v>
                </c:pt>
                <c:pt idx="76">
                  <c:v>28909</c:v>
                </c:pt>
                <c:pt idx="77">
                  <c:v>28909</c:v>
                </c:pt>
                <c:pt idx="78">
                  <c:v>28909</c:v>
                </c:pt>
                <c:pt idx="79">
                  <c:v>28909</c:v>
                </c:pt>
                <c:pt idx="80">
                  <c:v>28987</c:v>
                </c:pt>
                <c:pt idx="81">
                  <c:v>29387.5</c:v>
                </c:pt>
                <c:pt idx="82">
                  <c:v>29457.5</c:v>
                </c:pt>
                <c:pt idx="83">
                  <c:v>29878.5</c:v>
                </c:pt>
                <c:pt idx="84">
                  <c:v>29878.5</c:v>
                </c:pt>
                <c:pt idx="85">
                  <c:v>29878.5</c:v>
                </c:pt>
                <c:pt idx="86">
                  <c:v>29995</c:v>
                </c:pt>
                <c:pt idx="87">
                  <c:v>29995</c:v>
                </c:pt>
                <c:pt idx="88">
                  <c:v>29995</c:v>
                </c:pt>
                <c:pt idx="89">
                  <c:v>31126</c:v>
                </c:pt>
                <c:pt idx="90">
                  <c:v>31374.5</c:v>
                </c:pt>
                <c:pt idx="91">
                  <c:v>31407.5</c:v>
                </c:pt>
                <c:pt idx="92">
                  <c:v>31407.5</c:v>
                </c:pt>
                <c:pt idx="93">
                  <c:v>31407.5</c:v>
                </c:pt>
              </c:numCache>
            </c:numRef>
          </c:xVal>
          <c:yVal>
            <c:numRef>
              <c:f>A!$L$21:$L$996</c:f>
              <c:numCache>
                <c:formatCode>General</c:formatCode>
                <c:ptCount val="976"/>
                <c:pt idx="10">
                  <c:v>-0.33413672977265113</c:v>
                </c:pt>
                <c:pt idx="51">
                  <c:v>0.19527823466102429</c:v>
                </c:pt>
                <c:pt idx="53">
                  <c:v>0.20580612999736153</c:v>
                </c:pt>
                <c:pt idx="54">
                  <c:v>0.20607513545311001</c:v>
                </c:pt>
                <c:pt idx="55">
                  <c:v>0.22656846017285587</c:v>
                </c:pt>
                <c:pt idx="56">
                  <c:v>0.22720429125007952</c:v>
                </c:pt>
                <c:pt idx="57">
                  <c:v>0.23844138278793542</c:v>
                </c:pt>
                <c:pt idx="58">
                  <c:v>0.24275769760062654</c:v>
                </c:pt>
                <c:pt idx="59">
                  <c:v>0.2514270097881563</c:v>
                </c:pt>
                <c:pt idx="60">
                  <c:v>0.25148814739173547</c:v>
                </c:pt>
                <c:pt idx="61">
                  <c:v>0.28894104334434995</c:v>
                </c:pt>
                <c:pt idx="62">
                  <c:v>0.28944237169369941</c:v>
                </c:pt>
                <c:pt idx="63">
                  <c:v>0.30335729026832398</c:v>
                </c:pt>
                <c:pt idx="64">
                  <c:v>0.31348167742103855</c:v>
                </c:pt>
                <c:pt idx="65">
                  <c:v>0.3234226517630156</c:v>
                </c:pt>
                <c:pt idx="66">
                  <c:v>0.32623498152765845</c:v>
                </c:pt>
                <c:pt idx="67">
                  <c:v>0.34654489343666689</c:v>
                </c:pt>
                <c:pt idx="68">
                  <c:v>0.3502009221307027</c:v>
                </c:pt>
                <c:pt idx="69">
                  <c:v>0.3502009221307027</c:v>
                </c:pt>
                <c:pt idx="70">
                  <c:v>0.3502009221307027</c:v>
                </c:pt>
                <c:pt idx="71">
                  <c:v>0.35171713469946669</c:v>
                </c:pt>
                <c:pt idx="72">
                  <c:v>0.36099782292278842</c:v>
                </c:pt>
                <c:pt idx="73">
                  <c:v>0.36099782292278842</c:v>
                </c:pt>
                <c:pt idx="74">
                  <c:v>0.36099782292278842</c:v>
                </c:pt>
                <c:pt idx="75">
                  <c:v>0.36277081342658507</c:v>
                </c:pt>
                <c:pt idx="76">
                  <c:v>0.37283406297572047</c:v>
                </c:pt>
                <c:pt idx="77">
                  <c:v>0.37283406297572047</c:v>
                </c:pt>
                <c:pt idx="78">
                  <c:v>0.37283406297572047</c:v>
                </c:pt>
                <c:pt idx="79">
                  <c:v>0.37283406297572047</c:v>
                </c:pt>
                <c:pt idx="80">
                  <c:v>0.3747415562073913</c:v>
                </c:pt>
                <c:pt idx="81">
                  <c:v>0.38453580030077822</c:v>
                </c:pt>
                <c:pt idx="82">
                  <c:v>0.38624765320099569</c:v>
                </c:pt>
                <c:pt idx="83">
                  <c:v>0.39654322564373196</c:v>
                </c:pt>
                <c:pt idx="84">
                  <c:v>0.39654322564373196</c:v>
                </c:pt>
                <c:pt idx="85">
                  <c:v>0.39654322564373196</c:v>
                </c:pt>
                <c:pt idx="86">
                  <c:v>0.39939223797052242</c:v>
                </c:pt>
                <c:pt idx="87">
                  <c:v>0.39939223797052242</c:v>
                </c:pt>
                <c:pt idx="88">
                  <c:v>0.39939223797052242</c:v>
                </c:pt>
                <c:pt idx="89">
                  <c:v>0.42705088982974998</c:v>
                </c:pt>
                <c:pt idx="90">
                  <c:v>0.43312796762552191</c:v>
                </c:pt>
                <c:pt idx="91">
                  <c:v>0.43393498399276725</c:v>
                </c:pt>
                <c:pt idx="92">
                  <c:v>0.43393498399276725</c:v>
                </c:pt>
                <c:pt idx="93">
                  <c:v>0.43393498399276725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80-4F9E-B5F1-D0B52A4E5902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27834</c:v>
                </c:pt>
                <c:pt idx="68">
                  <c:v>27983.5</c:v>
                </c:pt>
                <c:pt idx="69">
                  <c:v>27983.5</c:v>
                </c:pt>
                <c:pt idx="70">
                  <c:v>27983.5</c:v>
                </c:pt>
                <c:pt idx="71">
                  <c:v>28045.5</c:v>
                </c:pt>
                <c:pt idx="72">
                  <c:v>28425</c:v>
                </c:pt>
                <c:pt idx="73">
                  <c:v>28425</c:v>
                </c:pt>
                <c:pt idx="74">
                  <c:v>28425</c:v>
                </c:pt>
                <c:pt idx="75">
                  <c:v>28497.5</c:v>
                </c:pt>
                <c:pt idx="76">
                  <c:v>28909</c:v>
                </c:pt>
                <c:pt idx="77">
                  <c:v>28909</c:v>
                </c:pt>
                <c:pt idx="78">
                  <c:v>28909</c:v>
                </c:pt>
                <c:pt idx="79">
                  <c:v>28909</c:v>
                </c:pt>
                <c:pt idx="80">
                  <c:v>28987</c:v>
                </c:pt>
                <c:pt idx="81">
                  <c:v>29387.5</c:v>
                </c:pt>
                <c:pt idx="82">
                  <c:v>29457.5</c:v>
                </c:pt>
                <c:pt idx="83">
                  <c:v>29878.5</c:v>
                </c:pt>
                <c:pt idx="84">
                  <c:v>29878.5</c:v>
                </c:pt>
                <c:pt idx="85">
                  <c:v>29878.5</c:v>
                </c:pt>
                <c:pt idx="86">
                  <c:v>29995</c:v>
                </c:pt>
                <c:pt idx="87">
                  <c:v>29995</c:v>
                </c:pt>
                <c:pt idx="88">
                  <c:v>29995</c:v>
                </c:pt>
                <c:pt idx="89">
                  <c:v>31126</c:v>
                </c:pt>
                <c:pt idx="90">
                  <c:v>31374.5</c:v>
                </c:pt>
                <c:pt idx="91">
                  <c:v>31407.5</c:v>
                </c:pt>
                <c:pt idx="92">
                  <c:v>31407.5</c:v>
                </c:pt>
                <c:pt idx="93">
                  <c:v>31407.5</c:v>
                </c:pt>
              </c:numCache>
            </c:numRef>
          </c:xVal>
          <c:yVal>
            <c:numRef>
              <c:f>A!$M$21:$M$996</c:f>
              <c:numCache>
                <c:formatCode>0.00E+00</c:formatCode>
                <c:ptCount val="976"/>
                <c:pt idx="10">
                  <c:v>2.4948357507515673E-2</c:v>
                </c:pt>
                <c:pt idx="35">
                  <c:v>4.0096360386356049E-2</c:v>
                </c:pt>
                <c:pt idx="36">
                  <c:v>6.2174904680182858E-2</c:v>
                </c:pt>
                <c:pt idx="37">
                  <c:v>9.3682671810079735E-2</c:v>
                </c:pt>
                <c:pt idx="38">
                  <c:v>0.14062755673954297</c:v>
                </c:pt>
                <c:pt idx="39">
                  <c:v>0.17676584044836113</c:v>
                </c:pt>
                <c:pt idx="40">
                  <c:v>0.17889304880157453</c:v>
                </c:pt>
                <c:pt idx="41">
                  <c:v>0.17892296726749618</c:v>
                </c:pt>
                <c:pt idx="42">
                  <c:v>0.18009189641623563</c:v>
                </c:pt>
                <c:pt idx="43">
                  <c:v>0.18823576739791836</c:v>
                </c:pt>
                <c:pt idx="44">
                  <c:v>0.18829727258527279</c:v>
                </c:pt>
                <c:pt idx="45">
                  <c:v>0.18857417976734292</c:v>
                </c:pt>
                <c:pt idx="46">
                  <c:v>0.18888211127676752</c:v>
                </c:pt>
                <c:pt idx="47">
                  <c:v>0.18930338827371884</c:v>
                </c:pt>
                <c:pt idx="48">
                  <c:v>0.18933423324783355</c:v>
                </c:pt>
                <c:pt idx="49">
                  <c:v>0.18936508092576598</c:v>
                </c:pt>
                <c:pt idx="50">
                  <c:v>0.19239089839828205</c:v>
                </c:pt>
                <c:pt idx="51">
                  <c:v>0.19239089839828205</c:v>
                </c:pt>
                <c:pt idx="52">
                  <c:v>0.19919553525985051</c:v>
                </c:pt>
                <c:pt idx="53">
                  <c:v>0.20143171425308476</c:v>
                </c:pt>
                <c:pt idx="54">
                  <c:v>0.2016656403438363</c:v>
                </c:pt>
                <c:pt idx="55">
                  <c:v>0.21991403604347154</c:v>
                </c:pt>
                <c:pt idx="56">
                  <c:v>0.22049371284286612</c:v>
                </c:pt>
                <c:pt idx="57">
                  <c:v>0.23087242712056111</c:v>
                </c:pt>
                <c:pt idx="58">
                  <c:v>0.23492647555921239</c:v>
                </c:pt>
                <c:pt idx="59">
                  <c:v>0.24318212950350407</c:v>
                </c:pt>
                <c:pt idx="60">
                  <c:v>0.24324088616931194</c:v>
                </c:pt>
                <c:pt idx="61">
                  <c:v>0.28064680534661407</c:v>
                </c:pt>
                <c:pt idx="62">
                  <c:v>0.28116662147693727</c:v>
                </c:pt>
                <c:pt idx="63">
                  <c:v>0.29579622857030285</c:v>
                </c:pt>
                <c:pt idx="64">
                  <c:v>0.3066851400187327</c:v>
                </c:pt>
                <c:pt idx="65">
                  <c:v>0.3175771914896145</c:v>
                </c:pt>
                <c:pt idx="66">
                  <c:v>0.32069461804377153</c:v>
                </c:pt>
                <c:pt idx="67">
                  <c:v>0.34367966820164686</c:v>
                </c:pt>
                <c:pt idx="68">
                  <c:v>0.34790528428696244</c:v>
                </c:pt>
                <c:pt idx="69">
                  <c:v>0.34790528428696244</c:v>
                </c:pt>
                <c:pt idx="70">
                  <c:v>0.34790528428696244</c:v>
                </c:pt>
                <c:pt idx="71">
                  <c:v>0.34966559262500185</c:v>
                </c:pt>
                <c:pt idx="72">
                  <c:v>0.36054105487246457</c:v>
                </c:pt>
                <c:pt idx="73">
                  <c:v>0.36054105487246457</c:v>
                </c:pt>
                <c:pt idx="74">
                  <c:v>0.36054105487246457</c:v>
                </c:pt>
                <c:pt idx="75">
                  <c:v>0.36263840215179327</c:v>
                </c:pt>
                <c:pt idx="76">
                  <c:v>0.37466232458728266</c:v>
                </c:pt>
                <c:pt idx="77">
                  <c:v>0.37466232458728266</c:v>
                </c:pt>
                <c:pt idx="78">
                  <c:v>0.37466232458728266</c:v>
                </c:pt>
                <c:pt idx="79">
                  <c:v>0.37466232458728266</c:v>
                </c:pt>
                <c:pt idx="80">
                  <c:v>0.37696440519016</c:v>
                </c:pt>
                <c:pt idx="81">
                  <c:v>0.38889984980211756</c:v>
                </c:pt>
                <c:pt idx="82">
                  <c:v>0.39100573393142996</c:v>
                </c:pt>
                <c:pt idx="83">
                  <c:v>0.40379532473457735</c:v>
                </c:pt>
                <c:pt idx="84">
                  <c:v>0.40379532473457735</c:v>
                </c:pt>
                <c:pt idx="85">
                  <c:v>0.40379532473457735</c:v>
                </c:pt>
                <c:pt idx="86">
                  <c:v>0.40737211140934398</c:v>
                </c:pt>
                <c:pt idx="87">
                  <c:v>0.40737211140934398</c:v>
                </c:pt>
                <c:pt idx="88">
                  <c:v>0.40737211140934398</c:v>
                </c:pt>
                <c:pt idx="89">
                  <c:v>0.44294385957481941</c:v>
                </c:pt>
                <c:pt idx="90">
                  <c:v>0.45096555394001964</c:v>
                </c:pt>
                <c:pt idx="91">
                  <c:v>0.45203639070832247</c:v>
                </c:pt>
                <c:pt idx="92">
                  <c:v>0.45203639070832247</c:v>
                </c:pt>
                <c:pt idx="93">
                  <c:v>0.45203639070832247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80-4F9E-B5F1-D0B52A4E5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496400"/>
        <c:axId val="1"/>
      </c:scatterChart>
      <c:valAx>
        <c:axId val="853496400"/>
        <c:scaling>
          <c:orientation val="minMax"/>
          <c:max val="32000"/>
          <c:min val="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24769111507239"/>
              <c:y val="0.870873393078117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487256371814093E-2"/>
              <c:y val="0.369370315197086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496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484273611225883"/>
          <c:y val="0.92192475940507435"/>
          <c:w val="0.4812596851180708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V366 Cas   [35075.461, 0.7292745]</a:t>
            </a:r>
          </a:p>
        </c:rich>
      </c:tx>
      <c:layout>
        <c:manualLayout>
          <c:xMode val="edge"/>
          <c:yMode val="edge"/>
          <c:x val="0.20994513807321044"/>
          <c:y val="1.74927113702623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12179536752447"/>
          <c:y val="0.11953369786024318"/>
          <c:w val="0.80847290888457657"/>
          <c:h val="0.7288640113429462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27834</c:v>
                </c:pt>
                <c:pt idx="68">
                  <c:v>27983.5</c:v>
                </c:pt>
                <c:pt idx="69">
                  <c:v>27983.5</c:v>
                </c:pt>
                <c:pt idx="70">
                  <c:v>27983.5</c:v>
                </c:pt>
                <c:pt idx="71">
                  <c:v>28045.5</c:v>
                </c:pt>
                <c:pt idx="72">
                  <c:v>28425</c:v>
                </c:pt>
                <c:pt idx="73">
                  <c:v>28425</c:v>
                </c:pt>
                <c:pt idx="74">
                  <c:v>28425</c:v>
                </c:pt>
                <c:pt idx="75">
                  <c:v>28497.5</c:v>
                </c:pt>
                <c:pt idx="76">
                  <c:v>28909</c:v>
                </c:pt>
                <c:pt idx="77">
                  <c:v>28909</c:v>
                </c:pt>
                <c:pt idx="78">
                  <c:v>28909</c:v>
                </c:pt>
                <c:pt idx="79">
                  <c:v>28909</c:v>
                </c:pt>
                <c:pt idx="80">
                  <c:v>28987</c:v>
                </c:pt>
                <c:pt idx="81">
                  <c:v>29387.5</c:v>
                </c:pt>
                <c:pt idx="82">
                  <c:v>29457.5</c:v>
                </c:pt>
                <c:pt idx="83">
                  <c:v>29878.5</c:v>
                </c:pt>
                <c:pt idx="84">
                  <c:v>29878.5</c:v>
                </c:pt>
                <c:pt idx="85">
                  <c:v>29878.5</c:v>
                </c:pt>
                <c:pt idx="86">
                  <c:v>29995</c:v>
                </c:pt>
                <c:pt idx="87">
                  <c:v>29995</c:v>
                </c:pt>
                <c:pt idx="88">
                  <c:v>29995</c:v>
                </c:pt>
                <c:pt idx="89">
                  <c:v>31126</c:v>
                </c:pt>
                <c:pt idx="90">
                  <c:v>31374.5</c:v>
                </c:pt>
                <c:pt idx="91">
                  <c:v>31407.5</c:v>
                </c:pt>
                <c:pt idx="92">
                  <c:v>31407.5</c:v>
                </c:pt>
                <c:pt idx="93">
                  <c:v>31407.5</c:v>
                </c:pt>
              </c:numCache>
            </c:numRef>
          </c:xVal>
          <c:yVal>
            <c:numRef>
              <c:f>A!$G$21:$G$996</c:f>
              <c:numCache>
                <c:formatCode>General</c:formatCode>
                <c:ptCount val="976"/>
                <c:pt idx="0">
                  <c:v>0.10572849999880418</c:v>
                </c:pt>
                <c:pt idx="1">
                  <c:v>4.6362499997485429E-3</c:v>
                </c:pt>
                <c:pt idx="2">
                  <c:v>1.8706499995460035E-2</c:v>
                </c:pt>
                <c:pt idx="3">
                  <c:v>3.2978749997710111E-2</c:v>
                </c:pt>
                <c:pt idx="4">
                  <c:v>1.6812499998195563E-2</c:v>
                </c:pt>
                <c:pt idx="5">
                  <c:v>-2.5309750002634246E-2</c:v>
                </c:pt>
                <c:pt idx="6">
                  <c:v>-3.5545000064303167E-3</c:v>
                </c:pt>
                <c:pt idx="7">
                  <c:v>-1.2673249999352265E-2</c:v>
                </c:pt>
                <c:pt idx="8">
                  <c:v>-3.1327499964390881E-3</c:v>
                </c:pt>
                <c:pt idx="9">
                  <c:v>-6.0000000012223609E-3</c:v>
                </c:pt>
                <c:pt idx="10">
                  <c:v>0</c:v>
                </c:pt>
                <c:pt idx="11">
                  <c:v>-2.7450000197859481E-4</c:v>
                </c:pt>
                <c:pt idx="12">
                  <c:v>-4.1862500074785203E-3</c:v>
                </c:pt>
                <c:pt idx="13">
                  <c:v>-7.427500000630971E-3</c:v>
                </c:pt>
                <c:pt idx="14">
                  <c:v>3.4062499908031896E-3</c:v>
                </c:pt>
                <c:pt idx="15">
                  <c:v>8.2984999971813522E-3</c:v>
                </c:pt>
                <c:pt idx="16">
                  <c:v>1.8043999996734783E-2</c:v>
                </c:pt>
                <c:pt idx="17">
                  <c:v>5.9182499971939251E-3</c:v>
                </c:pt>
                <c:pt idx="18">
                  <c:v>-1.0150000001885928E-2</c:v>
                </c:pt>
                <c:pt idx="19">
                  <c:v>1.2575999993714504E-2</c:v>
                </c:pt>
                <c:pt idx="20">
                  <c:v>1.2090249998436775E-2</c:v>
                </c:pt>
                <c:pt idx="21">
                  <c:v>1.5824999936739914E-3</c:v>
                </c:pt>
                <c:pt idx="22">
                  <c:v>8.4649999989778735E-3</c:v>
                </c:pt>
                <c:pt idx="23">
                  <c:v>-1.0259000002406538E-2</c:v>
                </c:pt>
                <c:pt idx="24">
                  <c:v>-2.1285250004439149E-2</c:v>
                </c:pt>
                <c:pt idx="25">
                  <c:v>-8.3047500011161901E-3</c:v>
                </c:pt>
                <c:pt idx="26">
                  <c:v>3.2047499917098321E-3</c:v>
                </c:pt>
                <c:pt idx="27">
                  <c:v>-3.0400000032386743E-3</c:v>
                </c:pt>
                <c:pt idx="28">
                  <c:v>1.3649999164044857E-4</c:v>
                </c:pt>
                <c:pt idx="29">
                  <c:v>6.0384999960660934E-3</c:v>
                </c:pt>
                <c:pt idx="30">
                  <c:v>8.9307500020368025E-3</c:v>
                </c:pt>
                <c:pt idx="31">
                  <c:v>-4.4900000066263601E-3</c:v>
                </c:pt>
                <c:pt idx="32">
                  <c:v>3.2400999996752944E-2</c:v>
                </c:pt>
                <c:pt idx="33">
                  <c:v>-1.4765250001801178E-2</c:v>
                </c:pt>
                <c:pt idx="34">
                  <c:v>1.4141749998088926E-2</c:v>
                </c:pt>
                <c:pt idx="35">
                  <c:v>4.0127999993273988E-2</c:v>
                </c:pt>
                <c:pt idx="36">
                  <c:v>6.7337249995034654E-2</c:v>
                </c:pt>
                <c:pt idx="37">
                  <c:v>9.7636749997036532E-2</c:v>
                </c:pt>
                <c:pt idx="38">
                  <c:v>0.13933274999726564</c:v>
                </c:pt>
                <c:pt idx="39">
                  <c:v>0.17578899999352871</c:v>
                </c:pt>
                <c:pt idx="40">
                  <c:v>0.17871749999903841</c:v>
                </c:pt>
                <c:pt idx="41">
                  <c:v>0.17890574999910314</c:v>
                </c:pt>
                <c:pt idx="42">
                  <c:v>0.18004749999818159</c:v>
                </c:pt>
                <c:pt idx="43">
                  <c:v>0.18129849999968428</c:v>
                </c:pt>
                <c:pt idx="44">
                  <c:v>0.18547499999112915</c:v>
                </c:pt>
                <c:pt idx="45">
                  <c:v>0.18526924999605399</c:v>
                </c:pt>
                <c:pt idx="46">
                  <c:v>0.18355174999305746</c:v>
                </c:pt>
                <c:pt idx="47">
                  <c:v>0.18572449999192031</c:v>
                </c:pt>
                <c:pt idx="48">
                  <c:v>0.18561274999228772</c:v>
                </c:pt>
                <c:pt idx="49">
                  <c:v>0.18560099999740487</c:v>
                </c:pt>
                <c:pt idx="50">
                  <c:v>0.18808675000036601</c:v>
                </c:pt>
                <c:pt idx="51">
                  <c:v>0.18808675000036601</c:v>
                </c:pt>
                <c:pt idx="52">
                  <c:v>0.19877424999867799</c:v>
                </c:pt>
                <c:pt idx="53">
                  <c:v>0.19711449999886099</c:v>
                </c:pt>
                <c:pt idx="54">
                  <c:v>0.19689499999367399</c:v>
                </c:pt>
                <c:pt idx="55">
                  <c:v>0.21737399999256013</c:v>
                </c:pt>
                <c:pt idx="56">
                  <c:v>0.2211269999970682</c:v>
                </c:pt>
                <c:pt idx="57">
                  <c:v>0.23389424999186303</c:v>
                </c:pt>
                <c:pt idx="58">
                  <c:v>0.24044499999581603</c:v>
                </c:pt>
                <c:pt idx="59">
                  <c:v>0.24953474999347236</c:v>
                </c:pt>
                <c:pt idx="60">
                  <c:v>0.24884849999943981</c:v>
                </c:pt>
                <c:pt idx="61">
                  <c:v>0.29095174999383744</c:v>
                </c:pt>
                <c:pt idx="62">
                  <c:v>0.29112449999229284</c:v>
                </c:pt>
                <c:pt idx="63">
                  <c:v>0.30423399999563117</c:v>
                </c:pt>
                <c:pt idx="64">
                  <c:v>0.31509099999675527</c:v>
                </c:pt>
                <c:pt idx="65">
                  <c:v>0.32540675000200281</c:v>
                </c:pt>
                <c:pt idx="66">
                  <c:v>0.32703924999077572</c:v>
                </c:pt>
                <c:pt idx="67">
                  <c:v>0.34596699999383418</c:v>
                </c:pt>
                <c:pt idx="68">
                  <c:v>0.34969924999313662</c:v>
                </c:pt>
                <c:pt idx="69">
                  <c:v>0.35079924999445211</c:v>
                </c:pt>
                <c:pt idx="70">
                  <c:v>0.3516392499950598</c:v>
                </c:pt>
                <c:pt idx="71">
                  <c:v>0.35081024999090005</c:v>
                </c:pt>
                <c:pt idx="72">
                  <c:v>0.35975749999488471</c:v>
                </c:pt>
                <c:pt idx="73">
                  <c:v>0.35982749999675434</c:v>
                </c:pt>
                <c:pt idx="74">
                  <c:v>0.35995749999710824</c:v>
                </c:pt>
                <c:pt idx="75">
                  <c:v>0.36173625000083121</c:v>
                </c:pt>
                <c:pt idx="76">
                  <c:v>0.37263949999760371</c:v>
                </c:pt>
                <c:pt idx="77">
                  <c:v>0.37298949999239994</c:v>
                </c:pt>
                <c:pt idx="78">
                  <c:v>0.37354949999280507</c:v>
                </c:pt>
                <c:pt idx="79">
                  <c:v>0.3764794999951846</c:v>
                </c:pt>
                <c:pt idx="80">
                  <c:v>0.37736849999055266</c:v>
                </c:pt>
                <c:pt idx="81">
                  <c:v>0.38613124999392312</c:v>
                </c:pt>
                <c:pt idx="82">
                  <c:v>0.38673624999501044</c:v>
                </c:pt>
                <c:pt idx="83">
                  <c:v>0.3972917499995674</c:v>
                </c:pt>
                <c:pt idx="84">
                  <c:v>0.39747175000229618</c:v>
                </c:pt>
                <c:pt idx="85">
                  <c:v>0.39762175000214484</c:v>
                </c:pt>
                <c:pt idx="86">
                  <c:v>0.40157249999901978</c:v>
                </c:pt>
                <c:pt idx="87">
                  <c:v>0.40211249999265419</c:v>
                </c:pt>
                <c:pt idx="88">
                  <c:v>0.40264249999745516</c:v>
                </c:pt>
                <c:pt idx="89">
                  <c:v>0.42662299996300135</c:v>
                </c:pt>
                <c:pt idx="90">
                  <c:v>0.43568974985100795</c:v>
                </c:pt>
                <c:pt idx="91">
                  <c:v>0.43658125021465821</c:v>
                </c:pt>
                <c:pt idx="92">
                  <c:v>0.43665124981635017</c:v>
                </c:pt>
                <c:pt idx="93">
                  <c:v>0.43666124989249511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B2-4369-8E6F-04C46C4AF2F7}"/>
            </c:ext>
          </c:extLst>
        </c:ser>
        <c:ser>
          <c:idx val="5"/>
          <c:order val="1"/>
          <c:tx>
            <c:strRef>
              <c:f>A!$M$20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27834</c:v>
                </c:pt>
                <c:pt idx="68">
                  <c:v>27983.5</c:v>
                </c:pt>
                <c:pt idx="69">
                  <c:v>27983.5</c:v>
                </c:pt>
                <c:pt idx="70">
                  <c:v>27983.5</c:v>
                </c:pt>
                <c:pt idx="71">
                  <c:v>28045.5</c:v>
                </c:pt>
                <c:pt idx="72">
                  <c:v>28425</c:v>
                </c:pt>
                <c:pt idx="73">
                  <c:v>28425</c:v>
                </c:pt>
                <c:pt idx="74">
                  <c:v>28425</c:v>
                </c:pt>
                <c:pt idx="75">
                  <c:v>28497.5</c:v>
                </c:pt>
                <c:pt idx="76">
                  <c:v>28909</c:v>
                </c:pt>
                <c:pt idx="77">
                  <c:v>28909</c:v>
                </c:pt>
                <c:pt idx="78">
                  <c:v>28909</c:v>
                </c:pt>
                <c:pt idx="79">
                  <c:v>28909</c:v>
                </c:pt>
                <c:pt idx="80">
                  <c:v>28987</c:v>
                </c:pt>
                <c:pt idx="81">
                  <c:v>29387.5</c:v>
                </c:pt>
                <c:pt idx="82">
                  <c:v>29457.5</c:v>
                </c:pt>
                <c:pt idx="83">
                  <c:v>29878.5</c:v>
                </c:pt>
                <c:pt idx="84">
                  <c:v>29878.5</c:v>
                </c:pt>
                <c:pt idx="85">
                  <c:v>29878.5</c:v>
                </c:pt>
                <c:pt idx="86">
                  <c:v>29995</c:v>
                </c:pt>
                <c:pt idx="87">
                  <c:v>29995</c:v>
                </c:pt>
                <c:pt idx="88">
                  <c:v>29995</c:v>
                </c:pt>
                <c:pt idx="89">
                  <c:v>31126</c:v>
                </c:pt>
                <c:pt idx="90">
                  <c:v>31374.5</c:v>
                </c:pt>
                <c:pt idx="91">
                  <c:v>31407.5</c:v>
                </c:pt>
                <c:pt idx="92">
                  <c:v>31407.5</c:v>
                </c:pt>
                <c:pt idx="93">
                  <c:v>31407.5</c:v>
                </c:pt>
              </c:numCache>
            </c:numRef>
          </c:xVal>
          <c:yVal>
            <c:numRef>
              <c:f>A!$M$21:$M$996</c:f>
              <c:numCache>
                <c:formatCode>0.00E+00</c:formatCode>
                <c:ptCount val="976"/>
                <c:pt idx="10">
                  <c:v>2.4948357507515673E-2</c:v>
                </c:pt>
                <c:pt idx="35">
                  <c:v>4.0096360386356049E-2</c:v>
                </c:pt>
                <c:pt idx="36">
                  <c:v>6.2174904680182858E-2</c:v>
                </c:pt>
                <c:pt idx="37">
                  <c:v>9.3682671810079735E-2</c:v>
                </c:pt>
                <c:pt idx="38">
                  <c:v>0.14062755673954297</c:v>
                </c:pt>
                <c:pt idx="39">
                  <c:v>0.17676584044836113</c:v>
                </c:pt>
                <c:pt idx="40">
                  <c:v>0.17889304880157453</c:v>
                </c:pt>
                <c:pt idx="41">
                  <c:v>0.17892296726749618</c:v>
                </c:pt>
                <c:pt idx="42">
                  <c:v>0.18009189641623563</c:v>
                </c:pt>
                <c:pt idx="43">
                  <c:v>0.18823576739791836</c:v>
                </c:pt>
                <c:pt idx="44">
                  <c:v>0.18829727258527279</c:v>
                </c:pt>
                <c:pt idx="45">
                  <c:v>0.18857417976734292</c:v>
                </c:pt>
                <c:pt idx="46">
                  <c:v>0.18888211127676752</c:v>
                </c:pt>
                <c:pt idx="47">
                  <c:v>0.18930338827371884</c:v>
                </c:pt>
                <c:pt idx="48">
                  <c:v>0.18933423324783355</c:v>
                </c:pt>
                <c:pt idx="49">
                  <c:v>0.18936508092576598</c:v>
                </c:pt>
                <c:pt idx="50">
                  <c:v>0.19239089839828205</c:v>
                </c:pt>
                <c:pt idx="51">
                  <c:v>0.19239089839828205</c:v>
                </c:pt>
                <c:pt idx="52">
                  <c:v>0.19919553525985051</c:v>
                </c:pt>
                <c:pt idx="53">
                  <c:v>0.20143171425308476</c:v>
                </c:pt>
                <c:pt idx="54">
                  <c:v>0.2016656403438363</c:v>
                </c:pt>
                <c:pt idx="55">
                  <c:v>0.21991403604347154</c:v>
                </c:pt>
                <c:pt idx="56">
                  <c:v>0.22049371284286612</c:v>
                </c:pt>
                <c:pt idx="57">
                  <c:v>0.23087242712056111</c:v>
                </c:pt>
                <c:pt idx="58">
                  <c:v>0.23492647555921239</c:v>
                </c:pt>
                <c:pt idx="59">
                  <c:v>0.24318212950350407</c:v>
                </c:pt>
                <c:pt idx="60">
                  <c:v>0.24324088616931194</c:v>
                </c:pt>
                <c:pt idx="61">
                  <c:v>0.28064680534661407</c:v>
                </c:pt>
                <c:pt idx="62">
                  <c:v>0.28116662147693727</c:v>
                </c:pt>
                <c:pt idx="63">
                  <c:v>0.29579622857030285</c:v>
                </c:pt>
                <c:pt idx="64">
                  <c:v>0.3066851400187327</c:v>
                </c:pt>
                <c:pt idx="65">
                  <c:v>0.3175771914896145</c:v>
                </c:pt>
                <c:pt idx="66">
                  <c:v>0.32069461804377153</c:v>
                </c:pt>
                <c:pt idx="67">
                  <c:v>0.34367966820164686</c:v>
                </c:pt>
                <c:pt idx="68">
                  <c:v>0.34790528428696244</c:v>
                </c:pt>
                <c:pt idx="69">
                  <c:v>0.34790528428696244</c:v>
                </c:pt>
                <c:pt idx="70">
                  <c:v>0.34790528428696244</c:v>
                </c:pt>
                <c:pt idx="71">
                  <c:v>0.34966559262500185</c:v>
                </c:pt>
                <c:pt idx="72">
                  <c:v>0.36054105487246457</c:v>
                </c:pt>
                <c:pt idx="73">
                  <c:v>0.36054105487246457</c:v>
                </c:pt>
                <c:pt idx="74">
                  <c:v>0.36054105487246457</c:v>
                </c:pt>
                <c:pt idx="75">
                  <c:v>0.36263840215179327</c:v>
                </c:pt>
                <c:pt idx="76">
                  <c:v>0.37466232458728266</c:v>
                </c:pt>
                <c:pt idx="77">
                  <c:v>0.37466232458728266</c:v>
                </c:pt>
                <c:pt idx="78">
                  <c:v>0.37466232458728266</c:v>
                </c:pt>
                <c:pt idx="79">
                  <c:v>0.37466232458728266</c:v>
                </c:pt>
                <c:pt idx="80">
                  <c:v>0.37696440519016</c:v>
                </c:pt>
                <c:pt idx="81">
                  <c:v>0.38889984980211756</c:v>
                </c:pt>
                <c:pt idx="82">
                  <c:v>0.39100573393142996</c:v>
                </c:pt>
                <c:pt idx="83">
                  <c:v>0.40379532473457735</c:v>
                </c:pt>
                <c:pt idx="84">
                  <c:v>0.40379532473457735</c:v>
                </c:pt>
                <c:pt idx="85">
                  <c:v>0.40379532473457735</c:v>
                </c:pt>
                <c:pt idx="86">
                  <c:v>0.40737211140934398</c:v>
                </c:pt>
                <c:pt idx="87">
                  <c:v>0.40737211140934398</c:v>
                </c:pt>
                <c:pt idx="88">
                  <c:v>0.40737211140934398</c:v>
                </c:pt>
                <c:pt idx="89">
                  <c:v>0.44294385957481941</c:v>
                </c:pt>
                <c:pt idx="90">
                  <c:v>0.45096555394001964</c:v>
                </c:pt>
                <c:pt idx="91">
                  <c:v>0.45203639070832247</c:v>
                </c:pt>
                <c:pt idx="92">
                  <c:v>0.45203639070832247</c:v>
                </c:pt>
                <c:pt idx="93">
                  <c:v>0.45203639070832247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B2-4369-8E6F-04C46C4AF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489184"/>
        <c:axId val="1"/>
      </c:scatterChart>
      <c:valAx>
        <c:axId val="853489184"/>
        <c:scaling>
          <c:orientation val="minMax"/>
          <c:max val="30000"/>
          <c:min val="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0847300164827451"/>
              <c:y val="0.90379131180031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9.2081031307550652E-3"/>
              <c:y val="0.35277029146866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489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V0366 Cas -- 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[35075.461, 0.7292745]</a:t>
            </a:r>
          </a:p>
        </c:rich>
      </c:tx>
      <c:layout>
        <c:manualLayout>
          <c:xMode val="edge"/>
          <c:yMode val="edge"/>
          <c:x val="0.16363636363636364"/>
          <c:y val="1.8867924528301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18181818181819"/>
          <c:y val="0.15094367435081507"/>
          <c:w val="0.79090909090909089"/>
          <c:h val="0.68679371829620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27834</c:v>
                </c:pt>
                <c:pt idx="68">
                  <c:v>27983.5</c:v>
                </c:pt>
                <c:pt idx="69">
                  <c:v>27983.5</c:v>
                </c:pt>
                <c:pt idx="70">
                  <c:v>27983.5</c:v>
                </c:pt>
                <c:pt idx="71">
                  <c:v>28045.5</c:v>
                </c:pt>
                <c:pt idx="72">
                  <c:v>28425</c:v>
                </c:pt>
                <c:pt idx="73">
                  <c:v>28425</c:v>
                </c:pt>
                <c:pt idx="74">
                  <c:v>28425</c:v>
                </c:pt>
                <c:pt idx="75">
                  <c:v>28497.5</c:v>
                </c:pt>
                <c:pt idx="76">
                  <c:v>28909</c:v>
                </c:pt>
                <c:pt idx="77">
                  <c:v>28909</c:v>
                </c:pt>
                <c:pt idx="78">
                  <c:v>28909</c:v>
                </c:pt>
                <c:pt idx="79">
                  <c:v>28909</c:v>
                </c:pt>
                <c:pt idx="80">
                  <c:v>28987</c:v>
                </c:pt>
                <c:pt idx="81">
                  <c:v>29387.5</c:v>
                </c:pt>
                <c:pt idx="82">
                  <c:v>29457.5</c:v>
                </c:pt>
                <c:pt idx="83">
                  <c:v>29878.5</c:v>
                </c:pt>
                <c:pt idx="84">
                  <c:v>29878.5</c:v>
                </c:pt>
                <c:pt idx="85">
                  <c:v>29878.5</c:v>
                </c:pt>
                <c:pt idx="86">
                  <c:v>29995</c:v>
                </c:pt>
                <c:pt idx="87">
                  <c:v>29995</c:v>
                </c:pt>
                <c:pt idx="88">
                  <c:v>29995</c:v>
                </c:pt>
                <c:pt idx="89">
                  <c:v>31126</c:v>
                </c:pt>
                <c:pt idx="90">
                  <c:v>31374.5</c:v>
                </c:pt>
                <c:pt idx="91">
                  <c:v>31407.5</c:v>
                </c:pt>
                <c:pt idx="92">
                  <c:v>31407.5</c:v>
                </c:pt>
                <c:pt idx="93">
                  <c:v>31407.5</c:v>
                </c:pt>
              </c:numCache>
            </c:numRef>
          </c:xVal>
          <c:yVal>
            <c:numRef>
              <c:f>A!$G$21:$G$996</c:f>
              <c:numCache>
                <c:formatCode>General</c:formatCode>
                <c:ptCount val="976"/>
                <c:pt idx="0">
                  <c:v>0.10572849999880418</c:v>
                </c:pt>
                <c:pt idx="1">
                  <c:v>4.6362499997485429E-3</c:v>
                </c:pt>
                <c:pt idx="2">
                  <c:v>1.8706499995460035E-2</c:v>
                </c:pt>
                <c:pt idx="3">
                  <c:v>3.2978749997710111E-2</c:v>
                </c:pt>
                <c:pt idx="4">
                  <c:v>1.6812499998195563E-2</c:v>
                </c:pt>
                <c:pt idx="5">
                  <c:v>-2.5309750002634246E-2</c:v>
                </c:pt>
                <c:pt idx="6">
                  <c:v>-3.5545000064303167E-3</c:v>
                </c:pt>
                <c:pt idx="7">
                  <c:v>-1.2673249999352265E-2</c:v>
                </c:pt>
                <c:pt idx="8">
                  <c:v>-3.1327499964390881E-3</c:v>
                </c:pt>
                <c:pt idx="9">
                  <c:v>-6.0000000012223609E-3</c:v>
                </c:pt>
                <c:pt idx="10">
                  <c:v>0</c:v>
                </c:pt>
                <c:pt idx="11">
                  <c:v>-2.7450000197859481E-4</c:v>
                </c:pt>
                <c:pt idx="12">
                  <c:v>-4.1862500074785203E-3</c:v>
                </c:pt>
                <c:pt idx="13">
                  <c:v>-7.427500000630971E-3</c:v>
                </c:pt>
                <c:pt idx="14">
                  <c:v>3.4062499908031896E-3</c:v>
                </c:pt>
                <c:pt idx="15">
                  <c:v>8.2984999971813522E-3</c:v>
                </c:pt>
                <c:pt idx="16">
                  <c:v>1.8043999996734783E-2</c:v>
                </c:pt>
                <c:pt idx="17">
                  <c:v>5.9182499971939251E-3</c:v>
                </c:pt>
                <c:pt idx="18">
                  <c:v>-1.0150000001885928E-2</c:v>
                </c:pt>
                <c:pt idx="19">
                  <c:v>1.2575999993714504E-2</c:v>
                </c:pt>
                <c:pt idx="20">
                  <c:v>1.2090249998436775E-2</c:v>
                </c:pt>
                <c:pt idx="21">
                  <c:v>1.5824999936739914E-3</c:v>
                </c:pt>
                <c:pt idx="22">
                  <c:v>8.4649999989778735E-3</c:v>
                </c:pt>
                <c:pt idx="23">
                  <c:v>-1.0259000002406538E-2</c:v>
                </c:pt>
                <c:pt idx="24">
                  <c:v>-2.1285250004439149E-2</c:v>
                </c:pt>
                <c:pt idx="25">
                  <c:v>-8.3047500011161901E-3</c:v>
                </c:pt>
                <c:pt idx="26">
                  <c:v>3.2047499917098321E-3</c:v>
                </c:pt>
                <c:pt idx="27">
                  <c:v>-3.0400000032386743E-3</c:v>
                </c:pt>
                <c:pt idx="28">
                  <c:v>1.3649999164044857E-4</c:v>
                </c:pt>
                <c:pt idx="29">
                  <c:v>6.0384999960660934E-3</c:v>
                </c:pt>
                <c:pt idx="30">
                  <c:v>8.9307500020368025E-3</c:v>
                </c:pt>
                <c:pt idx="31">
                  <c:v>-4.4900000066263601E-3</c:v>
                </c:pt>
                <c:pt idx="32">
                  <c:v>3.2400999996752944E-2</c:v>
                </c:pt>
                <c:pt idx="33">
                  <c:v>-1.4765250001801178E-2</c:v>
                </c:pt>
                <c:pt idx="34">
                  <c:v>1.4141749998088926E-2</c:v>
                </c:pt>
                <c:pt idx="35">
                  <c:v>4.0127999993273988E-2</c:v>
                </c:pt>
                <c:pt idx="36">
                  <c:v>6.7337249995034654E-2</c:v>
                </c:pt>
                <c:pt idx="37">
                  <c:v>9.7636749997036532E-2</c:v>
                </c:pt>
                <c:pt idx="38">
                  <c:v>0.13933274999726564</c:v>
                </c:pt>
                <c:pt idx="39">
                  <c:v>0.17578899999352871</c:v>
                </c:pt>
                <c:pt idx="40">
                  <c:v>0.17871749999903841</c:v>
                </c:pt>
                <c:pt idx="41">
                  <c:v>0.17890574999910314</c:v>
                </c:pt>
                <c:pt idx="42">
                  <c:v>0.18004749999818159</c:v>
                </c:pt>
                <c:pt idx="43">
                  <c:v>0.18129849999968428</c:v>
                </c:pt>
                <c:pt idx="44">
                  <c:v>0.18547499999112915</c:v>
                </c:pt>
                <c:pt idx="45">
                  <c:v>0.18526924999605399</c:v>
                </c:pt>
                <c:pt idx="46">
                  <c:v>0.18355174999305746</c:v>
                </c:pt>
                <c:pt idx="47">
                  <c:v>0.18572449999192031</c:v>
                </c:pt>
                <c:pt idx="48">
                  <c:v>0.18561274999228772</c:v>
                </c:pt>
                <c:pt idx="49">
                  <c:v>0.18560099999740487</c:v>
                </c:pt>
                <c:pt idx="50">
                  <c:v>0.18808675000036601</c:v>
                </c:pt>
                <c:pt idx="51">
                  <c:v>0.18808675000036601</c:v>
                </c:pt>
                <c:pt idx="52">
                  <c:v>0.19877424999867799</c:v>
                </c:pt>
                <c:pt idx="53">
                  <c:v>0.19711449999886099</c:v>
                </c:pt>
                <c:pt idx="54">
                  <c:v>0.19689499999367399</c:v>
                </c:pt>
                <c:pt idx="55">
                  <c:v>0.21737399999256013</c:v>
                </c:pt>
                <c:pt idx="56">
                  <c:v>0.2211269999970682</c:v>
                </c:pt>
                <c:pt idx="57">
                  <c:v>0.23389424999186303</c:v>
                </c:pt>
                <c:pt idx="58">
                  <c:v>0.24044499999581603</c:v>
                </c:pt>
                <c:pt idx="59">
                  <c:v>0.24953474999347236</c:v>
                </c:pt>
                <c:pt idx="60">
                  <c:v>0.24884849999943981</c:v>
                </c:pt>
                <c:pt idx="61">
                  <c:v>0.29095174999383744</c:v>
                </c:pt>
                <c:pt idx="62">
                  <c:v>0.29112449999229284</c:v>
                </c:pt>
                <c:pt idx="63">
                  <c:v>0.30423399999563117</c:v>
                </c:pt>
                <c:pt idx="64">
                  <c:v>0.31509099999675527</c:v>
                </c:pt>
                <c:pt idx="65">
                  <c:v>0.32540675000200281</c:v>
                </c:pt>
                <c:pt idx="66">
                  <c:v>0.32703924999077572</c:v>
                </c:pt>
                <c:pt idx="67">
                  <c:v>0.34596699999383418</c:v>
                </c:pt>
                <c:pt idx="68">
                  <c:v>0.34969924999313662</c:v>
                </c:pt>
                <c:pt idx="69">
                  <c:v>0.35079924999445211</c:v>
                </c:pt>
                <c:pt idx="70">
                  <c:v>0.3516392499950598</c:v>
                </c:pt>
                <c:pt idx="71">
                  <c:v>0.35081024999090005</c:v>
                </c:pt>
                <c:pt idx="72">
                  <c:v>0.35975749999488471</c:v>
                </c:pt>
                <c:pt idx="73">
                  <c:v>0.35982749999675434</c:v>
                </c:pt>
                <c:pt idx="74">
                  <c:v>0.35995749999710824</c:v>
                </c:pt>
                <c:pt idx="75">
                  <c:v>0.36173625000083121</c:v>
                </c:pt>
                <c:pt idx="76">
                  <c:v>0.37263949999760371</c:v>
                </c:pt>
                <c:pt idx="77">
                  <c:v>0.37298949999239994</c:v>
                </c:pt>
                <c:pt idx="78">
                  <c:v>0.37354949999280507</c:v>
                </c:pt>
                <c:pt idx="79">
                  <c:v>0.3764794999951846</c:v>
                </c:pt>
                <c:pt idx="80">
                  <c:v>0.37736849999055266</c:v>
                </c:pt>
                <c:pt idx="81">
                  <c:v>0.38613124999392312</c:v>
                </c:pt>
                <c:pt idx="82">
                  <c:v>0.38673624999501044</c:v>
                </c:pt>
                <c:pt idx="83">
                  <c:v>0.3972917499995674</c:v>
                </c:pt>
                <c:pt idx="84">
                  <c:v>0.39747175000229618</c:v>
                </c:pt>
                <c:pt idx="85">
                  <c:v>0.39762175000214484</c:v>
                </c:pt>
                <c:pt idx="86">
                  <c:v>0.40157249999901978</c:v>
                </c:pt>
                <c:pt idx="87">
                  <c:v>0.40211249999265419</c:v>
                </c:pt>
                <c:pt idx="88">
                  <c:v>0.40264249999745516</c:v>
                </c:pt>
                <c:pt idx="89">
                  <c:v>0.42662299996300135</c:v>
                </c:pt>
                <c:pt idx="90">
                  <c:v>0.43568974985100795</c:v>
                </c:pt>
                <c:pt idx="91">
                  <c:v>0.43658125021465821</c:v>
                </c:pt>
                <c:pt idx="92">
                  <c:v>0.43665124981635017</c:v>
                </c:pt>
                <c:pt idx="93">
                  <c:v>0.43666124989249511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AD-4FE0-801B-F400C7B65A5F}"/>
            </c:ext>
          </c:extLst>
        </c:ser>
        <c:ser>
          <c:idx val="5"/>
          <c:order val="1"/>
          <c:tx>
            <c:strRef>
              <c:f>A!$M$20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27834</c:v>
                </c:pt>
                <c:pt idx="68">
                  <c:v>27983.5</c:v>
                </c:pt>
                <c:pt idx="69">
                  <c:v>27983.5</c:v>
                </c:pt>
                <c:pt idx="70">
                  <c:v>27983.5</c:v>
                </c:pt>
                <c:pt idx="71">
                  <c:v>28045.5</c:v>
                </c:pt>
                <c:pt idx="72">
                  <c:v>28425</c:v>
                </c:pt>
                <c:pt idx="73">
                  <c:v>28425</c:v>
                </c:pt>
                <c:pt idx="74">
                  <c:v>28425</c:v>
                </c:pt>
                <c:pt idx="75">
                  <c:v>28497.5</c:v>
                </c:pt>
                <c:pt idx="76">
                  <c:v>28909</c:v>
                </c:pt>
                <c:pt idx="77">
                  <c:v>28909</c:v>
                </c:pt>
                <c:pt idx="78">
                  <c:v>28909</c:v>
                </c:pt>
                <c:pt idx="79">
                  <c:v>28909</c:v>
                </c:pt>
                <c:pt idx="80">
                  <c:v>28987</c:v>
                </c:pt>
                <c:pt idx="81">
                  <c:v>29387.5</c:v>
                </c:pt>
                <c:pt idx="82">
                  <c:v>29457.5</c:v>
                </c:pt>
                <c:pt idx="83">
                  <c:v>29878.5</c:v>
                </c:pt>
                <c:pt idx="84">
                  <c:v>29878.5</c:v>
                </c:pt>
                <c:pt idx="85">
                  <c:v>29878.5</c:v>
                </c:pt>
                <c:pt idx="86">
                  <c:v>29995</c:v>
                </c:pt>
                <c:pt idx="87">
                  <c:v>29995</c:v>
                </c:pt>
                <c:pt idx="88">
                  <c:v>29995</c:v>
                </c:pt>
                <c:pt idx="89">
                  <c:v>31126</c:v>
                </c:pt>
                <c:pt idx="90">
                  <c:v>31374.5</c:v>
                </c:pt>
                <c:pt idx="91">
                  <c:v>31407.5</c:v>
                </c:pt>
                <c:pt idx="92">
                  <c:v>31407.5</c:v>
                </c:pt>
                <c:pt idx="93">
                  <c:v>31407.5</c:v>
                </c:pt>
              </c:numCache>
            </c:numRef>
          </c:xVal>
          <c:yVal>
            <c:numRef>
              <c:f>A!$M$21:$M$996</c:f>
              <c:numCache>
                <c:formatCode>0.00E+00</c:formatCode>
                <c:ptCount val="976"/>
                <c:pt idx="10">
                  <c:v>2.4948357507515673E-2</c:v>
                </c:pt>
                <c:pt idx="35">
                  <c:v>4.0096360386356049E-2</c:v>
                </c:pt>
                <c:pt idx="36">
                  <c:v>6.2174904680182858E-2</c:v>
                </c:pt>
                <c:pt idx="37">
                  <c:v>9.3682671810079735E-2</c:v>
                </c:pt>
                <c:pt idx="38">
                  <c:v>0.14062755673954297</c:v>
                </c:pt>
                <c:pt idx="39">
                  <c:v>0.17676584044836113</c:v>
                </c:pt>
                <c:pt idx="40">
                  <c:v>0.17889304880157453</c:v>
                </c:pt>
                <c:pt idx="41">
                  <c:v>0.17892296726749618</c:v>
                </c:pt>
                <c:pt idx="42">
                  <c:v>0.18009189641623563</c:v>
                </c:pt>
                <c:pt idx="43">
                  <c:v>0.18823576739791836</c:v>
                </c:pt>
                <c:pt idx="44">
                  <c:v>0.18829727258527279</c:v>
                </c:pt>
                <c:pt idx="45">
                  <c:v>0.18857417976734292</c:v>
                </c:pt>
                <c:pt idx="46">
                  <c:v>0.18888211127676752</c:v>
                </c:pt>
                <c:pt idx="47">
                  <c:v>0.18930338827371884</c:v>
                </c:pt>
                <c:pt idx="48">
                  <c:v>0.18933423324783355</c:v>
                </c:pt>
                <c:pt idx="49">
                  <c:v>0.18936508092576598</c:v>
                </c:pt>
                <c:pt idx="50">
                  <c:v>0.19239089839828205</c:v>
                </c:pt>
                <c:pt idx="51">
                  <c:v>0.19239089839828205</c:v>
                </c:pt>
                <c:pt idx="52">
                  <c:v>0.19919553525985051</c:v>
                </c:pt>
                <c:pt idx="53">
                  <c:v>0.20143171425308476</c:v>
                </c:pt>
                <c:pt idx="54">
                  <c:v>0.2016656403438363</c:v>
                </c:pt>
                <c:pt idx="55">
                  <c:v>0.21991403604347154</c:v>
                </c:pt>
                <c:pt idx="56">
                  <c:v>0.22049371284286612</c:v>
                </c:pt>
                <c:pt idx="57">
                  <c:v>0.23087242712056111</c:v>
                </c:pt>
                <c:pt idx="58">
                  <c:v>0.23492647555921239</c:v>
                </c:pt>
                <c:pt idx="59">
                  <c:v>0.24318212950350407</c:v>
                </c:pt>
                <c:pt idx="60">
                  <c:v>0.24324088616931194</c:v>
                </c:pt>
                <c:pt idx="61">
                  <c:v>0.28064680534661407</c:v>
                </c:pt>
                <c:pt idx="62">
                  <c:v>0.28116662147693727</c:v>
                </c:pt>
                <c:pt idx="63">
                  <c:v>0.29579622857030285</c:v>
                </c:pt>
                <c:pt idx="64">
                  <c:v>0.3066851400187327</c:v>
                </c:pt>
                <c:pt idx="65">
                  <c:v>0.3175771914896145</c:v>
                </c:pt>
                <c:pt idx="66">
                  <c:v>0.32069461804377153</c:v>
                </c:pt>
                <c:pt idx="67">
                  <c:v>0.34367966820164686</c:v>
                </c:pt>
                <c:pt idx="68">
                  <c:v>0.34790528428696244</c:v>
                </c:pt>
                <c:pt idx="69">
                  <c:v>0.34790528428696244</c:v>
                </c:pt>
                <c:pt idx="70">
                  <c:v>0.34790528428696244</c:v>
                </c:pt>
                <c:pt idx="71">
                  <c:v>0.34966559262500185</c:v>
                </c:pt>
                <c:pt idx="72">
                  <c:v>0.36054105487246457</c:v>
                </c:pt>
                <c:pt idx="73">
                  <c:v>0.36054105487246457</c:v>
                </c:pt>
                <c:pt idx="74">
                  <c:v>0.36054105487246457</c:v>
                </c:pt>
                <c:pt idx="75">
                  <c:v>0.36263840215179327</c:v>
                </c:pt>
                <c:pt idx="76">
                  <c:v>0.37466232458728266</c:v>
                </c:pt>
                <c:pt idx="77">
                  <c:v>0.37466232458728266</c:v>
                </c:pt>
                <c:pt idx="78">
                  <c:v>0.37466232458728266</c:v>
                </c:pt>
                <c:pt idx="79">
                  <c:v>0.37466232458728266</c:v>
                </c:pt>
                <c:pt idx="80">
                  <c:v>0.37696440519016</c:v>
                </c:pt>
                <c:pt idx="81">
                  <c:v>0.38889984980211756</c:v>
                </c:pt>
                <c:pt idx="82">
                  <c:v>0.39100573393142996</c:v>
                </c:pt>
                <c:pt idx="83">
                  <c:v>0.40379532473457735</c:v>
                </c:pt>
                <c:pt idx="84">
                  <c:v>0.40379532473457735</c:v>
                </c:pt>
                <c:pt idx="85">
                  <c:v>0.40379532473457735</c:v>
                </c:pt>
                <c:pt idx="86">
                  <c:v>0.40737211140934398</c:v>
                </c:pt>
                <c:pt idx="87">
                  <c:v>0.40737211140934398</c:v>
                </c:pt>
                <c:pt idx="88">
                  <c:v>0.40737211140934398</c:v>
                </c:pt>
                <c:pt idx="89">
                  <c:v>0.44294385957481941</c:v>
                </c:pt>
                <c:pt idx="90">
                  <c:v>0.45096555394001964</c:v>
                </c:pt>
                <c:pt idx="91">
                  <c:v>0.45203639070832247</c:v>
                </c:pt>
                <c:pt idx="92">
                  <c:v>0.45203639070832247</c:v>
                </c:pt>
                <c:pt idx="93">
                  <c:v>0.45203639070832247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AD-4FE0-801B-F400C7B65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499680"/>
        <c:axId val="1"/>
      </c:scatterChart>
      <c:valAx>
        <c:axId val="853499680"/>
        <c:scaling>
          <c:orientation val="minMax"/>
          <c:max val="30000"/>
          <c:min val="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499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12.  V0366 Cas -- [35075.461, 0.7292745]</a:t>
            </a:r>
          </a:p>
        </c:rich>
      </c:tx>
      <c:layout>
        <c:manualLayout>
          <c:xMode val="edge"/>
          <c:yMode val="edge"/>
          <c:x val="0.13606934122435557"/>
          <c:y val="1.858736059479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31113356246368"/>
          <c:y val="0.13754646840148699"/>
          <c:w val="0.83369418375213422"/>
          <c:h val="0.73234200743494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27834</c:v>
                </c:pt>
                <c:pt idx="68">
                  <c:v>27983.5</c:v>
                </c:pt>
                <c:pt idx="69">
                  <c:v>27983.5</c:v>
                </c:pt>
                <c:pt idx="70">
                  <c:v>27983.5</c:v>
                </c:pt>
                <c:pt idx="71">
                  <c:v>28045.5</c:v>
                </c:pt>
                <c:pt idx="72">
                  <c:v>28425</c:v>
                </c:pt>
                <c:pt idx="73">
                  <c:v>28425</c:v>
                </c:pt>
                <c:pt idx="74">
                  <c:v>28425</c:v>
                </c:pt>
                <c:pt idx="75">
                  <c:v>28497.5</c:v>
                </c:pt>
                <c:pt idx="76">
                  <c:v>28909</c:v>
                </c:pt>
                <c:pt idx="77">
                  <c:v>28909</c:v>
                </c:pt>
                <c:pt idx="78">
                  <c:v>28909</c:v>
                </c:pt>
                <c:pt idx="79">
                  <c:v>28909</c:v>
                </c:pt>
                <c:pt idx="80">
                  <c:v>28987</c:v>
                </c:pt>
                <c:pt idx="81">
                  <c:v>29387.5</c:v>
                </c:pt>
                <c:pt idx="82">
                  <c:v>29457.5</c:v>
                </c:pt>
                <c:pt idx="83">
                  <c:v>29878.5</c:v>
                </c:pt>
                <c:pt idx="84">
                  <c:v>29878.5</c:v>
                </c:pt>
                <c:pt idx="85">
                  <c:v>29878.5</c:v>
                </c:pt>
                <c:pt idx="86">
                  <c:v>29995</c:v>
                </c:pt>
                <c:pt idx="87">
                  <c:v>29995</c:v>
                </c:pt>
                <c:pt idx="88">
                  <c:v>29995</c:v>
                </c:pt>
                <c:pt idx="89">
                  <c:v>31126</c:v>
                </c:pt>
                <c:pt idx="90">
                  <c:v>31374.5</c:v>
                </c:pt>
                <c:pt idx="91">
                  <c:v>31407.5</c:v>
                </c:pt>
                <c:pt idx="92">
                  <c:v>31407.5</c:v>
                </c:pt>
                <c:pt idx="93">
                  <c:v>31407.5</c:v>
                </c:pt>
              </c:numCache>
            </c:numRef>
          </c:xVal>
          <c:yVal>
            <c:numRef>
              <c:f>A!$G$21:$G$996</c:f>
              <c:numCache>
                <c:formatCode>General</c:formatCode>
                <c:ptCount val="976"/>
                <c:pt idx="0">
                  <c:v>0.10572849999880418</c:v>
                </c:pt>
                <c:pt idx="1">
                  <c:v>4.6362499997485429E-3</c:v>
                </c:pt>
                <c:pt idx="2">
                  <c:v>1.8706499995460035E-2</c:v>
                </c:pt>
                <c:pt idx="3">
                  <c:v>3.2978749997710111E-2</c:v>
                </c:pt>
                <c:pt idx="4">
                  <c:v>1.6812499998195563E-2</c:v>
                </c:pt>
                <c:pt idx="5">
                  <c:v>-2.5309750002634246E-2</c:v>
                </c:pt>
                <c:pt idx="6">
                  <c:v>-3.5545000064303167E-3</c:v>
                </c:pt>
                <c:pt idx="7">
                  <c:v>-1.2673249999352265E-2</c:v>
                </c:pt>
                <c:pt idx="8">
                  <c:v>-3.1327499964390881E-3</c:v>
                </c:pt>
                <c:pt idx="9">
                  <c:v>-6.0000000012223609E-3</c:v>
                </c:pt>
                <c:pt idx="10">
                  <c:v>0</c:v>
                </c:pt>
                <c:pt idx="11">
                  <c:v>-2.7450000197859481E-4</c:v>
                </c:pt>
                <c:pt idx="12">
                  <c:v>-4.1862500074785203E-3</c:v>
                </c:pt>
                <c:pt idx="13">
                  <c:v>-7.427500000630971E-3</c:v>
                </c:pt>
                <c:pt idx="14">
                  <c:v>3.4062499908031896E-3</c:v>
                </c:pt>
                <c:pt idx="15">
                  <c:v>8.2984999971813522E-3</c:v>
                </c:pt>
                <c:pt idx="16">
                  <c:v>1.8043999996734783E-2</c:v>
                </c:pt>
                <c:pt idx="17">
                  <c:v>5.9182499971939251E-3</c:v>
                </c:pt>
                <c:pt idx="18">
                  <c:v>-1.0150000001885928E-2</c:v>
                </c:pt>
                <c:pt idx="19">
                  <c:v>1.2575999993714504E-2</c:v>
                </c:pt>
                <c:pt idx="20">
                  <c:v>1.2090249998436775E-2</c:v>
                </c:pt>
                <c:pt idx="21">
                  <c:v>1.5824999936739914E-3</c:v>
                </c:pt>
                <c:pt idx="22">
                  <c:v>8.4649999989778735E-3</c:v>
                </c:pt>
                <c:pt idx="23">
                  <c:v>-1.0259000002406538E-2</c:v>
                </c:pt>
                <c:pt idx="24">
                  <c:v>-2.1285250004439149E-2</c:v>
                </c:pt>
                <c:pt idx="25">
                  <c:v>-8.3047500011161901E-3</c:v>
                </c:pt>
                <c:pt idx="26">
                  <c:v>3.2047499917098321E-3</c:v>
                </c:pt>
                <c:pt idx="27">
                  <c:v>-3.0400000032386743E-3</c:v>
                </c:pt>
                <c:pt idx="28">
                  <c:v>1.3649999164044857E-4</c:v>
                </c:pt>
                <c:pt idx="29">
                  <c:v>6.0384999960660934E-3</c:v>
                </c:pt>
                <c:pt idx="30">
                  <c:v>8.9307500020368025E-3</c:v>
                </c:pt>
                <c:pt idx="31">
                  <c:v>-4.4900000066263601E-3</c:v>
                </c:pt>
                <c:pt idx="32">
                  <c:v>3.2400999996752944E-2</c:v>
                </c:pt>
                <c:pt idx="33">
                  <c:v>-1.4765250001801178E-2</c:v>
                </c:pt>
                <c:pt idx="34">
                  <c:v>1.4141749998088926E-2</c:v>
                </c:pt>
                <c:pt idx="35">
                  <c:v>4.0127999993273988E-2</c:v>
                </c:pt>
                <c:pt idx="36">
                  <c:v>6.7337249995034654E-2</c:v>
                </c:pt>
                <c:pt idx="37">
                  <c:v>9.7636749997036532E-2</c:v>
                </c:pt>
                <c:pt idx="38">
                  <c:v>0.13933274999726564</c:v>
                </c:pt>
                <c:pt idx="39">
                  <c:v>0.17578899999352871</c:v>
                </c:pt>
                <c:pt idx="40">
                  <c:v>0.17871749999903841</c:v>
                </c:pt>
                <c:pt idx="41">
                  <c:v>0.17890574999910314</c:v>
                </c:pt>
                <c:pt idx="42">
                  <c:v>0.18004749999818159</c:v>
                </c:pt>
                <c:pt idx="43">
                  <c:v>0.18129849999968428</c:v>
                </c:pt>
                <c:pt idx="44">
                  <c:v>0.18547499999112915</c:v>
                </c:pt>
                <c:pt idx="45">
                  <c:v>0.18526924999605399</c:v>
                </c:pt>
                <c:pt idx="46">
                  <c:v>0.18355174999305746</c:v>
                </c:pt>
                <c:pt idx="47">
                  <c:v>0.18572449999192031</c:v>
                </c:pt>
                <c:pt idx="48">
                  <c:v>0.18561274999228772</c:v>
                </c:pt>
                <c:pt idx="49">
                  <c:v>0.18560099999740487</c:v>
                </c:pt>
                <c:pt idx="50">
                  <c:v>0.18808675000036601</c:v>
                </c:pt>
                <c:pt idx="51">
                  <c:v>0.18808675000036601</c:v>
                </c:pt>
                <c:pt idx="52">
                  <c:v>0.19877424999867799</c:v>
                </c:pt>
                <c:pt idx="53">
                  <c:v>0.19711449999886099</c:v>
                </c:pt>
                <c:pt idx="54">
                  <c:v>0.19689499999367399</c:v>
                </c:pt>
                <c:pt idx="55">
                  <c:v>0.21737399999256013</c:v>
                </c:pt>
                <c:pt idx="56">
                  <c:v>0.2211269999970682</c:v>
                </c:pt>
                <c:pt idx="57">
                  <c:v>0.23389424999186303</c:v>
                </c:pt>
                <c:pt idx="58">
                  <c:v>0.24044499999581603</c:v>
                </c:pt>
                <c:pt idx="59">
                  <c:v>0.24953474999347236</c:v>
                </c:pt>
                <c:pt idx="60">
                  <c:v>0.24884849999943981</c:v>
                </c:pt>
                <c:pt idx="61">
                  <c:v>0.29095174999383744</c:v>
                </c:pt>
                <c:pt idx="62">
                  <c:v>0.29112449999229284</c:v>
                </c:pt>
                <c:pt idx="63">
                  <c:v>0.30423399999563117</c:v>
                </c:pt>
                <c:pt idx="64">
                  <c:v>0.31509099999675527</c:v>
                </c:pt>
                <c:pt idx="65">
                  <c:v>0.32540675000200281</c:v>
                </c:pt>
                <c:pt idx="66">
                  <c:v>0.32703924999077572</c:v>
                </c:pt>
                <c:pt idx="67">
                  <c:v>0.34596699999383418</c:v>
                </c:pt>
                <c:pt idx="68">
                  <c:v>0.34969924999313662</c:v>
                </c:pt>
                <c:pt idx="69">
                  <c:v>0.35079924999445211</c:v>
                </c:pt>
                <c:pt idx="70">
                  <c:v>0.3516392499950598</c:v>
                </c:pt>
                <c:pt idx="71">
                  <c:v>0.35081024999090005</c:v>
                </c:pt>
                <c:pt idx="72">
                  <c:v>0.35975749999488471</c:v>
                </c:pt>
                <c:pt idx="73">
                  <c:v>0.35982749999675434</c:v>
                </c:pt>
                <c:pt idx="74">
                  <c:v>0.35995749999710824</c:v>
                </c:pt>
                <c:pt idx="75">
                  <c:v>0.36173625000083121</c:v>
                </c:pt>
                <c:pt idx="76">
                  <c:v>0.37263949999760371</c:v>
                </c:pt>
                <c:pt idx="77">
                  <c:v>0.37298949999239994</c:v>
                </c:pt>
                <c:pt idx="78">
                  <c:v>0.37354949999280507</c:v>
                </c:pt>
                <c:pt idx="79">
                  <c:v>0.3764794999951846</c:v>
                </c:pt>
                <c:pt idx="80">
                  <c:v>0.37736849999055266</c:v>
                </c:pt>
                <c:pt idx="81">
                  <c:v>0.38613124999392312</c:v>
                </c:pt>
                <c:pt idx="82">
                  <c:v>0.38673624999501044</c:v>
                </c:pt>
                <c:pt idx="83">
                  <c:v>0.3972917499995674</c:v>
                </c:pt>
                <c:pt idx="84">
                  <c:v>0.39747175000229618</c:v>
                </c:pt>
                <c:pt idx="85">
                  <c:v>0.39762175000214484</c:v>
                </c:pt>
                <c:pt idx="86">
                  <c:v>0.40157249999901978</c:v>
                </c:pt>
                <c:pt idx="87">
                  <c:v>0.40211249999265419</c:v>
                </c:pt>
                <c:pt idx="88">
                  <c:v>0.40264249999745516</c:v>
                </c:pt>
                <c:pt idx="89">
                  <c:v>0.42662299996300135</c:v>
                </c:pt>
                <c:pt idx="90">
                  <c:v>0.43568974985100795</c:v>
                </c:pt>
                <c:pt idx="91">
                  <c:v>0.43658125021465821</c:v>
                </c:pt>
                <c:pt idx="92">
                  <c:v>0.43665124981635017</c:v>
                </c:pt>
                <c:pt idx="93">
                  <c:v>0.43666124989249511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24-45D7-8613-FAC26A5EE014}"/>
            </c:ext>
          </c:extLst>
        </c:ser>
        <c:ser>
          <c:idx val="5"/>
          <c:order val="1"/>
          <c:tx>
            <c:strRef>
              <c:f>A!$M$20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27834</c:v>
                </c:pt>
                <c:pt idx="68">
                  <c:v>27983.5</c:v>
                </c:pt>
                <c:pt idx="69">
                  <c:v>27983.5</c:v>
                </c:pt>
                <c:pt idx="70">
                  <c:v>27983.5</c:v>
                </c:pt>
                <c:pt idx="71">
                  <c:v>28045.5</c:v>
                </c:pt>
                <c:pt idx="72">
                  <c:v>28425</c:v>
                </c:pt>
                <c:pt idx="73">
                  <c:v>28425</c:v>
                </c:pt>
                <c:pt idx="74">
                  <c:v>28425</c:v>
                </c:pt>
                <c:pt idx="75">
                  <c:v>28497.5</c:v>
                </c:pt>
                <c:pt idx="76">
                  <c:v>28909</c:v>
                </c:pt>
                <c:pt idx="77">
                  <c:v>28909</c:v>
                </c:pt>
                <c:pt idx="78">
                  <c:v>28909</c:v>
                </c:pt>
                <c:pt idx="79">
                  <c:v>28909</c:v>
                </c:pt>
                <c:pt idx="80">
                  <c:v>28987</c:v>
                </c:pt>
                <c:pt idx="81">
                  <c:v>29387.5</c:v>
                </c:pt>
                <c:pt idx="82">
                  <c:v>29457.5</c:v>
                </c:pt>
                <c:pt idx="83">
                  <c:v>29878.5</c:v>
                </c:pt>
                <c:pt idx="84">
                  <c:v>29878.5</c:v>
                </c:pt>
                <c:pt idx="85">
                  <c:v>29878.5</c:v>
                </c:pt>
                <c:pt idx="86">
                  <c:v>29995</c:v>
                </c:pt>
                <c:pt idx="87">
                  <c:v>29995</c:v>
                </c:pt>
                <c:pt idx="88">
                  <c:v>29995</c:v>
                </c:pt>
                <c:pt idx="89">
                  <c:v>31126</c:v>
                </c:pt>
                <c:pt idx="90">
                  <c:v>31374.5</c:v>
                </c:pt>
                <c:pt idx="91">
                  <c:v>31407.5</c:v>
                </c:pt>
                <c:pt idx="92">
                  <c:v>31407.5</c:v>
                </c:pt>
                <c:pt idx="93">
                  <c:v>31407.5</c:v>
                </c:pt>
              </c:numCache>
            </c:numRef>
          </c:xVal>
          <c:yVal>
            <c:numRef>
              <c:f>A!$M$21:$M$996</c:f>
              <c:numCache>
                <c:formatCode>0.00E+00</c:formatCode>
                <c:ptCount val="976"/>
                <c:pt idx="10">
                  <c:v>2.4948357507515673E-2</c:v>
                </c:pt>
                <c:pt idx="35">
                  <c:v>4.0096360386356049E-2</c:v>
                </c:pt>
                <c:pt idx="36">
                  <c:v>6.2174904680182858E-2</c:v>
                </c:pt>
                <c:pt idx="37">
                  <c:v>9.3682671810079735E-2</c:v>
                </c:pt>
                <c:pt idx="38">
                  <c:v>0.14062755673954297</c:v>
                </c:pt>
                <c:pt idx="39">
                  <c:v>0.17676584044836113</c:v>
                </c:pt>
                <c:pt idx="40">
                  <c:v>0.17889304880157453</c:v>
                </c:pt>
                <c:pt idx="41">
                  <c:v>0.17892296726749618</c:v>
                </c:pt>
                <c:pt idx="42">
                  <c:v>0.18009189641623563</c:v>
                </c:pt>
                <c:pt idx="43">
                  <c:v>0.18823576739791836</c:v>
                </c:pt>
                <c:pt idx="44">
                  <c:v>0.18829727258527279</c:v>
                </c:pt>
                <c:pt idx="45">
                  <c:v>0.18857417976734292</c:v>
                </c:pt>
                <c:pt idx="46">
                  <c:v>0.18888211127676752</c:v>
                </c:pt>
                <c:pt idx="47">
                  <c:v>0.18930338827371884</c:v>
                </c:pt>
                <c:pt idx="48">
                  <c:v>0.18933423324783355</c:v>
                </c:pt>
                <c:pt idx="49">
                  <c:v>0.18936508092576598</c:v>
                </c:pt>
                <c:pt idx="50">
                  <c:v>0.19239089839828205</c:v>
                </c:pt>
                <c:pt idx="51">
                  <c:v>0.19239089839828205</c:v>
                </c:pt>
                <c:pt idx="52">
                  <c:v>0.19919553525985051</c:v>
                </c:pt>
                <c:pt idx="53">
                  <c:v>0.20143171425308476</c:v>
                </c:pt>
                <c:pt idx="54">
                  <c:v>0.2016656403438363</c:v>
                </c:pt>
                <c:pt idx="55">
                  <c:v>0.21991403604347154</c:v>
                </c:pt>
                <c:pt idx="56">
                  <c:v>0.22049371284286612</c:v>
                </c:pt>
                <c:pt idx="57">
                  <c:v>0.23087242712056111</c:v>
                </c:pt>
                <c:pt idx="58">
                  <c:v>0.23492647555921239</c:v>
                </c:pt>
                <c:pt idx="59">
                  <c:v>0.24318212950350407</c:v>
                </c:pt>
                <c:pt idx="60">
                  <c:v>0.24324088616931194</c:v>
                </c:pt>
                <c:pt idx="61">
                  <c:v>0.28064680534661407</c:v>
                </c:pt>
                <c:pt idx="62">
                  <c:v>0.28116662147693727</c:v>
                </c:pt>
                <c:pt idx="63">
                  <c:v>0.29579622857030285</c:v>
                </c:pt>
                <c:pt idx="64">
                  <c:v>0.3066851400187327</c:v>
                </c:pt>
                <c:pt idx="65">
                  <c:v>0.3175771914896145</c:v>
                </c:pt>
                <c:pt idx="66">
                  <c:v>0.32069461804377153</c:v>
                </c:pt>
                <c:pt idx="67">
                  <c:v>0.34367966820164686</c:v>
                </c:pt>
                <c:pt idx="68">
                  <c:v>0.34790528428696244</c:v>
                </c:pt>
                <c:pt idx="69">
                  <c:v>0.34790528428696244</c:v>
                </c:pt>
                <c:pt idx="70">
                  <c:v>0.34790528428696244</c:v>
                </c:pt>
                <c:pt idx="71">
                  <c:v>0.34966559262500185</c:v>
                </c:pt>
                <c:pt idx="72">
                  <c:v>0.36054105487246457</c:v>
                </c:pt>
                <c:pt idx="73">
                  <c:v>0.36054105487246457</c:v>
                </c:pt>
                <c:pt idx="74">
                  <c:v>0.36054105487246457</c:v>
                </c:pt>
                <c:pt idx="75">
                  <c:v>0.36263840215179327</c:v>
                </c:pt>
                <c:pt idx="76">
                  <c:v>0.37466232458728266</c:v>
                </c:pt>
                <c:pt idx="77">
                  <c:v>0.37466232458728266</c:v>
                </c:pt>
                <c:pt idx="78">
                  <c:v>0.37466232458728266</c:v>
                </c:pt>
                <c:pt idx="79">
                  <c:v>0.37466232458728266</c:v>
                </c:pt>
                <c:pt idx="80">
                  <c:v>0.37696440519016</c:v>
                </c:pt>
                <c:pt idx="81">
                  <c:v>0.38889984980211756</c:v>
                </c:pt>
                <c:pt idx="82">
                  <c:v>0.39100573393142996</c:v>
                </c:pt>
                <c:pt idx="83">
                  <c:v>0.40379532473457735</c:v>
                </c:pt>
                <c:pt idx="84">
                  <c:v>0.40379532473457735</c:v>
                </c:pt>
                <c:pt idx="85">
                  <c:v>0.40379532473457735</c:v>
                </c:pt>
                <c:pt idx="86">
                  <c:v>0.40737211140934398</c:v>
                </c:pt>
                <c:pt idx="87">
                  <c:v>0.40737211140934398</c:v>
                </c:pt>
                <c:pt idx="88">
                  <c:v>0.40737211140934398</c:v>
                </c:pt>
                <c:pt idx="89">
                  <c:v>0.44294385957481941</c:v>
                </c:pt>
                <c:pt idx="90">
                  <c:v>0.45096555394001964</c:v>
                </c:pt>
                <c:pt idx="91">
                  <c:v>0.45203639070832247</c:v>
                </c:pt>
                <c:pt idx="92">
                  <c:v>0.45203639070832247</c:v>
                </c:pt>
                <c:pt idx="93">
                  <c:v>0.45203639070832247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24-45D7-8613-FAC26A5EE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507880"/>
        <c:axId val="1"/>
      </c:scatterChart>
      <c:valAx>
        <c:axId val="853507880"/>
        <c:scaling>
          <c:orientation val="minMax"/>
          <c:max val="3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507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V366 Cas -- O-C Diagr.</a:t>
            </a:r>
          </a:p>
        </c:rich>
      </c:tx>
      <c:layout>
        <c:manualLayout>
          <c:xMode val="edge"/>
          <c:yMode val="edge"/>
          <c:x val="0.36976047904191617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29940119760479"/>
          <c:y val="0.13173671953464097"/>
          <c:w val="0.85029940119760483"/>
          <c:h val="0.65868359767320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27834</c:v>
                </c:pt>
                <c:pt idx="68">
                  <c:v>27983.5</c:v>
                </c:pt>
                <c:pt idx="69">
                  <c:v>27983.5</c:v>
                </c:pt>
                <c:pt idx="70">
                  <c:v>27983.5</c:v>
                </c:pt>
                <c:pt idx="71">
                  <c:v>28045.5</c:v>
                </c:pt>
                <c:pt idx="72">
                  <c:v>28425</c:v>
                </c:pt>
                <c:pt idx="73">
                  <c:v>28425</c:v>
                </c:pt>
                <c:pt idx="74">
                  <c:v>28425</c:v>
                </c:pt>
                <c:pt idx="75">
                  <c:v>28497.5</c:v>
                </c:pt>
                <c:pt idx="76">
                  <c:v>28909</c:v>
                </c:pt>
                <c:pt idx="77">
                  <c:v>28909</c:v>
                </c:pt>
                <c:pt idx="78">
                  <c:v>28909</c:v>
                </c:pt>
                <c:pt idx="79">
                  <c:v>28909</c:v>
                </c:pt>
                <c:pt idx="80">
                  <c:v>28987</c:v>
                </c:pt>
                <c:pt idx="81">
                  <c:v>29387.5</c:v>
                </c:pt>
                <c:pt idx="82">
                  <c:v>29457.5</c:v>
                </c:pt>
                <c:pt idx="83">
                  <c:v>29878.5</c:v>
                </c:pt>
                <c:pt idx="84">
                  <c:v>29878.5</c:v>
                </c:pt>
                <c:pt idx="85">
                  <c:v>29878.5</c:v>
                </c:pt>
                <c:pt idx="86">
                  <c:v>29995</c:v>
                </c:pt>
                <c:pt idx="87">
                  <c:v>29995</c:v>
                </c:pt>
                <c:pt idx="88">
                  <c:v>29995</c:v>
                </c:pt>
                <c:pt idx="89">
                  <c:v>31126</c:v>
                </c:pt>
                <c:pt idx="90">
                  <c:v>31374.5</c:v>
                </c:pt>
                <c:pt idx="91">
                  <c:v>31407.5</c:v>
                </c:pt>
                <c:pt idx="92">
                  <c:v>31407.5</c:v>
                </c:pt>
                <c:pt idx="93">
                  <c:v>31407.5</c:v>
                </c:pt>
              </c:numCache>
            </c:numRef>
          </c:xVal>
          <c:yVal>
            <c:numRef>
              <c:f>A!$H$21:$H$996</c:f>
              <c:numCache>
                <c:formatCode>General</c:formatCode>
                <c:ptCount val="976"/>
                <c:pt idx="0">
                  <c:v>0.10572849999880418</c:v>
                </c:pt>
                <c:pt idx="1">
                  <c:v>4.6362499997485429E-3</c:v>
                </c:pt>
                <c:pt idx="2">
                  <c:v>1.8706499995460035E-2</c:v>
                </c:pt>
                <c:pt idx="3">
                  <c:v>3.2978749997710111E-2</c:v>
                </c:pt>
                <c:pt idx="4">
                  <c:v>1.6812499998195563E-2</c:v>
                </c:pt>
                <c:pt idx="5">
                  <c:v>-2.5309750002634246E-2</c:v>
                </c:pt>
                <c:pt idx="6">
                  <c:v>-3.5545000064303167E-3</c:v>
                </c:pt>
                <c:pt idx="7">
                  <c:v>-1.2673249999352265E-2</c:v>
                </c:pt>
                <c:pt idx="8">
                  <c:v>-3.1327499964390881E-3</c:v>
                </c:pt>
                <c:pt idx="9">
                  <c:v>-6.0000000012223609E-3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60-444B-BD50-2FFB8AD52DAB}"/>
            </c:ext>
          </c:extLst>
        </c:ser>
        <c:ser>
          <c:idx val="1"/>
          <c:order val="1"/>
          <c:tx>
            <c:strRef>
              <c:f>A!$I$20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27834</c:v>
                </c:pt>
                <c:pt idx="68">
                  <c:v>27983.5</c:v>
                </c:pt>
                <c:pt idx="69">
                  <c:v>27983.5</c:v>
                </c:pt>
                <c:pt idx="70">
                  <c:v>27983.5</c:v>
                </c:pt>
                <c:pt idx="71">
                  <c:v>28045.5</c:v>
                </c:pt>
                <c:pt idx="72">
                  <c:v>28425</c:v>
                </c:pt>
                <c:pt idx="73">
                  <c:v>28425</c:v>
                </c:pt>
                <c:pt idx="74">
                  <c:v>28425</c:v>
                </c:pt>
                <c:pt idx="75">
                  <c:v>28497.5</c:v>
                </c:pt>
                <c:pt idx="76">
                  <c:v>28909</c:v>
                </c:pt>
                <c:pt idx="77">
                  <c:v>28909</c:v>
                </c:pt>
                <c:pt idx="78">
                  <c:v>28909</c:v>
                </c:pt>
                <c:pt idx="79">
                  <c:v>28909</c:v>
                </c:pt>
                <c:pt idx="80">
                  <c:v>28987</c:v>
                </c:pt>
                <c:pt idx="81">
                  <c:v>29387.5</c:v>
                </c:pt>
                <c:pt idx="82">
                  <c:v>29457.5</c:v>
                </c:pt>
                <c:pt idx="83">
                  <c:v>29878.5</c:v>
                </c:pt>
                <c:pt idx="84">
                  <c:v>29878.5</c:v>
                </c:pt>
                <c:pt idx="85">
                  <c:v>29878.5</c:v>
                </c:pt>
                <c:pt idx="86">
                  <c:v>29995</c:v>
                </c:pt>
                <c:pt idx="87">
                  <c:v>29995</c:v>
                </c:pt>
                <c:pt idx="88">
                  <c:v>29995</c:v>
                </c:pt>
                <c:pt idx="89">
                  <c:v>31126</c:v>
                </c:pt>
                <c:pt idx="90">
                  <c:v>31374.5</c:v>
                </c:pt>
                <c:pt idx="91">
                  <c:v>31407.5</c:v>
                </c:pt>
                <c:pt idx="92">
                  <c:v>31407.5</c:v>
                </c:pt>
                <c:pt idx="93">
                  <c:v>31407.5</c:v>
                </c:pt>
              </c:numCache>
            </c:numRef>
          </c:xVal>
          <c:yVal>
            <c:numRef>
              <c:f>A!$I$21:$I$996</c:f>
              <c:numCache>
                <c:formatCode>General</c:formatCode>
                <c:ptCount val="976"/>
                <c:pt idx="11">
                  <c:v>-2.7450000197859481E-4</c:v>
                </c:pt>
                <c:pt idx="12">
                  <c:v>-4.1862500074785203E-3</c:v>
                </c:pt>
                <c:pt idx="13">
                  <c:v>-7.427500000630971E-3</c:v>
                </c:pt>
                <c:pt idx="14">
                  <c:v>3.4062499908031896E-3</c:v>
                </c:pt>
                <c:pt idx="15">
                  <c:v>8.2984999971813522E-3</c:v>
                </c:pt>
                <c:pt idx="16">
                  <c:v>1.8043999996734783E-2</c:v>
                </c:pt>
                <c:pt idx="17">
                  <c:v>5.9182499971939251E-3</c:v>
                </c:pt>
                <c:pt idx="18">
                  <c:v>-1.0150000001885928E-2</c:v>
                </c:pt>
                <c:pt idx="19">
                  <c:v>1.2575999993714504E-2</c:v>
                </c:pt>
                <c:pt idx="20">
                  <c:v>1.2090249998436775E-2</c:v>
                </c:pt>
                <c:pt idx="21">
                  <c:v>1.5824999936739914E-3</c:v>
                </c:pt>
                <c:pt idx="22">
                  <c:v>8.4649999989778735E-3</c:v>
                </c:pt>
                <c:pt idx="23">
                  <c:v>-1.0259000002406538E-2</c:v>
                </c:pt>
                <c:pt idx="24">
                  <c:v>-2.1285250004439149E-2</c:v>
                </c:pt>
                <c:pt idx="25">
                  <c:v>-8.3047500011161901E-3</c:v>
                </c:pt>
                <c:pt idx="26">
                  <c:v>3.2047499917098321E-3</c:v>
                </c:pt>
                <c:pt idx="27">
                  <c:v>-3.0400000032386743E-3</c:v>
                </c:pt>
                <c:pt idx="28">
                  <c:v>1.3649999164044857E-4</c:v>
                </c:pt>
                <c:pt idx="29">
                  <c:v>6.0384999960660934E-3</c:v>
                </c:pt>
                <c:pt idx="30">
                  <c:v>8.9307500020368025E-3</c:v>
                </c:pt>
                <c:pt idx="31">
                  <c:v>-4.4900000066263601E-3</c:v>
                </c:pt>
                <c:pt idx="32">
                  <c:v>3.2400999996752944E-2</c:v>
                </c:pt>
                <c:pt idx="33">
                  <c:v>-1.4765250001801178E-2</c:v>
                </c:pt>
                <c:pt idx="34">
                  <c:v>1.4141749998088926E-2</c:v>
                </c:pt>
                <c:pt idx="35">
                  <c:v>4.0127999993273988E-2</c:v>
                </c:pt>
                <c:pt idx="36">
                  <c:v>6.7337249995034654E-2</c:v>
                </c:pt>
                <c:pt idx="37">
                  <c:v>9.7636749997036532E-2</c:v>
                </c:pt>
                <c:pt idx="38">
                  <c:v>0.13933274999726564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60-444B-BD50-2FFB8AD52DAB}"/>
            </c:ext>
          </c:extLst>
        </c:ser>
        <c:ser>
          <c:idx val="2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27834</c:v>
                </c:pt>
                <c:pt idx="68">
                  <c:v>27983.5</c:v>
                </c:pt>
                <c:pt idx="69">
                  <c:v>27983.5</c:v>
                </c:pt>
                <c:pt idx="70">
                  <c:v>27983.5</c:v>
                </c:pt>
                <c:pt idx="71">
                  <c:v>28045.5</c:v>
                </c:pt>
                <c:pt idx="72">
                  <c:v>28425</c:v>
                </c:pt>
                <c:pt idx="73">
                  <c:v>28425</c:v>
                </c:pt>
                <c:pt idx="74">
                  <c:v>28425</c:v>
                </c:pt>
                <c:pt idx="75">
                  <c:v>28497.5</c:v>
                </c:pt>
                <c:pt idx="76">
                  <c:v>28909</c:v>
                </c:pt>
                <c:pt idx="77">
                  <c:v>28909</c:v>
                </c:pt>
                <c:pt idx="78">
                  <c:v>28909</c:v>
                </c:pt>
                <c:pt idx="79">
                  <c:v>28909</c:v>
                </c:pt>
                <c:pt idx="80">
                  <c:v>28987</c:v>
                </c:pt>
                <c:pt idx="81">
                  <c:v>29387.5</c:v>
                </c:pt>
                <c:pt idx="82">
                  <c:v>29457.5</c:v>
                </c:pt>
                <c:pt idx="83">
                  <c:v>29878.5</c:v>
                </c:pt>
                <c:pt idx="84">
                  <c:v>29878.5</c:v>
                </c:pt>
                <c:pt idx="85">
                  <c:v>29878.5</c:v>
                </c:pt>
                <c:pt idx="86">
                  <c:v>29995</c:v>
                </c:pt>
                <c:pt idx="87">
                  <c:v>29995</c:v>
                </c:pt>
                <c:pt idx="88">
                  <c:v>29995</c:v>
                </c:pt>
                <c:pt idx="89">
                  <c:v>31126</c:v>
                </c:pt>
                <c:pt idx="90">
                  <c:v>31374.5</c:v>
                </c:pt>
                <c:pt idx="91">
                  <c:v>31407.5</c:v>
                </c:pt>
                <c:pt idx="92">
                  <c:v>31407.5</c:v>
                </c:pt>
                <c:pt idx="93">
                  <c:v>31407.5</c:v>
                </c:pt>
              </c:numCache>
            </c:numRef>
          </c:xVal>
          <c:yVal>
            <c:numRef>
              <c:f>A!$J$21:$J$996</c:f>
              <c:numCache>
                <c:formatCode>General</c:formatCode>
                <c:ptCount val="976"/>
                <c:pt idx="61">
                  <c:v>0.29095174999383744</c:v>
                </c:pt>
                <c:pt idx="62">
                  <c:v>0.29112449999229284</c:v>
                </c:pt>
                <c:pt idx="67">
                  <c:v>0.34596699999383418</c:v>
                </c:pt>
                <c:pt idx="79">
                  <c:v>0.3764794999951846</c:v>
                </c:pt>
                <c:pt idx="81">
                  <c:v>0.38613124999392312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60-444B-BD50-2FFB8AD52DAB}"/>
            </c:ext>
          </c:extLst>
        </c:ser>
        <c:ser>
          <c:idx val="3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27834</c:v>
                </c:pt>
                <c:pt idx="68">
                  <c:v>27983.5</c:v>
                </c:pt>
                <c:pt idx="69">
                  <c:v>27983.5</c:v>
                </c:pt>
                <c:pt idx="70">
                  <c:v>27983.5</c:v>
                </c:pt>
                <c:pt idx="71">
                  <c:v>28045.5</c:v>
                </c:pt>
                <c:pt idx="72">
                  <c:v>28425</c:v>
                </c:pt>
                <c:pt idx="73">
                  <c:v>28425</c:v>
                </c:pt>
                <c:pt idx="74">
                  <c:v>28425</c:v>
                </c:pt>
                <c:pt idx="75">
                  <c:v>28497.5</c:v>
                </c:pt>
                <c:pt idx="76">
                  <c:v>28909</c:v>
                </c:pt>
                <c:pt idx="77">
                  <c:v>28909</c:v>
                </c:pt>
                <c:pt idx="78">
                  <c:v>28909</c:v>
                </c:pt>
                <c:pt idx="79">
                  <c:v>28909</c:v>
                </c:pt>
                <c:pt idx="80">
                  <c:v>28987</c:v>
                </c:pt>
                <c:pt idx="81">
                  <c:v>29387.5</c:v>
                </c:pt>
                <c:pt idx="82">
                  <c:v>29457.5</c:v>
                </c:pt>
                <c:pt idx="83">
                  <c:v>29878.5</c:v>
                </c:pt>
                <c:pt idx="84">
                  <c:v>29878.5</c:v>
                </c:pt>
                <c:pt idx="85">
                  <c:v>29878.5</c:v>
                </c:pt>
                <c:pt idx="86">
                  <c:v>29995</c:v>
                </c:pt>
                <c:pt idx="87">
                  <c:v>29995</c:v>
                </c:pt>
                <c:pt idx="88">
                  <c:v>29995</c:v>
                </c:pt>
                <c:pt idx="89">
                  <c:v>31126</c:v>
                </c:pt>
                <c:pt idx="90">
                  <c:v>31374.5</c:v>
                </c:pt>
                <c:pt idx="91">
                  <c:v>31407.5</c:v>
                </c:pt>
                <c:pt idx="92">
                  <c:v>31407.5</c:v>
                </c:pt>
                <c:pt idx="93">
                  <c:v>31407.5</c:v>
                </c:pt>
              </c:numCache>
            </c:numRef>
          </c:xVal>
          <c:yVal>
            <c:numRef>
              <c:f>A!$K$21:$K$996</c:f>
              <c:numCache>
                <c:formatCode>General</c:formatCode>
                <c:ptCount val="976"/>
                <c:pt idx="39">
                  <c:v>0.17578899999352871</c:v>
                </c:pt>
                <c:pt idx="40">
                  <c:v>0.17871749999903841</c:v>
                </c:pt>
                <c:pt idx="41">
                  <c:v>0.17890574999910314</c:v>
                </c:pt>
                <c:pt idx="42">
                  <c:v>0.18004749999818159</c:v>
                </c:pt>
                <c:pt idx="43">
                  <c:v>0.18129849999968428</c:v>
                </c:pt>
                <c:pt idx="44">
                  <c:v>0.18547499999112915</c:v>
                </c:pt>
                <c:pt idx="45">
                  <c:v>0.18526924999605399</c:v>
                </c:pt>
                <c:pt idx="46">
                  <c:v>0.18355174999305746</c:v>
                </c:pt>
                <c:pt idx="47">
                  <c:v>0.18572449999192031</c:v>
                </c:pt>
                <c:pt idx="48">
                  <c:v>0.18561274999228772</c:v>
                </c:pt>
                <c:pt idx="49">
                  <c:v>0.18560099999740487</c:v>
                </c:pt>
                <c:pt idx="50">
                  <c:v>0.18808675000036601</c:v>
                </c:pt>
                <c:pt idx="51">
                  <c:v>0.18808675000036601</c:v>
                </c:pt>
                <c:pt idx="52">
                  <c:v>0.19877424999867799</c:v>
                </c:pt>
                <c:pt idx="53">
                  <c:v>0.19711449999886099</c:v>
                </c:pt>
                <c:pt idx="54">
                  <c:v>0.19689499999367399</c:v>
                </c:pt>
                <c:pt idx="55">
                  <c:v>0.21737399999256013</c:v>
                </c:pt>
                <c:pt idx="56">
                  <c:v>0.2211269999970682</c:v>
                </c:pt>
                <c:pt idx="57">
                  <c:v>0.23389424999186303</c:v>
                </c:pt>
                <c:pt idx="58">
                  <c:v>0.24044499999581603</c:v>
                </c:pt>
                <c:pt idx="59">
                  <c:v>0.24953474999347236</c:v>
                </c:pt>
                <c:pt idx="60">
                  <c:v>0.24884849999943981</c:v>
                </c:pt>
                <c:pt idx="63">
                  <c:v>0.30423399999563117</c:v>
                </c:pt>
                <c:pt idx="64">
                  <c:v>0.31509099999675527</c:v>
                </c:pt>
                <c:pt idx="65">
                  <c:v>0.32540675000200281</c:v>
                </c:pt>
                <c:pt idx="66">
                  <c:v>0.32703924999077572</c:v>
                </c:pt>
                <c:pt idx="68">
                  <c:v>0.34969924999313662</c:v>
                </c:pt>
                <c:pt idx="69">
                  <c:v>0.35079924999445211</c:v>
                </c:pt>
                <c:pt idx="70">
                  <c:v>0.3516392499950598</c:v>
                </c:pt>
                <c:pt idx="71">
                  <c:v>0.35081024999090005</c:v>
                </c:pt>
                <c:pt idx="72">
                  <c:v>0.35975749999488471</c:v>
                </c:pt>
                <c:pt idx="73">
                  <c:v>0.35982749999675434</c:v>
                </c:pt>
                <c:pt idx="74">
                  <c:v>0.35995749999710824</c:v>
                </c:pt>
                <c:pt idx="75">
                  <c:v>0.36173625000083121</c:v>
                </c:pt>
                <c:pt idx="76">
                  <c:v>0.37263949999760371</c:v>
                </c:pt>
                <c:pt idx="77">
                  <c:v>0.37298949999239994</c:v>
                </c:pt>
                <c:pt idx="78">
                  <c:v>0.37354949999280507</c:v>
                </c:pt>
                <c:pt idx="80">
                  <c:v>0.37736849999055266</c:v>
                </c:pt>
                <c:pt idx="82">
                  <c:v>0.38673624999501044</c:v>
                </c:pt>
                <c:pt idx="83">
                  <c:v>0.3972917499995674</c:v>
                </c:pt>
                <c:pt idx="84">
                  <c:v>0.39747175000229618</c:v>
                </c:pt>
                <c:pt idx="85">
                  <c:v>0.39762175000214484</c:v>
                </c:pt>
                <c:pt idx="86">
                  <c:v>0.40157249999901978</c:v>
                </c:pt>
                <c:pt idx="87">
                  <c:v>0.40211249999265419</c:v>
                </c:pt>
                <c:pt idx="88">
                  <c:v>0.40264249999745516</c:v>
                </c:pt>
                <c:pt idx="89">
                  <c:v>0.42662299996300135</c:v>
                </c:pt>
                <c:pt idx="90">
                  <c:v>0.43568974985100795</c:v>
                </c:pt>
                <c:pt idx="91">
                  <c:v>0.43658125021465821</c:v>
                </c:pt>
                <c:pt idx="92">
                  <c:v>0.43665124981635017</c:v>
                </c:pt>
                <c:pt idx="93">
                  <c:v>0.43666124989249511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60-444B-BD50-2FFB8AD52DAB}"/>
            </c:ext>
          </c:extLst>
        </c:ser>
        <c:ser>
          <c:idx val="4"/>
          <c:order val="4"/>
          <c:tx>
            <c:strRef>
              <c:f>A!$L$20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27834</c:v>
                </c:pt>
                <c:pt idx="68">
                  <c:v>27983.5</c:v>
                </c:pt>
                <c:pt idx="69">
                  <c:v>27983.5</c:v>
                </c:pt>
                <c:pt idx="70">
                  <c:v>27983.5</c:v>
                </c:pt>
                <c:pt idx="71">
                  <c:v>28045.5</c:v>
                </c:pt>
                <c:pt idx="72">
                  <c:v>28425</c:v>
                </c:pt>
                <c:pt idx="73">
                  <c:v>28425</c:v>
                </c:pt>
                <c:pt idx="74">
                  <c:v>28425</c:v>
                </c:pt>
                <c:pt idx="75">
                  <c:v>28497.5</c:v>
                </c:pt>
                <c:pt idx="76">
                  <c:v>28909</c:v>
                </c:pt>
                <c:pt idx="77">
                  <c:v>28909</c:v>
                </c:pt>
                <c:pt idx="78">
                  <c:v>28909</c:v>
                </c:pt>
                <c:pt idx="79">
                  <c:v>28909</c:v>
                </c:pt>
                <c:pt idx="80">
                  <c:v>28987</c:v>
                </c:pt>
                <c:pt idx="81">
                  <c:v>29387.5</c:v>
                </c:pt>
                <c:pt idx="82">
                  <c:v>29457.5</c:v>
                </c:pt>
                <c:pt idx="83">
                  <c:v>29878.5</c:v>
                </c:pt>
                <c:pt idx="84">
                  <c:v>29878.5</c:v>
                </c:pt>
                <c:pt idx="85">
                  <c:v>29878.5</c:v>
                </c:pt>
                <c:pt idx="86">
                  <c:v>29995</c:v>
                </c:pt>
                <c:pt idx="87">
                  <c:v>29995</c:v>
                </c:pt>
                <c:pt idx="88">
                  <c:v>29995</c:v>
                </c:pt>
                <c:pt idx="89">
                  <c:v>31126</c:v>
                </c:pt>
                <c:pt idx="90">
                  <c:v>31374.5</c:v>
                </c:pt>
                <c:pt idx="91">
                  <c:v>31407.5</c:v>
                </c:pt>
                <c:pt idx="92">
                  <c:v>31407.5</c:v>
                </c:pt>
                <c:pt idx="93">
                  <c:v>31407.5</c:v>
                </c:pt>
              </c:numCache>
            </c:numRef>
          </c:xVal>
          <c:yVal>
            <c:numRef>
              <c:f>A!$L$21:$L$996</c:f>
              <c:numCache>
                <c:formatCode>General</c:formatCode>
                <c:ptCount val="976"/>
                <c:pt idx="10">
                  <c:v>-0.33413672977265113</c:v>
                </c:pt>
                <c:pt idx="51">
                  <c:v>0.19527823466102429</c:v>
                </c:pt>
                <c:pt idx="53">
                  <c:v>0.20580612999736153</c:v>
                </c:pt>
                <c:pt idx="54">
                  <c:v>0.20607513545311001</c:v>
                </c:pt>
                <c:pt idx="55">
                  <c:v>0.22656846017285587</c:v>
                </c:pt>
                <c:pt idx="56">
                  <c:v>0.22720429125007952</c:v>
                </c:pt>
                <c:pt idx="57">
                  <c:v>0.23844138278793542</c:v>
                </c:pt>
                <c:pt idx="58">
                  <c:v>0.24275769760062654</c:v>
                </c:pt>
                <c:pt idx="59">
                  <c:v>0.2514270097881563</c:v>
                </c:pt>
                <c:pt idx="60">
                  <c:v>0.25148814739173547</c:v>
                </c:pt>
                <c:pt idx="61">
                  <c:v>0.28894104334434995</c:v>
                </c:pt>
                <c:pt idx="62">
                  <c:v>0.28944237169369941</c:v>
                </c:pt>
                <c:pt idx="63">
                  <c:v>0.30335729026832398</c:v>
                </c:pt>
                <c:pt idx="64">
                  <c:v>0.31348167742103855</c:v>
                </c:pt>
                <c:pt idx="65">
                  <c:v>0.3234226517630156</c:v>
                </c:pt>
                <c:pt idx="66">
                  <c:v>0.32623498152765845</c:v>
                </c:pt>
                <c:pt idx="67">
                  <c:v>0.34654489343666689</c:v>
                </c:pt>
                <c:pt idx="68">
                  <c:v>0.3502009221307027</c:v>
                </c:pt>
                <c:pt idx="69">
                  <c:v>0.3502009221307027</c:v>
                </c:pt>
                <c:pt idx="70">
                  <c:v>0.3502009221307027</c:v>
                </c:pt>
                <c:pt idx="71">
                  <c:v>0.35171713469946669</c:v>
                </c:pt>
                <c:pt idx="72">
                  <c:v>0.36099782292278842</c:v>
                </c:pt>
                <c:pt idx="73">
                  <c:v>0.36099782292278842</c:v>
                </c:pt>
                <c:pt idx="74">
                  <c:v>0.36099782292278842</c:v>
                </c:pt>
                <c:pt idx="75">
                  <c:v>0.36277081342658507</c:v>
                </c:pt>
                <c:pt idx="76">
                  <c:v>0.37283406297572047</c:v>
                </c:pt>
                <c:pt idx="77">
                  <c:v>0.37283406297572047</c:v>
                </c:pt>
                <c:pt idx="78">
                  <c:v>0.37283406297572047</c:v>
                </c:pt>
                <c:pt idx="79">
                  <c:v>0.37283406297572047</c:v>
                </c:pt>
                <c:pt idx="80">
                  <c:v>0.3747415562073913</c:v>
                </c:pt>
                <c:pt idx="81">
                  <c:v>0.38453580030077822</c:v>
                </c:pt>
                <c:pt idx="82">
                  <c:v>0.38624765320099569</c:v>
                </c:pt>
                <c:pt idx="83">
                  <c:v>0.39654322564373196</c:v>
                </c:pt>
                <c:pt idx="84">
                  <c:v>0.39654322564373196</c:v>
                </c:pt>
                <c:pt idx="85">
                  <c:v>0.39654322564373196</c:v>
                </c:pt>
                <c:pt idx="86">
                  <c:v>0.39939223797052242</c:v>
                </c:pt>
                <c:pt idx="87">
                  <c:v>0.39939223797052242</c:v>
                </c:pt>
                <c:pt idx="88">
                  <c:v>0.39939223797052242</c:v>
                </c:pt>
                <c:pt idx="89">
                  <c:v>0.42705088982974998</c:v>
                </c:pt>
                <c:pt idx="90">
                  <c:v>0.43312796762552191</c:v>
                </c:pt>
                <c:pt idx="91">
                  <c:v>0.43393498399276725</c:v>
                </c:pt>
                <c:pt idx="92">
                  <c:v>0.43393498399276725</c:v>
                </c:pt>
                <c:pt idx="93">
                  <c:v>0.43393498399276725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60-444B-BD50-2FFB8AD52DAB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27834</c:v>
                </c:pt>
                <c:pt idx="68">
                  <c:v>27983.5</c:v>
                </c:pt>
                <c:pt idx="69">
                  <c:v>27983.5</c:v>
                </c:pt>
                <c:pt idx="70">
                  <c:v>27983.5</c:v>
                </c:pt>
                <c:pt idx="71">
                  <c:v>28045.5</c:v>
                </c:pt>
                <c:pt idx="72">
                  <c:v>28425</c:v>
                </c:pt>
                <c:pt idx="73">
                  <c:v>28425</c:v>
                </c:pt>
                <c:pt idx="74">
                  <c:v>28425</c:v>
                </c:pt>
                <c:pt idx="75">
                  <c:v>28497.5</c:v>
                </c:pt>
                <c:pt idx="76">
                  <c:v>28909</c:v>
                </c:pt>
                <c:pt idx="77">
                  <c:v>28909</c:v>
                </c:pt>
                <c:pt idx="78">
                  <c:v>28909</c:v>
                </c:pt>
                <c:pt idx="79">
                  <c:v>28909</c:v>
                </c:pt>
                <c:pt idx="80">
                  <c:v>28987</c:v>
                </c:pt>
                <c:pt idx="81">
                  <c:v>29387.5</c:v>
                </c:pt>
                <c:pt idx="82">
                  <c:v>29457.5</c:v>
                </c:pt>
                <c:pt idx="83">
                  <c:v>29878.5</c:v>
                </c:pt>
                <c:pt idx="84">
                  <c:v>29878.5</c:v>
                </c:pt>
                <c:pt idx="85">
                  <c:v>29878.5</c:v>
                </c:pt>
                <c:pt idx="86">
                  <c:v>29995</c:v>
                </c:pt>
                <c:pt idx="87">
                  <c:v>29995</c:v>
                </c:pt>
                <c:pt idx="88">
                  <c:v>29995</c:v>
                </c:pt>
                <c:pt idx="89">
                  <c:v>31126</c:v>
                </c:pt>
                <c:pt idx="90">
                  <c:v>31374.5</c:v>
                </c:pt>
                <c:pt idx="91">
                  <c:v>31407.5</c:v>
                </c:pt>
                <c:pt idx="92">
                  <c:v>31407.5</c:v>
                </c:pt>
                <c:pt idx="93">
                  <c:v>31407.5</c:v>
                </c:pt>
              </c:numCache>
            </c:numRef>
          </c:xVal>
          <c:yVal>
            <c:numRef>
              <c:f>A!$M$21:$M$996</c:f>
              <c:numCache>
                <c:formatCode>0.00E+00</c:formatCode>
                <c:ptCount val="976"/>
                <c:pt idx="10">
                  <c:v>2.4948357507515673E-2</c:v>
                </c:pt>
                <c:pt idx="35">
                  <c:v>4.0096360386356049E-2</c:v>
                </c:pt>
                <c:pt idx="36">
                  <c:v>6.2174904680182858E-2</c:v>
                </c:pt>
                <c:pt idx="37">
                  <c:v>9.3682671810079735E-2</c:v>
                </c:pt>
                <c:pt idx="38">
                  <c:v>0.14062755673954297</c:v>
                </c:pt>
                <c:pt idx="39">
                  <c:v>0.17676584044836113</c:v>
                </c:pt>
                <c:pt idx="40">
                  <c:v>0.17889304880157453</c:v>
                </c:pt>
                <c:pt idx="41">
                  <c:v>0.17892296726749618</c:v>
                </c:pt>
                <c:pt idx="42">
                  <c:v>0.18009189641623563</c:v>
                </c:pt>
                <c:pt idx="43">
                  <c:v>0.18823576739791836</c:v>
                </c:pt>
                <c:pt idx="44">
                  <c:v>0.18829727258527279</c:v>
                </c:pt>
                <c:pt idx="45">
                  <c:v>0.18857417976734292</c:v>
                </c:pt>
                <c:pt idx="46">
                  <c:v>0.18888211127676752</c:v>
                </c:pt>
                <c:pt idx="47">
                  <c:v>0.18930338827371884</c:v>
                </c:pt>
                <c:pt idx="48">
                  <c:v>0.18933423324783355</c:v>
                </c:pt>
                <c:pt idx="49">
                  <c:v>0.18936508092576598</c:v>
                </c:pt>
                <c:pt idx="50">
                  <c:v>0.19239089839828205</c:v>
                </c:pt>
                <c:pt idx="51">
                  <c:v>0.19239089839828205</c:v>
                </c:pt>
                <c:pt idx="52">
                  <c:v>0.19919553525985051</c:v>
                </c:pt>
                <c:pt idx="53">
                  <c:v>0.20143171425308476</c:v>
                </c:pt>
                <c:pt idx="54">
                  <c:v>0.2016656403438363</c:v>
                </c:pt>
                <c:pt idx="55">
                  <c:v>0.21991403604347154</c:v>
                </c:pt>
                <c:pt idx="56">
                  <c:v>0.22049371284286612</c:v>
                </c:pt>
                <c:pt idx="57">
                  <c:v>0.23087242712056111</c:v>
                </c:pt>
                <c:pt idx="58">
                  <c:v>0.23492647555921239</c:v>
                </c:pt>
                <c:pt idx="59">
                  <c:v>0.24318212950350407</c:v>
                </c:pt>
                <c:pt idx="60">
                  <c:v>0.24324088616931194</c:v>
                </c:pt>
                <c:pt idx="61">
                  <c:v>0.28064680534661407</c:v>
                </c:pt>
                <c:pt idx="62">
                  <c:v>0.28116662147693727</c:v>
                </c:pt>
                <c:pt idx="63">
                  <c:v>0.29579622857030285</c:v>
                </c:pt>
                <c:pt idx="64">
                  <c:v>0.3066851400187327</c:v>
                </c:pt>
                <c:pt idx="65">
                  <c:v>0.3175771914896145</c:v>
                </c:pt>
                <c:pt idx="66">
                  <c:v>0.32069461804377153</c:v>
                </c:pt>
                <c:pt idx="67">
                  <c:v>0.34367966820164686</c:v>
                </c:pt>
                <c:pt idx="68">
                  <c:v>0.34790528428696244</c:v>
                </c:pt>
                <c:pt idx="69">
                  <c:v>0.34790528428696244</c:v>
                </c:pt>
                <c:pt idx="70">
                  <c:v>0.34790528428696244</c:v>
                </c:pt>
                <c:pt idx="71">
                  <c:v>0.34966559262500185</c:v>
                </c:pt>
                <c:pt idx="72">
                  <c:v>0.36054105487246457</c:v>
                </c:pt>
                <c:pt idx="73">
                  <c:v>0.36054105487246457</c:v>
                </c:pt>
                <c:pt idx="74">
                  <c:v>0.36054105487246457</c:v>
                </c:pt>
                <c:pt idx="75">
                  <c:v>0.36263840215179327</c:v>
                </c:pt>
                <c:pt idx="76">
                  <c:v>0.37466232458728266</c:v>
                </c:pt>
                <c:pt idx="77">
                  <c:v>0.37466232458728266</c:v>
                </c:pt>
                <c:pt idx="78">
                  <c:v>0.37466232458728266</c:v>
                </c:pt>
                <c:pt idx="79">
                  <c:v>0.37466232458728266</c:v>
                </c:pt>
                <c:pt idx="80">
                  <c:v>0.37696440519016</c:v>
                </c:pt>
                <c:pt idx="81">
                  <c:v>0.38889984980211756</c:v>
                </c:pt>
                <c:pt idx="82">
                  <c:v>0.39100573393142996</c:v>
                </c:pt>
                <c:pt idx="83">
                  <c:v>0.40379532473457735</c:v>
                </c:pt>
                <c:pt idx="84">
                  <c:v>0.40379532473457735</c:v>
                </c:pt>
                <c:pt idx="85">
                  <c:v>0.40379532473457735</c:v>
                </c:pt>
                <c:pt idx="86">
                  <c:v>0.40737211140934398</c:v>
                </c:pt>
                <c:pt idx="87">
                  <c:v>0.40737211140934398</c:v>
                </c:pt>
                <c:pt idx="88">
                  <c:v>0.40737211140934398</c:v>
                </c:pt>
                <c:pt idx="89">
                  <c:v>0.44294385957481941</c:v>
                </c:pt>
                <c:pt idx="90">
                  <c:v>0.45096555394001964</c:v>
                </c:pt>
                <c:pt idx="91">
                  <c:v>0.45203639070832247</c:v>
                </c:pt>
                <c:pt idx="92">
                  <c:v>0.45203639070832247</c:v>
                </c:pt>
                <c:pt idx="93">
                  <c:v>0.45203639070832247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60-444B-BD50-2FFB8AD52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498696"/>
        <c:axId val="1"/>
      </c:scatterChart>
      <c:valAx>
        <c:axId val="853498696"/>
        <c:scaling>
          <c:orientation val="minMax"/>
          <c:max val="32000"/>
          <c:min val="-3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99401197604787"/>
              <c:y val="0.871258742357803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449101796407185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498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287425149700598"/>
          <c:y val="0.92215694595061837"/>
          <c:w val="0.48053892215568861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V366 Cas -- O-C Diagram</a:t>
            </a:r>
          </a:p>
        </c:rich>
      </c:tx>
      <c:layout>
        <c:manualLayout>
          <c:xMode val="edge"/>
          <c:yMode val="edge"/>
          <c:x val="0.40661988173464131"/>
          <c:y val="2.8680688336520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737654146412977E-2"/>
          <c:y val="8.7954193014117221E-2"/>
          <c:w val="0.91607670757229287"/>
          <c:h val="0.77246726038485558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Q_fit!$D$21:$D$53</c:f>
              <c:numCache>
                <c:formatCode>General</c:formatCode>
                <c:ptCount val="33"/>
                <c:pt idx="0">
                  <c:v>1.1055999999999999</c:v>
                </c:pt>
                <c:pt idx="1">
                  <c:v>1.33995</c:v>
                </c:pt>
                <c:pt idx="2">
                  <c:v>1.5948500000000001</c:v>
                </c:pt>
                <c:pt idx="3">
                  <c:v>1.89405</c:v>
                </c:pt>
                <c:pt idx="4">
                  <c:v>2.0878000000000001</c:v>
                </c:pt>
                <c:pt idx="5">
                  <c:v>2.0985</c:v>
                </c:pt>
                <c:pt idx="6">
                  <c:v>2.0986500000000001</c:v>
                </c:pt>
                <c:pt idx="7">
                  <c:v>2.1044999999999998</c:v>
                </c:pt>
                <c:pt idx="8">
                  <c:v>2.1446999999999998</c:v>
                </c:pt>
                <c:pt idx="9">
                  <c:v>2.145</c:v>
                </c:pt>
                <c:pt idx="10">
                  <c:v>2.14635</c:v>
                </c:pt>
                <c:pt idx="11">
                  <c:v>2.14785</c:v>
                </c:pt>
                <c:pt idx="12">
                  <c:v>2.1499000000000001</c:v>
                </c:pt>
                <c:pt idx="13">
                  <c:v>2.1500499999999998</c:v>
                </c:pt>
                <c:pt idx="14">
                  <c:v>2.1501999999999999</c:v>
                </c:pt>
                <c:pt idx="15">
                  <c:v>2.1648499999999999</c:v>
                </c:pt>
                <c:pt idx="16">
                  <c:v>2.1648499999999999</c:v>
                </c:pt>
                <c:pt idx="17">
                  <c:v>2.1973500000000001</c:v>
                </c:pt>
                <c:pt idx="18">
                  <c:v>2.2079</c:v>
                </c:pt>
                <c:pt idx="19">
                  <c:v>2.2090000000000001</c:v>
                </c:pt>
                <c:pt idx="20">
                  <c:v>2.2928000000000002</c:v>
                </c:pt>
                <c:pt idx="21">
                  <c:v>2.2953999999999999</c:v>
                </c:pt>
                <c:pt idx="22">
                  <c:v>2.39445</c:v>
                </c:pt>
                <c:pt idx="23">
                  <c:v>2.3946999999999998</c:v>
                </c:pt>
                <c:pt idx="24">
                  <c:v>2.5478499999999999</c:v>
                </c:pt>
                <c:pt idx="25">
                  <c:v>2.5499000000000001</c:v>
                </c:pt>
                <c:pt idx="26">
                  <c:v>2.6067999999999998</c:v>
                </c:pt>
                <c:pt idx="27">
                  <c:v>2.68885</c:v>
                </c:pt>
                <c:pt idx="28">
                  <c:v>2.7003499999999998</c:v>
                </c:pt>
                <c:pt idx="29">
                  <c:v>2.7833999999999999</c:v>
                </c:pt>
                <c:pt idx="30">
                  <c:v>2.7983500000000001</c:v>
                </c:pt>
                <c:pt idx="31">
                  <c:v>2.7983500000000001</c:v>
                </c:pt>
                <c:pt idx="32">
                  <c:v>2.7983500000000001</c:v>
                </c:pt>
              </c:numCache>
            </c:numRef>
          </c:xVal>
          <c:yVal>
            <c:numRef>
              <c:f>Q_fit!$E$21:$E$53</c:f>
              <c:numCache>
                <c:formatCode>General</c:formatCode>
                <c:ptCount val="33"/>
                <c:pt idx="0">
                  <c:v>4.0127999993273988E-2</c:v>
                </c:pt>
                <c:pt idx="1">
                  <c:v>6.7337249995034654E-2</c:v>
                </c:pt>
                <c:pt idx="2">
                  <c:v>9.7636749997036532E-2</c:v>
                </c:pt>
                <c:pt idx="3">
                  <c:v>0.13933274999726564</c:v>
                </c:pt>
                <c:pt idx="4">
                  <c:v>0.17578899999352871</c:v>
                </c:pt>
                <c:pt idx="5">
                  <c:v>0.17871749999903841</c:v>
                </c:pt>
                <c:pt idx="6">
                  <c:v>0.17890574999910314</c:v>
                </c:pt>
                <c:pt idx="7">
                  <c:v>0.18004749999818159</c:v>
                </c:pt>
                <c:pt idx="8">
                  <c:v>0.18129849999968428</c:v>
                </c:pt>
                <c:pt idx="9">
                  <c:v>0.18547499999112915</c:v>
                </c:pt>
                <c:pt idx="10">
                  <c:v>0.18526924999605399</c:v>
                </c:pt>
                <c:pt idx="11">
                  <c:v>0.18355174999305746</c:v>
                </c:pt>
                <c:pt idx="12">
                  <c:v>0.18572449999192031</c:v>
                </c:pt>
                <c:pt idx="13">
                  <c:v>0.18561274999228772</c:v>
                </c:pt>
                <c:pt idx="14">
                  <c:v>0.18560099999740487</c:v>
                </c:pt>
                <c:pt idx="15">
                  <c:v>0.18808675000036601</c:v>
                </c:pt>
                <c:pt idx="16">
                  <c:v>0.18808675000036601</c:v>
                </c:pt>
                <c:pt idx="17">
                  <c:v>0.19877424999867799</c:v>
                </c:pt>
                <c:pt idx="18">
                  <c:v>0.19711449999886099</c:v>
                </c:pt>
                <c:pt idx="19">
                  <c:v>0.19689499999367399</c:v>
                </c:pt>
                <c:pt idx="20">
                  <c:v>0.21737399999256013</c:v>
                </c:pt>
                <c:pt idx="21">
                  <c:v>0.2211269999970682</c:v>
                </c:pt>
                <c:pt idx="22">
                  <c:v>0.24953474999347236</c:v>
                </c:pt>
                <c:pt idx="23">
                  <c:v>0.24884849999943981</c:v>
                </c:pt>
                <c:pt idx="24">
                  <c:v>0.29095174999383744</c:v>
                </c:pt>
                <c:pt idx="25">
                  <c:v>0.29112449999229284</c:v>
                </c:pt>
                <c:pt idx="26">
                  <c:v>0.30423399999563117</c:v>
                </c:pt>
                <c:pt idx="27">
                  <c:v>0.32540675000200281</c:v>
                </c:pt>
                <c:pt idx="28">
                  <c:v>0.32703924999077572</c:v>
                </c:pt>
                <c:pt idx="29">
                  <c:v>0.34596699999383418</c:v>
                </c:pt>
                <c:pt idx="30">
                  <c:v>0.34969924999313662</c:v>
                </c:pt>
                <c:pt idx="31">
                  <c:v>0.35079924999445211</c:v>
                </c:pt>
                <c:pt idx="32">
                  <c:v>0.3516392499950598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42-4BD5-9070-7BABCC89DBA4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Q_fit!$U$2:$U$26</c:f>
              <c:numCache>
                <c:formatCode>General</c:formatCode>
                <c:ptCount val="25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</c:numCache>
            </c:numRef>
          </c:xVal>
          <c:yVal>
            <c:numRef>
              <c:f>Q_fit!$V$2:$V$26</c:f>
              <c:numCache>
                <c:formatCode>General</c:formatCode>
                <c:ptCount val="25"/>
                <c:pt idx="0">
                  <c:v>3.7006458511343564E-2</c:v>
                </c:pt>
                <c:pt idx="1">
                  <c:v>4.2964716513161062E-2</c:v>
                </c:pt>
                <c:pt idx="2">
                  <c:v>5.0292260107177376E-2</c:v>
                </c:pt>
                <c:pt idx="3">
                  <c:v>5.8989089293392562E-2</c:v>
                </c:pt>
                <c:pt idx="4">
                  <c:v>6.9055204071806542E-2</c:v>
                </c:pt>
                <c:pt idx="5">
                  <c:v>8.0490604442419428E-2</c:v>
                </c:pt>
                <c:pt idx="6">
                  <c:v>9.3295290405231157E-2</c:v>
                </c:pt>
                <c:pt idx="7">
                  <c:v>0.10746926196024162</c:v>
                </c:pt>
                <c:pt idx="8">
                  <c:v>0.12301251910745106</c:v>
                </c:pt>
                <c:pt idx="9">
                  <c:v>0.13992506184685927</c:v>
                </c:pt>
                <c:pt idx="10">
                  <c:v>0.15820689017846634</c:v>
                </c:pt>
                <c:pt idx="11">
                  <c:v>0.17785800410227226</c:v>
                </c:pt>
                <c:pt idx="12">
                  <c:v>0.19887840361827705</c:v>
                </c:pt>
                <c:pt idx="13">
                  <c:v>0.22126808872648057</c:v>
                </c:pt>
                <c:pt idx="14">
                  <c:v>0.24502705942688302</c:v>
                </c:pt>
                <c:pt idx="15">
                  <c:v>0.27015531571948437</c:v>
                </c:pt>
                <c:pt idx="16">
                  <c:v>0.2966528576042845</c:v>
                </c:pt>
                <c:pt idx="17">
                  <c:v>0.32451968508128348</c:v>
                </c:pt>
                <c:pt idx="18">
                  <c:v>0.35375579815048108</c:v>
                </c:pt>
                <c:pt idx="19">
                  <c:v>0.38436119681187786</c:v>
                </c:pt>
                <c:pt idx="20">
                  <c:v>0.41633588106547337</c:v>
                </c:pt>
                <c:pt idx="21">
                  <c:v>0.44967985091126772</c:v>
                </c:pt>
                <c:pt idx="22">
                  <c:v>0.48439310634926103</c:v>
                </c:pt>
                <c:pt idx="23">
                  <c:v>0.52047564737945273</c:v>
                </c:pt>
                <c:pt idx="24">
                  <c:v>0.55792747400184362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42-4BD5-9070-7BABCC89D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487544"/>
        <c:axId val="1"/>
      </c:scatterChart>
      <c:valAx>
        <c:axId val="853487544"/>
        <c:scaling>
          <c:orientation val="minMax"/>
          <c:max val="3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094649516328189"/>
              <c:y val="0.90439850850383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9101654846335696E-3"/>
              <c:y val="0.43785891008365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48754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141881201020082"/>
          <c:y val="0.92160692150574863"/>
          <c:w val="0.42316834509161527"/>
          <c:h val="0.959847839287775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V366 Cas -- O-C Diagr.</a:t>
            </a:r>
          </a:p>
        </c:rich>
      </c:tx>
      <c:layout>
        <c:manualLayout>
          <c:xMode val="edge"/>
          <c:yMode val="edge"/>
          <c:x val="0.3703151573819389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44835159203962"/>
          <c:y val="0.13213251962661771"/>
          <c:w val="0.850075584821543"/>
          <c:h val="0.657659586323392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(2)'!$F$21:$F$985</c:f>
              <c:numCache>
                <c:formatCode>General</c:formatCode>
                <c:ptCount val="965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1</c:v>
                </c:pt>
                <c:pt idx="11">
                  <c:v>2.5</c:v>
                </c:pt>
                <c:pt idx="12">
                  <c:v>395</c:v>
                </c:pt>
                <c:pt idx="13">
                  <c:v>437.5</c:v>
                </c:pt>
                <c:pt idx="14">
                  <c:v>447</c:v>
                </c:pt>
                <c:pt idx="15">
                  <c:v>488</c:v>
                </c:pt>
                <c:pt idx="16">
                  <c:v>2661.5</c:v>
                </c:pt>
                <c:pt idx="17">
                  <c:v>2700</c:v>
                </c:pt>
                <c:pt idx="18">
                  <c:v>2752</c:v>
                </c:pt>
                <c:pt idx="19">
                  <c:v>4205.5</c:v>
                </c:pt>
                <c:pt idx="20">
                  <c:v>5415</c:v>
                </c:pt>
                <c:pt idx="21">
                  <c:v>5430</c:v>
                </c:pt>
                <c:pt idx="22">
                  <c:v>5582</c:v>
                </c:pt>
                <c:pt idx="23">
                  <c:v>5904.5</c:v>
                </c:pt>
                <c:pt idx="24">
                  <c:v>5915.5</c:v>
                </c:pt>
                <c:pt idx="25">
                  <c:v>7884.5</c:v>
                </c:pt>
                <c:pt idx="26">
                  <c:v>7920</c:v>
                </c:pt>
                <c:pt idx="27">
                  <c:v>7923</c:v>
                </c:pt>
                <c:pt idx="28">
                  <c:v>7927</c:v>
                </c:pt>
                <c:pt idx="29">
                  <c:v>7936.5</c:v>
                </c:pt>
                <c:pt idx="30">
                  <c:v>8020</c:v>
                </c:pt>
                <c:pt idx="31">
                  <c:v>8902</c:v>
                </c:pt>
                <c:pt idx="32">
                  <c:v>8944.5</c:v>
                </c:pt>
                <c:pt idx="33">
                  <c:v>9458.5</c:v>
                </c:pt>
                <c:pt idx="34">
                  <c:v>11056</c:v>
                </c:pt>
                <c:pt idx="35">
                  <c:v>13399.5</c:v>
                </c:pt>
                <c:pt idx="36">
                  <c:v>15948.5</c:v>
                </c:pt>
                <c:pt idx="37">
                  <c:v>18940.5</c:v>
                </c:pt>
                <c:pt idx="38">
                  <c:v>20883.5</c:v>
                </c:pt>
                <c:pt idx="39">
                  <c:v>20991</c:v>
                </c:pt>
                <c:pt idx="40">
                  <c:v>20993.5</c:v>
                </c:pt>
                <c:pt idx="41">
                  <c:v>21048</c:v>
                </c:pt>
                <c:pt idx="42">
                  <c:v>21452</c:v>
                </c:pt>
                <c:pt idx="43">
                  <c:v>21457.5</c:v>
                </c:pt>
                <c:pt idx="44">
                  <c:v>21469</c:v>
                </c:pt>
                <c:pt idx="45">
                  <c:v>21483.5</c:v>
                </c:pt>
                <c:pt idx="46">
                  <c:v>21503</c:v>
                </c:pt>
                <c:pt idx="47">
                  <c:v>21506</c:v>
                </c:pt>
                <c:pt idx="48">
                  <c:v>21508.5</c:v>
                </c:pt>
                <c:pt idx="49">
                  <c:v>21653</c:v>
                </c:pt>
                <c:pt idx="50">
                  <c:v>21974</c:v>
                </c:pt>
                <c:pt idx="51">
                  <c:v>22083</c:v>
                </c:pt>
                <c:pt idx="52">
                  <c:v>22094.5</c:v>
                </c:pt>
              </c:numCache>
            </c:numRef>
          </c:xVal>
          <c:yVal>
            <c:numRef>
              <c:f>'A (2)'!$H$21:$H$985</c:f>
              <c:numCache>
                <c:formatCode>General</c:formatCode>
                <c:ptCount val="965"/>
                <c:pt idx="10">
                  <c:v>-2.7450000197859481E-4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54-4A19-9166-F9578B2235E9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(2)'!$F$21:$F$985</c:f>
              <c:numCache>
                <c:formatCode>General</c:formatCode>
                <c:ptCount val="965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1</c:v>
                </c:pt>
                <c:pt idx="11">
                  <c:v>2.5</c:v>
                </c:pt>
                <c:pt idx="12">
                  <c:v>395</c:v>
                </c:pt>
                <c:pt idx="13">
                  <c:v>437.5</c:v>
                </c:pt>
                <c:pt idx="14">
                  <c:v>447</c:v>
                </c:pt>
                <c:pt idx="15">
                  <c:v>488</c:v>
                </c:pt>
                <c:pt idx="16">
                  <c:v>2661.5</c:v>
                </c:pt>
                <c:pt idx="17">
                  <c:v>2700</c:v>
                </c:pt>
                <c:pt idx="18">
                  <c:v>2752</c:v>
                </c:pt>
                <c:pt idx="19">
                  <c:v>4205.5</c:v>
                </c:pt>
                <c:pt idx="20">
                  <c:v>5415</c:v>
                </c:pt>
                <c:pt idx="21">
                  <c:v>5430</c:v>
                </c:pt>
                <c:pt idx="22">
                  <c:v>5582</c:v>
                </c:pt>
                <c:pt idx="23">
                  <c:v>5904.5</c:v>
                </c:pt>
                <c:pt idx="24">
                  <c:v>5915.5</c:v>
                </c:pt>
                <c:pt idx="25">
                  <c:v>7884.5</c:v>
                </c:pt>
                <c:pt idx="26">
                  <c:v>7920</c:v>
                </c:pt>
                <c:pt idx="27">
                  <c:v>7923</c:v>
                </c:pt>
                <c:pt idx="28">
                  <c:v>7927</c:v>
                </c:pt>
                <c:pt idx="29">
                  <c:v>7936.5</c:v>
                </c:pt>
                <c:pt idx="30">
                  <c:v>8020</c:v>
                </c:pt>
                <c:pt idx="31">
                  <c:v>8902</c:v>
                </c:pt>
                <c:pt idx="32">
                  <c:v>8944.5</c:v>
                </c:pt>
                <c:pt idx="33">
                  <c:v>9458.5</c:v>
                </c:pt>
                <c:pt idx="34">
                  <c:v>11056</c:v>
                </c:pt>
                <c:pt idx="35">
                  <c:v>13399.5</c:v>
                </c:pt>
                <c:pt idx="36">
                  <c:v>15948.5</c:v>
                </c:pt>
                <c:pt idx="37">
                  <c:v>18940.5</c:v>
                </c:pt>
                <c:pt idx="38">
                  <c:v>20883.5</c:v>
                </c:pt>
                <c:pt idx="39">
                  <c:v>20991</c:v>
                </c:pt>
                <c:pt idx="40">
                  <c:v>20993.5</c:v>
                </c:pt>
                <c:pt idx="41">
                  <c:v>21048</c:v>
                </c:pt>
                <c:pt idx="42">
                  <c:v>21452</c:v>
                </c:pt>
                <c:pt idx="43">
                  <c:v>21457.5</c:v>
                </c:pt>
                <c:pt idx="44">
                  <c:v>21469</c:v>
                </c:pt>
                <c:pt idx="45">
                  <c:v>21483.5</c:v>
                </c:pt>
                <c:pt idx="46">
                  <c:v>21503</c:v>
                </c:pt>
                <c:pt idx="47">
                  <c:v>21506</c:v>
                </c:pt>
                <c:pt idx="48">
                  <c:v>21508.5</c:v>
                </c:pt>
                <c:pt idx="49">
                  <c:v>21653</c:v>
                </c:pt>
                <c:pt idx="50">
                  <c:v>21974</c:v>
                </c:pt>
                <c:pt idx="51">
                  <c:v>22083</c:v>
                </c:pt>
                <c:pt idx="52">
                  <c:v>22094.5</c:v>
                </c:pt>
              </c:numCache>
            </c:numRef>
          </c:xVal>
          <c:yVal>
            <c:numRef>
              <c:f>'A (2)'!$I$21:$I$985</c:f>
              <c:numCache>
                <c:formatCode>General</c:formatCode>
                <c:ptCount val="965"/>
                <c:pt idx="0">
                  <c:v>0.10572849999880418</c:v>
                </c:pt>
                <c:pt idx="1">
                  <c:v>4.6362499997485429E-3</c:v>
                </c:pt>
                <c:pt idx="2">
                  <c:v>1.8706499995460035E-2</c:v>
                </c:pt>
                <c:pt idx="3">
                  <c:v>3.2978749997710111E-2</c:v>
                </c:pt>
                <c:pt idx="4">
                  <c:v>1.6812499998195563E-2</c:v>
                </c:pt>
                <c:pt idx="5">
                  <c:v>-2.5309750002634246E-2</c:v>
                </c:pt>
                <c:pt idx="6">
                  <c:v>-3.5545000064303167E-3</c:v>
                </c:pt>
                <c:pt idx="7">
                  <c:v>-1.2673249999352265E-2</c:v>
                </c:pt>
                <c:pt idx="8">
                  <c:v>-3.1327499964390881E-3</c:v>
                </c:pt>
                <c:pt idx="9">
                  <c:v>-6.0000000012223609E-3</c:v>
                </c:pt>
                <c:pt idx="11">
                  <c:v>-4.1862500074785203E-3</c:v>
                </c:pt>
                <c:pt idx="12">
                  <c:v>-7.427500000630971E-3</c:v>
                </c:pt>
                <c:pt idx="13">
                  <c:v>3.4062499908031896E-3</c:v>
                </c:pt>
                <c:pt idx="14">
                  <c:v>8.2984999971813522E-3</c:v>
                </c:pt>
                <c:pt idx="15">
                  <c:v>1.8043999996734783E-2</c:v>
                </c:pt>
                <c:pt idx="16">
                  <c:v>5.9182499971939251E-3</c:v>
                </c:pt>
                <c:pt idx="17">
                  <c:v>-1.0150000001885928E-2</c:v>
                </c:pt>
                <c:pt idx="18">
                  <c:v>1.2575999993714504E-2</c:v>
                </c:pt>
                <c:pt idx="19">
                  <c:v>1.2090249998436775E-2</c:v>
                </c:pt>
                <c:pt idx="20">
                  <c:v>1.5824999936739914E-3</c:v>
                </c:pt>
                <c:pt idx="21">
                  <c:v>8.4649999989778735E-3</c:v>
                </c:pt>
                <c:pt idx="22">
                  <c:v>-1.0259000002406538E-2</c:v>
                </c:pt>
                <c:pt idx="23">
                  <c:v>-2.1285250004439149E-2</c:v>
                </c:pt>
                <c:pt idx="24">
                  <c:v>-8.3047500011161901E-3</c:v>
                </c:pt>
                <c:pt idx="25">
                  <c:v>3.2047499917098321E-3</c:v>
                </c:pt>
                <c:pt idx="26">
                  <c:v>-3.0400000032386743E-3</c:v>
                </c:pt>
                <c:pt idx="27">
                  <c:v>1.3649999164044857E-4</c:v>
                </c:pt>
                <c:pt idx="28">
                  <c:v>6.0384999960660934E-3</c:v>
                </c:pt>
                <c:pt idx="29">
                  <c:v>8.9307500020368025E-3</c:v>
                </c:pt>
                <c:pt idx="30">
                  <c:v>-4.4900000066263601E-3</c:v>
                </c:pt>
                <c:pt idx="31">
                  <c:v>3.2400999996752944E-2</c:v>
                </c:pt>
                <c:pt idx="32">
                  <c:v>-1.4765250001801178E-2</c:v>
                </c:pt>
                <c:pt idx="33">
                  <c:v>1.4141749998088926E-2</c:v>
                </c:pt>
                <c:pt idx="34">
                  <c:v>4.0127999993273988E-2</c:v>
                </c:pt>
                <c:pt idx="35">
                  <c:v>6.7337249995034654E-2</c:v>
                </c:pt>
                <c:pt idx="36">
                  <c:v>9.7636749997036532E-2</c:v>
                </c:pt>
                <c:pt idx="37">
                  <c:v>0.13933274999726564</c:v>
                </c:pt>
                <c:pt idx="38">
                  <c:v>3.2979249997879378E-2</c:v>
                </c:pt>
                <c:pt idx="39">
                  <c:v>-1.1029500004951842E-2</c:v>
                </c:pt>
                <c:pt idx="40">
                  <c:v>0.10678424999059644</c:v>
                </c:pt>
                <c:pt idx="41">
                  <c:v>-1.6760000071371906E-3</c:v>
                </c:pt>
                <c:pt idx="42">
                  <c:v>6.742600000143284E-2</c:v>
                </c:pt>
                <c:pt idx="43">
                  <c:v>-2.358375000039814E-2</c:v>
                </c:pt>
                <c:pt idx="44">
                  <c:v>3.9759499995852821E-2</c:v>
                </c:pt>
                <c:pt idx="45">
                  <c:v>-0.16072074999829056</c:v>
                </c:pt>
                <c:pt idx="46">
                  <c:v>0.141426499998488</c:v>
                </c:pt>
                <c:pt idx="47">
                  <c:v>-0.10839700001088204</c:v>
                </c:pt>
                <c:pt idx="48">
                  <c:v>7.4167499988107011E-3</c:v>
                </c:pt>
                <c:pt idx="49">
                  <c:v>3.9251499998499639E-2</c:v>
                </c:pt>
                <c:pt idx="51">
                  <c:v>6.8216499996196944E-2</c:v>
                </c:pt>
                <c:pt idx="52">
                  <c:v>-0.10044025000388501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54-4A19-9166-F9578B2235E9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(2)'!$F$21:$F$985</c:f>
              <c:numCache>
                <c:formatCode>General</c:formatCode>
                <c:ptCount val="965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1</c:v>
                </c:pt>
                <c:pt idx="11">
                  <c:v>2.5</c:v>
                </c:pt>
                <c:pt idx="12">
                  <c:v>395</c:v>
                </c:pt>
                <c:pt idx="13">
                  <c:v>437.5</c:v>
                </c:pt>
                <c:pt idx="14">
                  <c:v>447</c:v>
                </c:pt>
                <c:pt idx="15">
                  <c:v>488</c:v>
                </c:pt>
                <c:pt idx="16">
                  <c:v>2661.5</c:v>
                </c:pt>
                <c:pt idx="17">
                  <c:v>2700</c:v>
                </c:pt>
                <c:pt idx="18">
                  <c:v>2752</c:v>
                </c:pt>
                <c:pt idx="19">
                  <c:v>4205.5</c:v>
                </c:pt>
                <c:pt idx="20">
                  <c:v>5415</c:v>
                </c:pt>
                <c:pt idx="21">
                  <c:v>5430</c:v>
                </c:pt>
                <c:pt idx="22">
                  <c:v>5582</c:v>
                </c:pt>
                <c:pt idx="23">
                  <c:v>5904.5</c:v>
                </c:pt>
                <c:pt idx="24">
                  <c:v>5915.5</c:v>
                </c:pt>
                <c:pt idx="25">
                  <c:v>7884.5</c:v>
                </c:pt>
                <c:pt idx="26">
                  <c:v>7920</c:v>
                </c:pt>
                <c:pt idx="27">
                  <c:v>7923</c:v>
                </c:pt>
                <c:pt idx="28">
                  <c:v>7927</c:v>
                </c:pt>
                <c:pt idx="29">
                  <c:v>7936.5</c:v>
                </c:pt>
                <c:pt idx="30">
                  <c:v>8020</c:v>
                </c:pt>
                <c:pt idx="31">
                  <c:v>8902</c:v>
                </c:pt>
                <c:pt idx="32">
                  <c:v>8944.5</c:v>
                </c:pt>
                <c:pt idx="33">
                  <c:v>9458.5</c:v>
                </c:pt>
                <c:pt idx="34">
                  <c:v>11056</c:v>
                </c:pt>
                <c:pt idx="35">
                  <c:v>13399.5</c:v>
                </c:pt>
                <c:pt idx="36">
                  <c:v>15948.5</c:v>
                </c:pt>
                <c:pt idx="37">
                  <c:v>18940.5</c:v>
                </c:pt>
                <c:pt idx="38">
                  <c:v>20883.5</c:v>
                </c:pt>
                <c:pt idx="39">
                  <c:v>20991</c:v>
                </c:pt>
                <c:pt idx="40">
                  <c:v>20993.5</c:v>
                </c:pt>
                <c:pt idx="41">
                  <c:v>21048</c:v>
                </c:pt>
                <c:pt idx="42">
                  <c:v>21452</c:v>
                </c:pt>
                <c:pt idx="43">
                  <c:v>21457.5</c:v>
                </c:pt>
                <c:pt idx="44">
                  <c:v>21469</c:v>
                </c:pt>
                <c:pt idx="45">
                  <c:v>21483.5</c:v>
                </c:pt>
                <c:pt idx="46">
                  <c:v>21503</c:v>
                </c:pt>
                <c:pt idx="47">
                  <c:v>21506</c:v>
                </c:pt>
                <c:pt idx="48">
                  <c:v>21508.5</c:v>
                </c:pt>
                <c:pt idx="49">
                  <c:v>21653</c:v>
                </c:pt>
                <c:pt idx="50">
                  <c:v>21974</c:v>
                </c:pt>
                <c:pt idx="51">
                  <c:v>22083</c:v>
                </c:pt>
                <c:pt idx="52">
                  <c:v>22094.5</c:v>
                </c:pt>
              </c:numCache>
            </c:numRef>
          </c:xVal>
          <c:yVal>
            <c:numRef>
              <c:f>'A (2)'!$J$21:$J$985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54-4A19-9166-F9578B2235E9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(2)'!$F$21:$F$985</c:f>
              <c:numCache>
                <c:formatCode>General</c:formatCode>
                <c:ptCount val="965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1</c:v>
                </c:pt>
                <c:pt idx="11">
                  <c:v>2.5</c:v>
                </c:pt>
                <c:pt idx="12">
                  <c:v>395</c:v>
                </c:pt>
                <c:pt idx="13">
                  <c:v>437.5</c:v>
                </c:pt>
                <c:pt idx="14">
                  <c:v>447</c:v>
                </c:pt>
                <c:pt idx="15">
                  <c:v>488</c:v>
                </c:pt>
                <c:pt idx="16">
                  <c:v>2661.5</c:v>
                </c:pt>
                <c:pt idx="17">
                  <c:v>2700</c:v>
                </c:pt>
                <c:pt idx="18">
                  <c:v>2752</c:v>
                </c:pt>
                <c:pt idx="19">
                  <c:v>4205.5</c:v>
                </c:pt>
                <c:pt idx="20">
                  <c:v>5415</c:v>
                </c:pt>
                <c:pt idx="21">
                  <c:v>5430</c:v>
                </c:pt>
                <c:pt idx="22">
                  <c:v>5582</c:v>
                </c:pt>
                <c:pt idx="23">
                  <c:v>5904.5</c:v>
                </c:pt>
                <c:pt idx="24">
                  <c:v>5915.5</c:v>
                </c:pt>
                <c:pt idx="25">
                  <c:v>7884.5</c:v>
                </c:pt>
                <c:pt idx="26">
                  <c:v>7920</c:v>
                </c:pt>
                <c:pt idx="27">
                  <c:v>7923</c:v>
                </c:pt>
                <c:pt idx="28">
                  <c:v>7927</c:v>
                </c:pt>
                <c:pt idx="29">
                  <c:v>7936.5</c:v>
                </c:pt>
                <c:pt idx="30">
                  <c:v>8020</c:v>
                </c:pt>
                <c:pt idx="31">
                  <c:v>8902</c:v>
                </c:pt>
                <c:pt idx="32">
                  <c:v>8944.5</c:v>
                </c:pt>
                <c:pt idx="33">
                  <c:v>9458.5</c:v>
                </c:pt>
                <c:pt idx="34">
                  <c:v>11056</c:v>
                </c:pt>
                <c:pt idx="35">
                  <c:v>13399.5</c:v>
                </c:pt>
                <c:pt idx="36">
                  <c:v>15948.5</c:v>
                </c:pt>
                <c:pt idx="37">
                  <c:v>18940.5</c:v>
                </c:pt>
                <c:pt idx="38">
                  <c:v>20883.5</c:v>
                </c:pt>
                <c:pt idx="39">
                  <c:v>20991</c:v>
                </c:pt>
                <c:pt idx="40">
                  <c:v>20993.5</c:v>
                </c:pt>
                <c:pt idx="41">
                  <c:v>21048</c:v>
                </c:pt>
                <c:pt idx="42">
                  <c:v>21452</c:v>
                </c:pt>
                <c:pt idx="43">
                  <c:v>21457.5</c:v>
                </c:pt>
                <c:pt idx="44">
                  <c:v>21469</c:v>
                </c:pt>
                <c:pt idx="45">
                  <c:v>21483.5</c:v>
                </c:pt>
                <c:pt idx="46">
                  <c:v>21503</c:v>
                </c:pt>
                <c:pt idx="47">
                  <c:v>21506</c:v>
                </c:pt>
                <c:pt idx="48">
                  <c:v>21508.5</c:v>
                </c:pt>
                <c:pt idx="49">
                  <c:v>21653</c:v>
                </c:pt>
                <c:pt idx="50">
                  <c:v>21974</c:v>
                </c:pt>
                <c:pt idx="51">
                  <c:v>22083</c:v>
                </c:pt>
                <c:pt idx="52">
                  <c:v>22094.5</c:v>
                </c:pt>
              </c:numCache>
            </c:numRef>
          </c:xVal>
          <c:yVal>
            <c:numRef>
              <c:f>'A (2)'!$K$21:$K$985</c:f>
              <c:numCache>
                <c:formatCode>General</c:formatCode>
                <c:ptCount val="965"/>
                <c:pt idx="50">
                  <c:v>-0.16586300000199117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54-4A19-9166-F9578B2235E9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(2)'!$F$21:$F$985</c:f>
              <c:numCache>
                <c:formatCode>General</c:formatCode>
                <c:ptCount val="965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1</c:v>
                </c:pt>
                <c:pt idx="11">
                  <c:v>2.5</c:v>
                </c:pt>
                <c:pt idx="12">
                  <c:v>395</c:v>
                </c:pt>
                <c:pt idx="13">
                  <c:v>437.5</c:v>
                </c:pt>
                <c:pt idx="14">
                  <c:v>447</c:v>
                </c:pt>
                <c:pt idx="15">
                  <c:v>488</c:v>
                </c:pt>
                <c:pt idx="16">
                  <c:v>2661.5</c:v>
                </c:pt>
                <c:pt idx="17">
                  <c:v>2700</c:v>
                </c:pt>
                <c:pt idx="18">
                  <c:v>2752</c:v>
                </c:pt>
                <c:pt idx="19">
                  <c:v>4205.5</c:v>
                </c:pt>
                <c:pt idx="20">
                  <c:v>5415</c:v>
                </c:pt>
                <c:pt idx="21">
                  <c:v>5430</c:v>
                </c:pt>
                <c:pt idx="22">
                  <c:v>5582</c:v>
                </c:pt>
                <c:pt idx="23">
                  <c:v>5904.5</c:v>
                </c:pt>
                <c:pt idx="24">
                  <c:v>5915.5</c:v>
                </c:pt>
                <c:pt idx="25">
                  <c:v>7884.5</c:v>
                </c:pt>
                <c:pt idx="26">
                  <c:v>7920</c:v>
                </c:pt>
                <c:pt idx="27">
                  <c:v>7923</c:v>
                </c:pt>
                <c:pt idx="28">
                  <c:v>7927</c:v>
                </c:pt>
                <c:pt idx="29">
                  <c:v>7936.5</c:v>
                </c:pt>
                <c:pt idx="30">
                  <c:v>8020</c:v>
                </c:pt>
                <c:pt idx="31">
                  <c:v>8902</c:v>
                </c:pt>
                <c:pt idx="32">
                  <c:v>8944.5</c:v>
                </c:pt>
                <c:pt idx="33">
                  <c:v>9458.5</c:v>
                </c:pt>
                <c:pt idx="34">
                  <c:v>11056</c:v>
                </c:pt>
                <c:pt idx="35">
                  <c:v>13399.5</c:v>
                </c:pt>
                <c:pt idx="36">
                  <c:v>15948.5</c:v>
                </c:pt>
                <c:pt idx="37">
                  <c:v>18940.5</c:v>
                </c:pt>
                <c:pt idx="38">
                  <c:v>20883.5</c:v>
                </c:pt>
                <c:pt idx="39">
                  <c:v>20991</c:v>
                </c:pt>
                <c:pt idx="40">
                  <c:v>20993.5</c:v>
                </c:pt>
                <c:pt idx="41">
                  <c:v>21048</c:v>
                </c:pt>
                <c:pt idx="42">
                  <c:v>21452</c:v>
                </c:pt>
                <c:pt idx="43">
                  <c:v>21457.5</c:v>
                </c:pt>
                <c:pt idx="44">
                  <c:v>21469</c:v>
                </c:pt>
                <c:pt idx="45">
                  <c:v>21483.5</c:v>
                </c:pt>
                <c:pt idx="46">
                  <c:v>21503</c:v>
                </c:pt>
                <c:pt idx="47">
                  <c:v>21506</c:v>
                </c:pt>
                <c:pt idx="48">
                  <c:v>21508.5</c:v>
                </c:pt>
                <c:pt idx="49">
                  <c:v>21653</c:v>
                </c:pt>
                <c:pt idx="50">
                  <c:v>21974</c:v>
                </c:pt>
                <c:pt idx="51">
                  <c:v>22083</c:v>
                </c:pt>
                <c:pt idx="52">
                  <c:v>22094.5</c:v>
                </c:pt>
              </c:numCache>
            </c:numRef>
          </c:xVal>
          <c:yVal>
            <c:numRef>
              <c:f>'A (2)'!$L$21:$L$985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54-4A19-9166-F9578B2235E9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(2)'!$F$21:$F$985</c:f>
              <c:numCache>
                <c:formatCode>General</c:formatCode>
                <c:ptCount val="965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1</c:v>
                </c:pt>
                <c:pt idx="11">
                  <c:v>2.5</c:v>
                </c:pt>
                <c:pt idx="12">
                  <c:v>395</c:v>
                </c:pt>
                <c:pt idx="13">
                  <c:v>437.5</c:v>
                </c:pt>
                <c:pt idx="14">
                  <c:v>447</c:v>
                </c:pt>
                <c:pt idx="15">
                  <c:v>488</c:v>
                </c:pt>
                <c:pt idx="16">
                  <c:v>2661.5</c:v>
                </c:pt>
                <c:pt idx="17">
                  <c:v>2700</c:v>
                </c:pt>
                <c:pt idx="18">
                  <c:v>2752</c:v>
                </c:pt>
                <c:pt idx="19">
                  <c:v>4205.5</c:v>
                </c:pt>
                <c:pt idx="20">
                  <c:v>5415</c:v>
                </c:pt>
                <c:pt idx="21">
                  <c:v>5430</c:v>
                </c:pt>
                <c:pt idx="22">
                  <c:v>5582</c:v>
                </c:pt>
                <c:pt idx="23">
                  <c:v>5904.5</c:v>
                </c:pt>
                <c:pt idx="24">
                  <c:v>5915.5</c:v>
                </c:pt>
                <c:pt idx="25">
                  <c:v>7884.5</c:v>
                </c:pt>
                <c:pt idx="26">
                  <c:v>7920</c:v>
                </c:pt>
                <c:pt idx="27">
                  <c:v>7923</c:v>
                </c:pt>
                <c:pt idx="28">
                  <c:v>7927</c:v>
                </c:pt>
                <c:pt idx="29">
                  <c:v>7936.5</c:v>
                </c:pt>
                <c:pt idx="30">
                  <c:v>8020</c:v>
                </c:pt>
                <c:pt idx="31">
                  <c:v>8902</c:v>
                </c:pt>
                <c:pt idx="32">
                  <c:v>8944.5</c:v>
                </c:pt>
                <c:pt idx="33">
                  <c:v>9458.5</c:v>
                </c:pt>
                <c:pt idx="34">
                  <c:v>11056</c:v>
                </c:pt>
                <c:pt idx="35">
                  <c:v>13399.5</c:v>
                </c:pt>
                <c:pt idx="36">
                  <c:v>15948.5</c:v>
                </c:pt>
                <c:pt idx="37">
                  <c:v>18940.5</c:v>
                </c:pt>
                <c:pt idx="38">
                  <c:v>20883.5</c:v>
                </c:pt>
                <c:pt idx="39">
                  <c:v>20991</c:v>
                </c:pt>
                <c:pt idx="40">
                  <c:v>20993.5</c:v>
                </c:pt>
                <c:pt idx="41">
                  <c:v>21048</c:v>
                </c:pt>
                <c:pt idx="42">
                  <c:v>21452</c:v>
                </c:pt>
                <c:pt idx="43">
                  <c:v>21457.5</c:v>
                </c:pt>
                <c:pt idx="44">
                  <c:v>21469</c:v>
                </c:pt>
                <c:pt idx="45">
                  <c:v>21483.5</c:v>
                </c:pt>
                <c:pt idx="46">
                  <c:v>21503</c:v>
                </c:pt>
                <c:pt idx="47">
                  <c:v>21506</c:v>
                </c:pt>
                <c:pt idx="48">
                  <c:v>21508.5</c:v>
                </c:pt>
                <c:pt idx="49">
                  <c:v>21653</c:v>
                </c:pt>
                <c:pt idx="50">
                  <c:v>21974</c:v>
                </c:pt>
                <c:pt idx="51">
                  <c:v>22083</c:v>
                </c:pt>
                <c:pt idx="52">
                  <c:v>22094.5</c:v>
                </c:pt>
              </c:numCache>
            </c:numRef>
          </c:xVal>
          <c:yVal>
            <c:numRef>
              <c:f>'A (2)'!$M$21:$M$985</c:f>
              <c:numCache>
                <c:formatCode>0.00E+00</c:formatCode>
                <c:ptCount val="965"/>
                <c:pt idx="35">
                  <c:v>5.5188089697083921E-2</c:v>
                </c:pt>
                <c:pt idx="36">
                  <c:v>8.928956890695175E-2</c:v>
                </c:pt>
                <c:pt idx="37">
                  <c:v>0.13894332006463245</c:v>
                </c:pt>
                <c:pt idx="38">
                  <c:v>0.17675563169382652</c:v>
                </c:pt>
                <c:pt idx="39">
                  <c:v>0.17897564835848354</c:v>
                </c:pt>
                <c:pt idx="40">
                  <c:v>0.17902743631924828</c:v>
                </c:pt>
                <c:pt idx="41">
                  <c:v>0.18015821751180458</c:v>
                </c:pt>
                <c:pt idx="42">
                  <c:v>0.18864806982607135</c:v>
                </c:pt>
                <c:pt idx="43">
                  <c:v>0.1887649571651549</c:v>
                </c:pt>
                <c:pt idx="44">
                  <c:v>0.18900947147323688</c:v>
                </c:pt>
                <c:pt idx="45">
                  <c:v>0.18931799101045466</c:v>
                </c:pt>
                <c:pt idx="46">
                  <c:v>0.1897332815357734</c:v>
                </c:pt>
                <c:pt idx="47">
                  <c:v>0.18979721157662632</c:v>
                </c:pt>
                <c:pt idx="48">
                  <c:v>0.18985049459398229</c:v>
                </c:pt>
                <c:pt idx="49">
                  <c:v>0.19294258590767394</c:v>
                </c:pt>
                <c:pt idx="50">
                  <c:v>0.19989827943871563</c:v>
                </c:pt>
                <c:pt idx="51">
                  <c:v>0.20228739453644368</c:v>
                </c:pt>
                <c:pt idx="52">
                  <c:v>0.20254026171118533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54-4A19-9166-F9578B223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503616"/>
        <c:axId val="1"/>
      </c:scatterChart>
      <c:valAx>
        <c:axId val="853503616"/>
        <c:scaling>
          <c:orientation val="minMax"/>
          <c:max val="30000"/>
          <c:min val="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24769111507239"/>
              <c:y val="0.870873393078117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487256371814093E-2"/>
              <c:y val="0.369370315197086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503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69865224867881"/>
          <c:y val="0.92192475940507435"/>
          <c:w val="0.83958083950150908"/>
          <c:h val="0.981985134741040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V366 Cas -- O-C Diagr.</a:t>
            </a:r>
          </a:p>
        </c:rich>
      </c:tx>
      <c:layout>
        <c:manualLayout>
          <c:xMode val="edge"/>
          <c:yMode val="edge"/>
          <c:x val="0.36697295865539742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62096178110931"/>
          <c:y val="0.13134328358208955"/>
          <c:w val="0.83792174049380685"/>
          <c:h val="0.659701492537313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(2)'!$F$21:$F$985</c:f>
              <c:numCache>
                <c:formatCode>General</c:formatCode>
                <c:ptCount val="965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1</c:v>
                </c:pt>
                <c:pt idx="11">
                  <c:v>2.5</c:v>
                </c:pt>
                <c:pt idx="12">
                  <c:v>395</c:v>
                </c:pt>
                <c:pt idx="13">
                  <c:v>437.5</c:v>
                </c:pt>
                <c:pt idx="14">
                  <c:v>447</c:v>
                </c:pt>
                <c:pt idx="15">
                  <c:v>488</c:v>
                </c:pt>
                <c:pt idx="16">
                  <c:v>2661.5</c:v>
                </c:pt>
                <c:pt idx="17">
                  <c:v>2700</c:v>
                </c:pt>
                <c:pt idx="18">
                  <c:v>2752</c:v>
                </c:pt>
                <c:pt idx="19">
                  <c:v>4205.5</c:v>
                </c:pt>
                <c:pt idx="20">
                  <c:v>5415</c:v>
                </c:pt>
                <c:pt idx="21">
                  <c:v>5430</c:v>
                </c:pt>
                <c:pt idx="22">
                  <c:v>5582</c:v>
                </c:pt>
                <c:pt idx="23">
                  <c:v>5904.5</c:v>
                </c:pt>
                <c:pt idx="24">
                  <c:v>5915.5</c:v>
                </c:pt>
                <c:pt idx="25">
                  <c:v>7884.5</c:v>
                </c:pt>
                <c:pt idx="26">
                  <c:v>7920</c:v>
                </c:pt>
                <c:pt idx="27">
                  <c:v>7923</c:v>
                </c:pt>
                <c:pt idx="28">
                  <c:v>7927</c:v>
                </c:pt>
                <c:pt idx="29">
                  <c:v>7936.5</c:v>
                </c:pt>
                <c:pt idx="30">
                  <c:v>8020</c:v>
                </c:pt>
                <c:pt idx="31">
                  <c:v>8902</c:v>
                </c:pt>
                <c:pt idx="32">
                  <c:v>8944.5</c:v>
                </c:pt>
                <c:pt idx="33">
                  <c:v>9458.5</c:v>
                </c:pt>
                <c:pt idx="34">
                  <c:v>11056</c:v>
                </c:pt>
                <c:pt idx="35">
                  <c:v>13399.5</c:v>
                </c:pt>
                <c:pt idx="36">
                  <c:v>15948.5</c:v>
                </c:pt>
                <c:pt idx="37">
                  <c:v>18940.5</c:v>
                </c:pt>
                <c:pt idx="38">
                  <c:v>20883.5</c:v>
                </c:pt>
                <c:pt idx="39">
                  <c:v>20991</c:v>
                </c:pt>
                <c:pt idx="40">
                  <c:v>20993.5</c:v>
                </c:pt>
                <c:pt idx="41">
                  <c:v>21048</c:v>
                </c:pt>
                <c:pt idx="42">
                  <c:v>21452</c:v>
                </c:pt>
                <c:pt idx="43">
                  <c:v>21457.5</c:v>
                </c:pt>
                <c:pt idx="44">
                  <c:v>21469</c:v>
                </c:pt>
                <c:pt idx="45">
                  <c:v>21483.5</c:v>
                </c:pt>
                <c:pt idx="46">
                  <c:v>21503</c:v>
                </c:pt>
                <c:pt idx="47">
                  <c:v>21506</c:v>
                </c:pt>
                <c:pt idx="48">
                  <c:v>21508.5</c:v>
                </c:pt>
                <c:pt idx="49">
                  <c:v>21653</c:v>
                </c:pt>
                <c:pt idx="50">
                  <c:v>21974</c:v>
                </c:pt>
                <c:pt idx="51">
                  <c:v>22083</c:v>
                </c:pt>
                <c:pt idx="52">
                  <c:v>22094.5</c:v>
                </c:pt>
              </c:numCache>
            </c:numRef>
          </c:xVal>
          <c:yVal>
            <c:numRef>
              <c:f>'A (2)'!$H$21:$H$985</c:f>
              <c:numCache>
                <c:formatCode>General</c:formatCode>
                <c:ptCount val="965"/>
                <c:pt idx="10">
                  <c:v>-2.7450000197859481E-4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E5-4CFC-BBE5-85EF603B9A83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(2)'!$F$21:$F$985</c:f>
              <c:numCache>
                <c:formatCode>General</c:formatCode>
                <c:ptCount val="965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1</c:v>
                </c:pt>
                <c:pt idx="11">
                  <c:v>2.5</c:v>
                </c:pt>
                <c:pt idx="12">
                  <c:v>395</c:v>
                </c:pt>
                <c:pt idx="13">
                  <c:v>437.5</c:v>
                </c:pt>
                <c:pt idx="14">
                  <c:v>447</c:v>
                </c:pt>
                <c:pt idx="15">
                  <c:v>488</c:v>
                </c:pt>
                <c:pt idx="16">
                  <c:v>2661.5</c:v>
                </c:pt>
                <c:pt idx="17">
                  <c:v>2700</c:v>
                </c:pt>
                <c:pt idx="18">
                  <c:v>2752</c:v>
                </c:pt>
                <c:pt idx="19">
                  <c:v>4205.5</c:v>
                </c:pt>
                <c:pt idx="20">
                  <c:v>5415</c:v>
                </c:pt>
                <c:pt idx="21">
                  <c:v>5430</c:v>
                </c:pt>
                <c:pt idx="22">
                  <c:v>5582</c:v>
                </c:pt>
                <c:pt idx="23">
                  <c:v>5904.5</c:v>
                </c:pt>
                <c:pt idx="24">
                  <c:v>5915.5</c:v>
                </c:pt>
                <c:pt idx="25">
                  <c:v>7884.5</c:v>
                </c:pt>
                <c:pt idx="26">
                  <c:v>7920</c:v>
                </c:pt>
                <c:pt idx="27">
                  <c:v>7923</c:v>
                </c:pt>
                <c:pt idx="28">
                  <c:v>7927</c:v>
                </c:pt>
                <c:pt idx="29">
                  <c:v>7936.5</c:v>
                </c:pt>
                <c:pt idx="30">
                  <c:v>8020</c:v>
                </c:pt>
                <c:pt idx="31">
                  <c:v>8902</c:v>
                </c:pt>
                <c:pt idx="32">
                  <c:v>8944.5</c:v>
                </c:pt>
                <c:pt idx="33">
                  <c:v>9458.5</c:v>
                </c:pt>
                <c:pt idx="34">
                  <c:v>11056</c:v>
                </c:pt>
                <c:pt idx="35">
                  <c:v>13399.5</c:v>
                </c:pt>
                <c:pt idx="36">
                  <c:v>15948.5</c:v>
                </c:pt>
                <c:pt idx="37">
                  <c:v>18940.5</c:v>
                </c:pt>
                <c:pt idx="38">
                  <c:v>20883.5</c:v>
                </c:pt>
                <c:pt idx="39">
                  <c:v>20991</c:v>
                </c:pt>
                <c:pt idx="40">
                  <c:v>20993.5</c:v>
                </c:pt>
                <c:pt idx="41">
                  <c:v>21048</c:v>
                </c:pt>
                <c:pt idx="42">
                  <c:v>21452</c:v>
                </c:pt>
                <c:pt idx="43">
                  <c:v>21457.5</c:v>
                </c:pt>
                <c:pt idx="44">
                  <c:v>21469</c:v>
                </c:pt>
                <c:pt idx="45">
                  <c:v>21483.5</c:v>
                </c:pt>
                <c:pt idx="46">
                  <c:v>21503</c:v>
                </c:pt>
                <c:pt idx="47">
                  <c:v>21506</c:v>
                </c:pt>
                <c:pt idx="48">
                  <c:v>21508.5</c:v>
                </c:pt>
                <c:pt idx="49">
                  <c:v>21653</c:v>
                </c:pt>
                <c:pt idx="50">
                  <c:v>21974</c:v>
                </c:pt>
                <c:pt idx="51">
                  <c:v>22083</c:v>
                </c:pt>
                <c:pt idx="52">
                  <c:v>22094.5</c:v>
                </c:pt>
              </c:numCache>
            </c:numRef>
          </c:xVal>
          <c:yVal>
            <c:numRef>
              <c:f>'A (2)'!$I$21:$I$985</c:f>
              <c:numCache>
                <c:formatCode>General</c:formatCode>
                <c:ptCount val="965"/>
                <c:pt idx="0">
                  <c:v>0.10572849999880418</c:v>
                </c:pt>
                <c:pt idx="1">
                  <c:v>4.6362499997485429E-3</c:v>
                </c:pt>
                <c:pt idx="2">
                  <c:v>1.8706499995460035E-2</c:v>
                </c:pt>
                <c:pt idx="3">
                  <c:v>3.2978749997710111E-2</c:v>
                </c:pt>
                <c:pt idx="4">
                  <c:v>1.6812499998195563E-2</c:v>
                </c:pt>
                <c:pt idx="5">
                  <c:v>-2.5309750002634246E-2</c:v>
                </c:pt>
                <c:pt idx="6">
                  <c:v>-3.5545000064303167E-3</c:v>
                </c:pt>
                <c:pt idx="7">
                  <c:v>-1.2673249999352265E-2</c:v>
                </c:pt>
                <c:pt idx="8">
                  <c:v>-3.1327499964390881E-3</c:v>
                </c:pt>
                <c:pt idx="9">
                  <c:v>-6.0000000012223609E-3</c:v>
                </c:pt>
                <c:pt idx="11">
                  <c:v>-4.1862500074785203E-3</c:v>
                </c:pt>
                <c:pt idx="12">
                  <c:v>-7.427500000630971E-3</c:v>
                </c:pt>
                <c:pt idx="13">
                  <c:v>3.4062499908031896E-3</c:v>
                </c:pt>
                <c:pt idx="14">
                  <c:v>8.2984999971813522E-3</c:v>
                </c:pt>
                <c:pt idx="15">
                  <c:v>1.8043999996734783E-2</c:v>
                </c:pt>
                <c:pt idx="16">
                  <c:v>5.9182499971939251E-3</c:v>
                </c:pt>
                <c:pt idx="17">
                  <c:v>-1.0150000001885928E-2</c:v>
                </c:pt>
                <c:pt idx="18">
                  <c:v>1.2575999993714504E-2</c:v>
                </c:pt>
                <c:pt idx="19">
                  <c:v>1.2090249998436775E-2</c:v>
                </c:pt>
                <c:pt idx="20">
                  <c:v>1.5824999936739914E-3</c:v>
                </c:pt>
                <c:pt idx="21">
                  <c:v>8.4649999989778735E-3</c:v>
                </c:pt>
                <c:pt idx="22">
                  <c:v>-1.0259000002406538E-2</c:v>
                </c:pt>
                <c:pt idx="23">
                  <c:v>-2.1285250004439149E-2</c:v>
                </c:pt>
                <c:pt idx="24">
                  <c:v>-8.3047500011161901E-3</c:v>
                </c:pt>
                <c:pt idx="25">
                  <c:v>3.2047499917098321E-3</c:v>
                </c:pt>
                <c:pt idx="26">
                  <c:v>-3.0400000032386743E-3</c:v>
                </c:pt>
                <c:pt idx="27">
                  <c:v>1.3649999164044857E-4</c:v>
                </c:pt>
                <c:pt idx="28">
                  <c:v>6.0384999960660934E-3</c:v>
                </c:pt>
                <c:pt idx="29">
                  <c:v>8.9307500020368025E-3</c:v>
                </c:pt>
                <c:pt idx="30">
                  <c:v>-4.4900000066263601E-3</c:v>
                </c:pt>
                <c:pt idx="31">
                  <c:v>3.2400999996752944E-2</c:v>
                </c:pt>
                <c:pt idx="32">
                  <c:v>-1.4765250001801178E-2</c:v>
                </c:pt>
                <c:pt idx="33">
                  <c:v>1.4141749998088926E-2</c:v>
                </c:pt>
                <c:pt idx="34">
                  <c:v>4.0127999993273988E-2</c:v>
                </c:pt>
                <c:pt idx="35">
                  <c:v>6.7337249995034654E-2</c:v>
                </c:pt>
                <c:pt idx="36">
                  <c:v>9.7636749997036532E-2</c:v>
                </c:pt>
                <c:pt idx="37">
                  <c:v>0.13933274999726564</c:v>
                </c:pt>
                <c:pt idx="38">
                  <c:v>3.2979249997879378E-2</c:v>
                </c:pt>
                <c:pt idx="39">
                  <c:v>-1.1029500004951842E-2</c:v>
                </c:pt>
                <c:pt idx="40">
                  <c:v>0.10678424999059644</c:v>
                </c:pt>
                <c:pt idx="41">
                  <c:v>-1.6760000071371906E-3</c:v>
                </c:pt>
                <c:pt idx="42">
                  <c:v>6.742600000143284E-2</c:v>
                </c:pt>
                <c:pt idx="43">
                  <c:v>-2.358375000039814E-2</c:v>
                </c:pt>
                <c:pt idx="44">
                  <c:v>3.9759499995852821E-2</c:v>
                </c:pt>
                <c:pt idx="45">
                  <c:v>-0.16072074999829056</c:v>
                </c:pt>
                <c:pt idx="46">
                  <c:v>0.141426499998488</c:v>
                </c:pt>
                <c:pt idx="47">
                  <c:v>-0.10839700001088204</c:v>
                </c:pt>
                <c:pt idx="48">
                  <c:v>7.4167499988107011E-3</c:v>
                </c:pt>
                <c:pt idx="49">
                  <c:v>3.9251499998499639E-2</c:v>
                </c:pt>
                <c:pt idx="51">
                  <c:v>6.8216499996196944E-2</c:v>
                </c:pt>
                <c:pt idx="52">
                  <c:v>-0.10044025000388501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E5-4CFC-BBE5-85EF603B9A83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(2)'!$F$21:$F$985</c:f>
              <c:numCache>
                <c:formatCode>General</c:formatCode>
                <c:ptCount val="965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1</c:v>
                </c:pt>
                <c:pt idx="11">
                  <c:v>2.5</c:v>
                </c:pt>
                <c:pt idx="12">
                  <c:v>395</c:v>
                </c:pt>
                <c:pt idx="13">
                  <c:v>437.5</c:v>
                </c:pt>
                <c:pt idx="14">
                  <c:v>447</c:v>
                </c:pt>
                <c:pt idx="15">
                  <c:v>488</c:v>
                </c:pt>
                <c:pt idx="16">
                  <c:v>2661.5</c:v>
                </c:pt>
                <c:pt idx="17">
                  <c:v>2700</c:v>
                </c:pt>
                <c:pt idx="18">
                  <c:v>2752</c:v>
                </c:pt>
                <c:pt idx="19">
                  <c:v>4205.5</c:v>
                </c:pt>
                <c:pt idx="20">
                  <c:v>5415</c:v>
                </c:pt>
                <c:pt idx="21">
                  <c:v>5430</c:v>
                </c:pt>
                <c:pt idx="22">
                  <c:v>5582</c:v>
                </c:pt>
                <c:pt idx="23">
                  <c:v>5904.5</c:v>
                </c:pt>
                <c:pt idx="24">
                  <c:v>5915.5</c:v>
                </c:pt>
                <c:pt idx="25">
                  <c:v>7884.5</c:v>
                </c:pt>
                <c:pt idx="26">
                  <c:v>7920</c:v>
                </c:pt>
                <c:pt idx="27">
                  <c:v>7923</c:v>
                </c:pt>
                <c:pt idx="28">
                  <c:v>7927</c:v>
                </c:pt>
                <c:pt idx="29">
                  <c:v>7936.5</c:v>
                </c:pt>
                <c:pt idx="30">
                  <c:v>8020</c:v>
                </c:pt>
                <c:pt idx="31">
                  <c:v>8902</c:v>
                </c:pt>
                <c:pt idx="32">
                  <c:v>8944.5</c:v>
                </c:pt>
                <c:pt idx="33">
                  <c:v>9458.5</c:v>
                </c:pt>
                <c:pt idx="34">
                  <c:v>11056</c:v>
                </c:pt>
                <c:pt idx="35">
                  <c:v>13399.5</c:v>
                </c:pt>
                <c:pt idx="36">
                  <c:v>15948.5</c:v>
                </c:pt>
                <c:pt idx="37">
                  <c:v>18940.5</c:v>
                </c:pt>
                <c:pt idx="38">
                  <c:v>20883.5</c:v>
                </c:pt>
                <c:pt idx="39">
                  <c:v>20991</c:v>
                </c:pt>
                <c:pt idx="40">
                  <c:v>20993.5</c:v>
                </c:pt>
                <c:pt idx="41">
                  <c:v>21048</c:v>
                </c:pt>
                <c:pt idx="42">
                  <c:v>21452</c:v>
                </c:pt>
                <c:pt idx="43">
                  <c:v>21457.5</c:v>
                </c:pt>
                <c:pt idx="44">
                  <c:v>21469</c:v>
                </c:pt>
                <c:pt idx="45">
                  <c:v>21483.5</c:v>
                </c:pt>
                <c:pt idx="46">
                  <c:v>21503</c:v>
                </c:pt>
                <c:pt idx="47">
                  <c:v>21506</c:v>
                </c:pt>
                <c:pt idx="48">
                  <c:v>21508.5</c:v>
                </c:pt>
                <c:pt idx="49">
                  <c:v>21653</c:v>
                </c:pt>
                <c:pt idx="50">
                  <c:v>21974</c:v>
                </c:pt>
                <c:pt idx="51">
                  <c:v>22083</c:v>
                </c:pt>
                <c:pt idx="52">
                  <c:v>22094.5</c:v>
                </c:pt>
              </c:numCache>
            </c:numRef>
          </c:xVal>
          <c:yVal>
            <c:numRef>
              <c:f>'A (2)'!$J$21:$J$985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E5-4CFC-BBE5-85EF603B9A83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(2)'!$F$21:$F$985</c:f>
              <c:numCache>
                <c:formatCode>General</c:formatCode>
                <c:ptCount val="965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1</c:v>
                </c:pt>
                <c:pt idx="11">
                  <c:v>2.5</c:v>
                </c:pt>
                <c:pt idx="12">
                  <c:v>395</c:v>
                </c:pt>
                <c:pt idx="13">
                  <c:v>437.5</c:v>
                </c:pt>
                <c:pt idx="14">
                  <c:v>447</c:v>
                </c:pt>
                <c:pt idx="15">
                  <c:v>488</c:v>
                </c:pt>
                <c:pt idx="16">
                  <c:v>2661.5</c:v>
                </c:pt>
                <c:pt idx="17">
                  <c:v>2700</c:v>
                </c:pt>
                <c:pt idx="18">
                  <c:v>2752</c:v>
                </c:pt>
                <c:pt idx="19">
                  <c:v>4205.5</c:v>
                </c:pt>
                <c:pt idx="20">
                  <c:v>5415</c:v>
                </c:pt>
                <c:pt idx="21">
                  <c:v>5430</c:v>
                </c:pt>
                <c:pt idx="22">
                  <c:v>5582</c:v>
                </c:pt>
                <c:pt idx="23">
                  <c:v>5904.5</c:v>
                </c:pt>
                <c:pt idx="24">
                  <c:v>5915.5</c:v>
                </c:pt>
                <c:pt idx="25">
                  <c:v>7884.5</c:v>
                </c:pt>
                <c:pt idx="26">
                  <c:v>7920</c:v>
                </c:pt>
                <c:pt idx="27">
                  <c:v>7923</c:v>
                </c:pt>
                <c:pt idx="28">
                  <c:v>7927</c:v>
                </c:pt>
                <c:pt idx="29">
                  <c:v>7936.5</c:v>
                </c:pt>
                <c:pt idx="30">
                  <c:v>8020</c:v>
                </c:pt>
                <c:pt idx="31">
                  <c:v>8902</c:v>
                </c:pt>
                <c:pt idx="32">
                  <c:v>8944.5</c:v>
                </c:pt>
                <c:pt idx="33">
                  <c:v>9458.5</c:v>
                </c:pt>
                <c:pt idx="34">
                  <c:v>11056</c:v>
                </c:pt>
                <c:pt idx="35">
                  <c:v>13399.5</c:v>
                </c:pt>
                <c:pt idx="36">
                  <c:v>15948.5</c:v>
                </c:pt>
                <c:pt idx="37">
                  <c:v>18940.5</c:v>
                </c:pt>
                <c:pt idx="38">
                  <c:v>20883.5</c:v>
                </c:pt>
                <c:pt idx="39">
                  <c:v>20991</c:v>
                </c:pt>
                <c:pt idx="40">
                  <c:v>20993.5</c:v>
                </c:pt>
                <c:pt idx="41">
                  <c:v>21048</c:v>
                </c:pt>
                <c:pt idx="42">
                  <c:v>21452</c:v>
                </c:pt>
                <c:pt idx="43">
                  <c:v>21457.5</c:v>
                </c:pt>
                <c:pt idx="44">
                  <c:v>21469</c:v>
                </c:pt>
                <c:pt idx="45">
                  <c:v>21483.5</c:v>
                </c:pt>
                <c:pt idx="46">
                  <c:v>21503</c:v>
                </c:pt>
                <c:pt idx="47">
                  <c:v>21506</c:v>
                </c:pt>
                <c:pt idx="48">
                  <c:v>21508.5</c:v>
                </c:pt>
                <c:pt idx="49">
                  <c:v>21653</c:v>
                </c:pt>
                <c:pt idx="50">
                  <c:v>21974</c:v>
                </c:pt>
                <c:pt idx="51">
                  <c:v>22083</c:v>
                </c:pt>
                <c:pt idx="52">
                  <c:v>22094.5</c:v>
                </c:pt>
              </c:numCache>
            </c:numRef>
          </c:xVal>
          <c:yVal>
            <c:numRef>
              <c:f>'A (2)'!$K$21:$K$985</c:f>
              <c:numCache>
                <c:formatCode>General</c:formatCode>
                <c:ptCount val="965"/>
                <c:pt idx="50">
                  <c:v>-0.16586300000199117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E5-4CFC-BBE5-85EF603B9A83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(2)'!$F$21:$F$985</c:f>
              <c:numCache>
                <c:formatCode>General</c:formatCode>
                <c:ptCount val="965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1</c:v>
                </c:pt>
                <c:pt idx="11">
                  <c:v>2.5</c:v>
                </c:pt>
                <c:pt idx="12">
                  <c:v>395</c:v>
                </c:pt>
                <c:pt idx="13">
                  <c:v>437.5</c:v>
                </c:pt>
                <c:pt idx="14">
                  <c:v>447</c:v>
                </c:pt>
                <c:pt idx="15">
                  <c:v>488</c:v>
                </c:pt>
                <c:pt idx="16">
                  <c:v>2661.5</c:v>
                </c:pt>
                <c:pt idx="17">
                  <c:v>2700</c:v>
                </c:pt>
                <c:pt idx="18">
                  <c:v>2752</c:v>
                </c:pt>
                <c:pt idx="19">
                  <c:v>4205.5</c:v>
                </c:pt>
                <c:pt idx="20">
                  <c:v>5415</c:v>
                </c:pt>
                <c:pt idx="21">
                  <c:v>5430</c:v>
                </c:pt>
                <c:pt idx="22">
                  <c:v>5582</c:v>
                </c:pt>
                <c:pt idx="23">
                  <c:v>5904.5</c:v>
                </c:pt>
                <c:pt idx="24">
                  <c:v>5915.5</c:v>
                </c:pt>
                <c:pt idx="25">
                  <c:v>7884.5</c:v>
                </c:pt>
                <c:pt idx="26">
                  <c:v>7920</c:v>
                </c:pt>
                <c:pt idx="27">
                  <c:v>7923</c:v>
                </c:pt>
                <c:pt idx="28">
                  <c:v>7927</c:v>
                </c:pt>
                <c:pt idx="29">
                  <c:v>7936.5</c:v>
                </c:pt>
                <c:pt idx="30">
                  <c:v>8020</c:v>
                </c:pt>
                <c:pt idx="31">
                  <c:v>8902</c:v>
                </c:pt>
                <c:pt idx="32">
                  <c:v>8944.5</c:v>
                </c:pt>
                <c:pt idx="33">
                  <c:v>9458.5</c:v>
                </c:pt>
                <c:pt idx="34">
                  <c:v>11056</c:v>
                </c:pt>
                <c:pt idx="35">
                  <c:v>13399.5</c:v>
                </c:pt>
                <c:pt idx="36">
                  <c:v>15948.5</c:v>
                </c:pt>
                <c:pt idx="37">
                  <c:v>18940.5</c:v>
                </c:pt>
                <c:pt idx="38">
                  <c:v>20883.5</c:v>
                </c:pt>
                <c:pt idx="39">
                  <c:v>20991</c:v>
                </c:pt>
                <c:pt idx="40">
                  <c:v>20993.5</c:v>
                </c:pt>
                <c:pt idx="41">
                  <c:v>21048</c:v>
                </c:pt>
                <c:pt idx="42">
                  <c:v>21452</c:v>
                </c:pt>
                <c:pt idx="43">
                  <c:v>21457.5</c:v>
                </c:pt>
                <c:pt idx="44">
                  <c:v>21469</c:v>
                </c:pt>
                <c:pt idx="45">
                  <c:v>21483.5</c:v>
                </c:pt>
                <c:pt idx="46">
                  <c:v>21503</c:v>
                </c:pt>
                <c:pt idx="47">
                  <c:v>21506</c:v>
                </c:pt>
                <c:pt idx="48">
                  <c:v>21508.5</c:v>
                </c:pt>
                <c:pt idx="49">
                  <c:v>21653</c:v>
                </c:pt>
                <c:pt idx="50">
                  <c:v>21974</c:v>
                </c:pt>
                <c:pt idx="51">
                  <c:v>22083</c:v>
                </c:pt>
                <c:pt idx="52">
                  <c:v>22094.5</c:v>
                </c:pt>
              </c:numCache>
            </c:numRef>
          </c:xVal>
          <c:yVal>
            <c:numRef>
              <c:f>'A (2)'!$L$21:$L$985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E5-4CFC-BBE5-85EF603B9A83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(2)'!$F$21:$F$985</c:f>
              <c:numCache>
                <c:formatCode>General</c:formatCode>
                <c:ptCount val="965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1</c:v>
                </c:pt>
                <c:pt idx="11">
                  <c:v>2.5</c:v>
                </c:pt>
                <c:pt idx="12">
                  <c:v>395</c:v>
                </c:pt>
                <c:pt idx="13">
                  <c:v>437.5</c:v>
                </c:pt>
                <c:pt idx="14">
                  <c:v>447</c:v>
                </c:pt>
                <c:pt idx="15">
                  <c:v>488</c:v>
                </c:pt>
                <c:pt idx="16">
                  <c:v>2661.5</c:v>
                </c:pt>
                <c:pt idx="17">
                  <c:v>2700</c:v>
                </c:pt>
                <c:pt idx="18">
                  <c:v>2752</c:v>
                </c:pt>
                <c:pt idx="19">
                  <c:v>4205.5</c:v>
                </c:pt>
                <c:pt idx="20">
                  <c:v>5415</c:v>
                </c:pt>
                <c:pt idx="21">
                  <c:v>5430</c:v>
                </c:pt>
                <c:pt idx="22">
                  <c:v>5582</c:v>
                </c:pt>
                <c:pt idx="23">
                  <c:v>5904.5</c:v>
                </c:pt>
                <c:pt idx="24">
                  <c:v>5915.5</c:v>
                </c:pt>
                <c:pt idx="25">
                  <c:v>7884.5</c:v>
                </c:pt>
                <c:pt idx="26">
                  <c:v>7920</c:v>
                </c:pt>
                <c:pt idx="27">
                  <c:v>7923</c:v>
                </c:pt>
                <c:pt idx="28">
                  <c:v>7927</c:v>
                </c:pt>
                <c:pt idx="29">
                  <c:v>7936.5</c:v>
                </c:pt>
                <c:pt idx="30">
                  <c:v>8020</c:v>
                </c:pt>
                <c:pt idx="31">
                  <c:v>8902</c:v>
                </c:pt>
                <c:pt idx="32">
                  <c:v>8944.5</c:v>
                </c:pt>
                <c:pt idx="33">
                  <c:v>9458.5</c:v>
                </c:pt>
                <c:pt idx="34">
                  <c:v>11056</c:v>
                </c:pt>
                <c:pt idx="35">
                  <c:v>13399.5</c:v>
                </c:pt>
                <c:pt idx="36">
                  <c:v>15948.5</c:v>
                </c:pt>
                <c:pt idx="37">
                  <c:v>18940.5</c:v>
                </c:pt>
                <c:pt idx="38">
                  <c:v>20883.5</c:v>
                </c:pt>
                <c:pt idx="39">
                  <c:v>20991</c:v>
                </c:pt>
                <c:pt idx="40">
                  <c:v>20993.5</c:v>
                </c:pt>
                <c:pt idx="41">
                  <c:v>21048</c:v>
                </c:pt>
                <c:pt idx="42">
                  <c:v>21452</c:v>
                </c:pt>
                <c:pt idx="43">
                  <c:v>21457.5</c:v>
                </c:pt>
                <c:pt idx="44">
                  <c:v>21469</c:v>
                </c:pt>
                <c:pt idx="45">
                  <c:v>21483.5</c:v>
                </c:pt>
                <c:pt idx="46">
                  <c:v>21503</c:v>
                </c:pt>
                <c:pt idx="47">
                  <c:v>21506</c:v>
                </c:pt>
                <c:pt idx="48">
                  <c:v>21508.5</c:v>
                </c:pt>
                <c:pt idx="49">
                  <c:v>21653</c:v>
                </c:pt>
                <c:pt idx="50">
                  <c:v>21974</c:v>
                </c:pt>
                <c:pt idx="51">
                  <c:v>22083</c:v>
                </c:pt>
                <c:pt idx="52">
                  <c:v>22094.5</c:v>
                </c:pt>
              </c:numCache>
            </c:numRef>
          </c:xVal>
          <c:yVal>
            <c:numRef>
              <c:f>'A (2)'!$M$21:$M$985</c:f>
              <c:numCache>
                <c:formatCode>0.00E+00</c:formatCode>
                <c:ptCount val="965"/>
                <c:pt idx="35">
                  <c:v>5.5188089697083921E-2</c:v>
                </c:pt>
                <c:pt idx="36">
                  <c:v>8.928956890695175E-2</c:v>
                </c:pt>
                <c:pt idx="37">
                  <c:v>0.13894332006463245</c:v>
                </c:pt>
                <c:pt idx="38">
                  <c:v>0.17675563169382652</c:v>
                </c:pt>
                <c:pt idx="39">
                  <c:v>0.17897564835848354</c:v>
                </c:pt>
                <c:pt idx="40">
                  <c:v>0.17902743631924828</c:v>
                </c:pt>
                <c:pt idx="41">
                  <c:v>0.18015821751180458</c:v>
                </c:pt>
                <c:pt idx="42">
                  <c:v>0.18864806982607135</c:v>
                </c:pt>
                <c:pt idx="43">
                  <c:v>0.1887649571651549</c:v>
                </c:pt>
                <c:pt idx="44">
                  <c:v>0.18900947147323688</c:v>
                </c:pt>
                <c:pt idx="45">
                  <c:v>0.18931799101045466</c:v>
                </c:pt>
                <c:pt idx="46">
                  <c:v>0.1897332815357734</c:v>
                </c:pt>
                <c:pt idx="47">
                  <c:v>0.18979721157662632</c:v>
                </c:pt>
                <c:pt idx="48">
                  <c:v>0.18985049459398229</c:v>
                </c:pt>
                <c:pt idx="49">
                  <c:v>0.19294258590767394</c:v>
                </c:pt>
                <c:pt idx="50">
                  <c:v>0.19989827943871563</c:v>
                </c:pt>
                <c:pt idx="51">
                  <c:v>0.20228739453644368</c:v>
                </c:pt>
                <c:pt idx="52">
                  <c:v>0.20254026171118533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E5-4CFC-BBE5-85EF603B9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506240"/>
        <c:axId val="1"/>
      </c:scatterChart>
      <c:valAx>
        <c:axId val="85350624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64606259080003"/>
              <c:y val="0.87164179104477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993883792048929E-2"/>
              <c:y val="0.370149253731343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506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6605536693234444"/>
          <c:y val="0.92238805970149251"/>
          <c:w val="0.84709592493598851"/>
          <c:h val="0.98208955223880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V366 Cas -- O-C Diagr.</a:t>
            </a:r>
          </a:p>
        </c:rich>
      </c:tx>
      <c:layout>
        <c:manualLayout>
          <c:xMode val="edge"/>
          <c:yMode val="edge"/>
          <c:x val="0.37070301189929733"/>
          <c:y val="3.2171581769436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14962302296895"/>
          <c:y val="0.12064358956569093"/>
          <c:w val="0.85052441044879612"/>
          <c:h val="0.691689913509961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</c:numCache>
            </c:numRef>
          </c:xVal>
          <c:yVal>
            <c:numRef>
              <c:f>'A (4)'!$H$21:$H$996</c:f>
              <c:numCache>
                <c:formatCode>General</c:formatCode>
                <c:ptCount val="976"/>
                <c:pt idx="0">
                  <c:v>9.0283800003817305E-2</c:v>
                </c:pt>
                <c:pt idx="1">
                  <c:v>-3.934849999495782E-2</c:v>
                </c:pt>
                <c:pt idx="2">
                  <c:v>-2.5625799997214926E-2</c:v>
                </c:pt>
                <c:pt idx="3">
                  <c:v>-1.2969499995961087E-2</c:v>
                </c:pt>
                <c:pt idx="4">
                  <c:v>-2.9224999994767131E-2</c:v>
                </c:pt>
                <c:pt idx="5">
                  <c:v>-8.0861299997195601E-2</c:v>
                </c:pt>
                <c:pt idx="6">
                  <c:v>-5.9180600001127459E-2</c:v>
                </c:pt>
                <c:pt idx="7">
                  <c:v>-7.0163099997444078E-2</c:v>
                </c:pt>
                <c:pt idx="8">
                  <c:v>-6.2997699991683476E-2</c:v>
                </c:pt>
                <c:pt idx="9">
                  <c:v>-6.6999999995459802E-2</c:v>
                </c:pt>
                <c:pt idx="10">
                  <c:v>-6.0999999994237442E-2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73-4F48-AEA7-FD9D239D5832}"/>
            </c:ext>
          </c:extLst>
        </c:ser>
        <c:ser>
          <c:idx val="1"/>
          <c:order val="1"/>
          <c:tx>
            <c:strRef>
              <c:f>'A (4)'!$I$20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</c:numCache>
            </c:numRef>
          </c:xVal>
          <c:yVal>
            <c:numRef>
              <c:f>'A (4)'!$I$21:$I$996</c:f>
              <c:numCache>
                <c:formatCode>General</c:formatCode>
                <c:ptCount val="976"/>
                <c:pt idx="11">
                  <c:v>-6.1276599997654557E-2</c:v>
                </c:pt>
                <c:pt idx="12">
                  <c:v>-6.5191499998036306E-2</c:v>
                </c:pt>
                <c:pt idx="13">
                  <c:v>-6.9256999995559454E-2</c:v>
                </c:pt>
                <c:pt idx="14">
                  <c:v>-5.8512499999778811E-2</c:v>
                </c:pt>
                <c:pt idx="15">
                  <c:v>-5.3640199992514681E-2</c:v>
                </c:pt>
                <c:pt idx="16">
                  <c:v>-4.3980800001008902E-2</c:v>
                </c:pt>
                <c:pt idx="17">
                  <c:v>-6.067089999851305E-2</c:v>
                </c:pt>
                <c:pt idx="18">
                  <c:v>-7.6820000002044253E-2</c:v>
                </c:pt>
                <c:pt idx="19">
                  <c:v>-5.4203200001211371E-2</c:v>
                </c:pt>
                <c:pt idx="20">
                  <c:v>-5.7741299999179319E-2</c:v>
                </c:pt>
                <c:pt idx="21">
                  <c:v>-7.0788999997603241E-2</c:v>
                </c:pt>
                <c:pt idx="22">
                  <c:v>-6.3937999999325257E-2</c:v>
                </c:pt>
                <c:pt idx="23">
                  <c:v>-8.2981200001086108E-2</c:v>
                </c:pt>
                <c:pt idx="24">
                  <c:v>-9.4684700001380406E-2</c:v>
                </c:pt>
                <c:pt idx="25">
                  <c:v>-8.1727299992053304E-2</c:v>
                </c:pt>
                <c:pt idx="26">
                  <c:v>-7.4352700001327321E-2</c:v>
                </c:pt>
                <c:pt idx="27">
                  <c:v>-8.0671999996411614E-2</c:v>
                </c:pt>
                <c:pt idx="28">
                  <c:v>-7.7501799998572096E-2</c:v>
                </c:pt>
                <c:pt idx="29">
                  <c:v>-7.1608199999900535E-2</c:v>
                </c:pt>
                <c:pt idx="30">
                  <c:v>-6.8735899993043859E-2</c:v>
                </c:pt>
                <c:pt idx="31">
                  <c:v>-8.2331999998132233E-2</c:v>
                </c:pt>
                <c:pt idx="32">
                  <c:v>-4.7293199997511692E-2</c:v>
                </c:pt>
                <c:pt idx="33">
                  <c:v>-9.4548699991719332E-2</c:v>
                </c:pt>
                <c:pt idx="34">
                  <c:v>-6.6721099996357225E-2</c:v>
                </c:pt>
                <c:pt idx="35">
                  <c:v>-4.4089600000006612E-2</c:v>
                </c:pt>
                <c:pt idx="36">
                  <c:v>-2.1801699993375223E-2</c:v>
                </c:pt>
                <c:pt idx="37">
                  <c:v>3.1448999943677336E-3</c:v>
                </c:pt>
                <c:pt idx="38">
                  <c:v>3.8557699997909367E-2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73-4F48-AEA7-FD9D239D5832}"/>
            </c:ext>
          </c:extLst>
        </c:ser>
        <c:ser>
          <c:idx val="2"/>
          <c:order val="2"/>
          <c:tx>
            <c:strRef>
              <c:f>'A (4)'!$J$20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</c:numCache>
            </c:numRef>
          </c:xVal>
          <c:yVal>
            <c:numRef>
              <c:f>'A (4)'!$J$21:$J$996</c:f>
              <c:numCache>
                <c:formatCode>General</c:formatCode>
                <c:ptCount val="976"/>
                <c:pt idx="61">
                  <c:v>0.17644690000452101</c:v>
                </c:pt>
                <c:pt idx="62">
                  <c:v>0.17657660000259057</c:v>
                </c:pt>
                <c:pt idx="70">
                  <c:v>0.22651559999940218</c:v>
                </c:pt>
                <c:pt idx="91">
                  <c:v>0.25477060000412166</c:v>
                </c:pt>
                <c:pt idx="93">
                  <c:v>0.26341750000574393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73-4F48-AEA7-FD9D239D5832}"/>
            </c:ext>
          </c:extLst>
        </c:ser>
        <c:ser>
          <c:idx val="3"/>
          <c:order val="3"/>
          <c:tx>
            <c:strRef>
              <c:f>'A (4)'!$K$20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</c:numCache>
            </c:numRef>
          </c:xVal>
          <c:yVal>
            <c:numRef>
              <c:f>'A (4)'!$K$21:$K$996</c:f>
              <c:numCache>
                <c:formatCode>General</c:formatCode>
                <c:ptCount val="976"/>
                <c:pt idx="39">
                  <c:v>7.0945200001006015E-2</c:v>
                </c:pt>
                <c:pt idx="40">
                  <c:v>7.3649000005389098E-2</c:v>
                </c:pt>
                <c:pt idx="41">
                  <c:v>7.3834100003296044E-2</c:v>
                </c:pt>
                <c:pt idx="42">
                  <c:v>7.4853000005532522E-2</c:v>
                </c:pt>
                <c:pt idx="43">
                  <c:v>7.5259800003550481E-2</c:v>
                </c:pt>
                <c:pt idx="44">
                  <c:v>7.9429999997955747E-2</c:v>
                </c:pt>
                <c:pt idx="45">
                  <c:v>7.9195899998012464E-2</c:v>
                </c:pt>
                <c:pt idx="46">
                  <c:v>7.7446900002541952E-2</c:v>
                </c:pt>
                <c:pt idx="47">
                  <c:v>7.957660000101896E-2</c:v>
                </c:pt>
                <c:pt idx="48">
                  <c:v>7.9461700006504543E-2</c:v>
                </c:pt>
                <c:pt idx="49">
                  <c:v>7.9446800002187956E-2</c:v>
                </c:pt>
                <c:pt idx="50">
                  <c:v>8.1624900005408563E-2</c:v>
                </c:pt>
                <c:pt idx="51">
                  <c:v>8.1624900005408563E-2</c:v>
                </c:pt>
                <c:pt idx="52">
                  <c:v>9.1629900001862552E-2</c:v>
                </c:pt>
                <c:pt idx="53">
                  <c:v>8.9748600003076717E-2</c:v>
                </c:pt>
                <c:pt idx="54">
                  <c:v>8.9505999996617902E-2</c:v>
                </c:pt>
                <c:pt idx="55">
                  <c:v>0.10822519999783253</c:v>
                </c:pt>
                <c:pt idx="56">
                  <c:v>0.11192360000131885</c:v>
                </c:pt>
                <c:pt idx="57">
                  <c:v>0.12372590000450145</c:v>
                </c:pt>
                <c:pt idx="58">
                  <c:v>0.12990600000193808</c:v>
                </c:pt>
                <c:pt idx="59">
                  <c:v>0.1382512999989558</c:v>
                </c:pt>
                <c:pt idx="60">
                  <c:v>0.13755980000132695</c:v>
                </c:pt>
                <c:pt idx="63">
                  <c:v>0.18849119999504182</c:v>
                </c:pt>
                <c:pt idx="64">
                  <c:v>0.19847879999724682</c:v>
                </c:pt>
                <c:pt idx="65">
                  <c:v>0.2079409000070882</c:v>
                </c:pt>
                <c:pt idx="66">
                  <c:v>0.20933190000505419</c:v>
                </c:pt>
                <c:pt idx="67">
                  <c:v>0.21048140000493731</c:v>
                </c:pt>
                <c:pt idx="68">
                  <c:v>0.21085140000650426</c:v>
                </c:pt>
                <c:pt idx="69">
                  <c:v>0.21090140000887914</c:v>
                </c:pt>
                <c:pt idx="71">
                  <c:v>0.22993390000192448</c:v>
                </c:pt>
                <c:pt idx="72">
                  <c:v>0.23103390000323998</c:v>
                </c:pt>
                <c:pt idx="73">
                  <c:v>0.23187390000384767</c:v>
                </c:pt>
                <c:pt idx="74">
                  <c:v>0.23091469999781111</c:v>
                </c:pt>
                <c:pt idx="75">
                  <c:v>0.23071499999787193</c:v>
                </c:pt>
                <c:pt idx="76">
                  <c:v>0.23101499999756925</c:v>
                </c:pt>
                <c:pt idx="77">
                  <c:v>0.23119500000029802</c:v>
                </c:pt>
                <c:pt idx="78">
                  <c:v>0.23020840000390308</c:v>
                </c:pt>
                <c:pt idx="79">
                  <c:v>0.23232840000127908</c:v>
                </c:pt>
                <c:pt idx="80">
                  <c:v>0.23257840000587748</c:v>
                </c:pt>
                <c:pt idx="81">
                  <c:v>0.23906500000157394</c:v>
                </c:pt>
                <c:pt idx="82">
                  <c:v>0.23913500000344357</c:v>
                </c:pt>
                <c:pt idx="83">
                  <c:v>0.23926500000379747</c:v>
                </c:pt>
                <c:pt idx="84">
                  <c:v>0.24089150000509107</c:v>
                </c:pt>
                <c:pt idx="85">
                  <c:v>0.24311619999934919</c:v>
                </c:pt>
                <c:pt idx="86">
                  <c:v>0.24315619999833871</c:v>
                </c:pt>
                <c:pt idx="87">
                  <c:v>0.24320620000071358</c:v>
                </c:pt>
                <c:pt idx="88">
                  <c:v>0.25093060000654077</c:v>
                </c:pt>
                <c:pt idx="89">
                  <c:v>0.25128060000133701</c:v>
                </c:pt>
                <c:pt idx="90">
                  <c:v>0.25184060000174213</c:v>
                </c:pt>
                <c:pt idx="92">
                  <c:v>0.25549579999642447</c:v>
                </c:pt>
                <c:pt idx="94">
                  <c:v>0.26387550000072224</c:v>
                </c:pt>
                <c:pt idx="95">
                  <c:v>0.27354690000356641</c:v>
                </c:pt>
                <c:pt idx="96">
                  <c:v>0.27372690000629518</c:v>
                </c:pt>
                <c:pt idx="97">
                  <c:v>0.27387690000614384</c:v>
                </c:pt>
                <c:pt idx="98">
                  <c:v>0.27758300000277814</c:v>
                </c:pt>
                <c:pt idx="99">
                  <c:v>0.27812299999641255</c:v>
                </c:pt>
                <c:pt idx="100">
                  <c:v>0.27865300000121351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73-4F48-AEA7-FD9D239D5832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</c:numCache>
            </c:numRef>
          </c:xVal>
          <c:yVal>
            <c:numRef>
              <c:f>'A (4)'!$L$21:$L$996</c:f>
              <c:numCache>
                <c:formatCode>General</c:formatCode>
                <c:ptCount val="976"/>
                <c:pt idx="10">
                  <c:v>-0.40040110255050299</c:v>
                </c:pt>
                <c:pt idx="51">
                  <c:v>8.8046181422311687E-2</c:v>
                </c:pt>
                <c:pt idx="53">
                  <c:v>9.7759397384170277E-2</c:v>
                </c:pt>
                <c:pt idx="54">
                  <c:v>9.8007586409908864E-2</c:v>
                </c:pt>
                <c:pt idx="55">
                  <c:v>0.11691507764344555</c:v>
                </c:pt>
                <c:pt idx="56">
                  <c:v>0.11750170624973666</c:v>
                </c:pt>
                <c:pt idx="57">
                  <c:v>0.12786923873399691</c:v>
                </c:pt>
                <c:pt idx="58">
                  <c:v>0.13185154446516545</c:v>
                </c:pt>
                <c:pt idx="59">
                  <c:v>0.13984999988555769</c:v>
                </c:pt>
                <c:pt idx="60">
                  <c:v>0.13990640648231645</c:v>
                </c:pt>
                <c:pt idx="61">
                  <c:v>0.1744610876567334</c:v>
                </c:pt>
                <c:pt idx="62">
                  <c:v>0.1749236217501553</c:v>
                </c:pt>
                <c:pt idx="63">
                  <c:v>0.1877617631724493</c:v>
                </c:pt>
                <c:pt idx="64">
                  <c:v>0.19710269559570015</c:v>
                </c:pt>
                <c:pt idx="65">
                  <c:v>0.2062744082286746</c:v>
                </c:pt>
                <c:pt idx="66">
                  <c:v>0.20886911167957767</c:v>
                </c:pt>
                <c:pt idx="67">
                  <c:v>0.21039208979206414</c:v>
                </c:pt>
                <c:pt idx="68">
                  <c:v>0.21039208979206414</c:v>
                </c:pt>
                <c:pt idx="69">
                  <c:v>0.21039208979206414</c:v>
                </c:pt>
                <c:pt idx="70">
                  <c:v>0.22760738312283801</c:v>
                </c:pt>
                <c:pt idx="71">
                  <c:v>0.23098049760901196</c:v>
                </c:pt>
                <c:pt idx="72">
                  <c:v>0.23098049760901196</c:v>
                </c:pt>
                <c:pt idx="73">
                  <c:v>0.23098049760901196</c:v>
                </c:pt>
                <c:pt idx="74">
                  <c:v>0.23237938120862922</c:v>
                </c:pt>
                <c:pt idx="75">
                  <c:v>0.23304497905038257</c:v>
                </c:pt>
                <c:pt idx="76">
                  <c:v>0.23304497905038257</c:v>
                </c:pt>
                <c:pt idx="77">
                  <c:v>0.23304497905038257</c:v>
                </c:pt>
                <c:pt idx="78">
                  <c:v>0.23306754168908606</c:v>
                </c:pt>
                <c:pt idx="79">
                  <c:v>0.23306754168908606</c:v>
                </c:pt>
                <c:pt idx="80">
                  <c:v>0.23306754168908606</c:v>
                </c:pt>
                <c:pt idx="81">
                  <c:v>0.24094190259660908</c:v>
                </c:pt>
                <c:pt idx="82">
                  <c:v>0.24094190259660908</c:v>
                </c:pt>
                <c:pt idx="83">
                  <c:v>0.24094190259660908</c:v>
                </c:pt>
                <c:pt idx="84">
                  <c:v>0.24257769390261319</c:v>
                </c:pt>
                <c:pt idx="85">
                  <c:v>0.24473242589879785</c:v>
                </c:pt>
                <c:pt idx="86">
                  <c:v>0.24473242589879785</c:v>
                </c:pt>
                <c:pt idx="87">
                  <c:v>0.24473242589879785</c:v>
                </c:pt>
                <c:pt idx="88">
                  <c:v>0.25186221972910527</c:v>
                </c:pt>
                <c:pt idx="89">
                  <c:v>0.25186221972910527</c:v>
                </c:pt>
                <c:pt idx="90">
                  <c:v>0.25186221972910527</c:v>
                </c:pt>
                <c:pt idx="91">
                  <c:v>0.25186221972910527</c:v>
                </c:pt>
                <c:pt idx="92">
                  <c:v>0.25362210554797859</c:v>
                </c:pt>
                <c:pt idx="93">
                  <c:v>0.26265844234873204</c:v>
                </c:pt>
                <c:pt idx="94">
                  <c:v>0.26423782705797738</c:v>
                </c:pt>
                <c:pt idx="95">
                  <c:v>0.27373669795215272</c:v>
                </c:pt>
                <c:pt idx="96">
                  <c:v>0.27373669795215272</c:v>
                </c:pt>
                <c:pt idx="97">
                  <c:v>0.27373669795215272</c:v>
                </c:pt>
                <c:pt idx="98">
                  <c:v>0.27636524536111096</c:v>
                </c:pt>
                <c:pt idx="99">
                  <c:v>0.27636524536111096</c:v>
                </c:pt>
                <c:pt idx="100">
                  <c:v>0.27636524536111096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73-4F48-AEA7-FD9D239D5832}"/>
            </c:ext>
          </c:extLst>
        </c:ser>
        <c:ser>
          <c:idx val="5"/>
          <c:order val="5"/>
          <c:tx>
            <c:strRef>
              <c:f>'A (4)'!$AX$1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(4)'!$AW$2:$AW$127</c:f>
              <c:numCache>
                <c:formatCode>General</c:formatCode>
                <c:ptCount val="126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  <c:pt idx="70">
                  <c:v>5000</c:v>
                </c:pt>
                <c:pt idx="71">
                  <c:v>5500</c:v>
                </c:pt>
                <c:pt idx="72">
                  <c:v>6000</c:v>
                </c:pt>
                <c:pt idx="73">
                  <c:v>6500</c:v>
                </c:pt>
                <c:pt idx="74">
                  <c:v>7000</c:v>
                </c:pt>
                <c:pt idx="75">
                  <c:v>7500</c:v>
                </c:pt>
                <c:pt idx="76">
                  <c:v>8000</c:v>
                </c:pt>
                <c:pt idx="77">
                  <c:v>8500</c:v>
                </c:pt>
                <c:pt idx="78">
                  <c:v>9000</c:v>
                </c:pt>
                <c:pt idx="79">
                  <c:v>9500</c:v>
                </c:pt>
                <c:pt idx="80">
                  <c:v>10000</c:v>
                </c:pt>
                <c:pt idx="81">
                  <c:v>10500</c:v>
                </c:pt>
                <c:pt idx="82">
                  <c:v>11000</c:v>
                </c:pt>
                <c:pt idx="83">
                  <c:v>11500</c:v>
                </c:pt>
                <c:pt idx="84">
                  <c:v>12000</c:v>
                </c:pt>
                <c:pt idx="85">
                  <c:v>12500</c:v>
                </c:pt>
                <c:pt idx="86">
                  <c:v>13000</c:v>
                </c:pt>
                <c:pt idx="87">
                  <c:v>13500</c:v>
                </c:pt>
                <c:pt idx="88">
                  <c:v>14000</c:v>
                </c:pt>
                <c:pt idx="89">
                  <c:v>14500</c:v>
                </c:pt>
                <c:pt idx="90">
                  <c:v>15000</c:v>
                </c:pt>
                <c:pt idx="91">
                  <c:v>15500</c:v>
                </c:pt>
                <c:pt idx="92">
                  <c:v>16000</c:v>
                </c:pt>
                <c:pt idx="93">
                  <c:v>16500</c:v>
                </c:pt>
                <c:pt idx="94">
                  <c:v>17000</c:v>
                </c:pt>
                <c:pt idx="95">
                  <c:v>17500</c:v>
                </c:pt>
                <c:pt idx="96">
                  <c:v>18000</c:v>
                </c:pt>
                <c:pt idx="97">
                  <c:v>18500</c:v>
                </c:pt>
                <c:pt idx="98">
                  <c:v>19000</c:v>
                </c:pt>
                <c:pt idx="99">
                  <c:v>19500</c:v>
                </c:pt>
                <c:pt idx="100">
                  <c:v>20000</c:v>
                </c:pt>
                <c:pt idx="101">
                  <c:v>20500</c:v>
                </c:pt>
                <c:pt idx="102">
                  <c:v>21000</c:v>
                </c:pt>
                <c:pt idx="103">
                  <c:v>21500</c:v>
                </c:pt>
                <c:pt idx="104">
                  <c:v>22000</c:v>
                </c:pt>
                <c:pt idx="105">
                  <c:v>22500</c:v>
                </c:pt>
                <c:pt idx="106">
                  <c:v>23000</c:v>
                </c:pt>
                <c:pt idx="107">
                  <c:v>23500</c:v>
                </c:pt>
                <c:pt idx="108">
                  <c:v>24000</c:v>
                </c:pt>
                <c:pt idx="109">
                  <c:v>24500</c:v>
                </c:pt>
                <c:pt idx="110">
                  <c:v>25000</c:v>
                </c:pt>
                <c:pt idx="111">
                  <c:v>25500</c:v>
                </c:pt>
                <c:pt idx="112">
                  <c:v>26000</c:v>
                </c:pt>
                <c:pt idx="113">
                  <c:v>26500</c:v>
                </c:pt>
                <c:pt idx="114">
                  <c:v>27000</c:v>
                </c:pt>
                <c:pt idx="115">
                  <c:v>27500</c:v>
                </c:pt>
                <c:pt idx="116">
                  <c:v>28000</c:v>
                </c:pt>
                <c:pt idx="117">
                  <c:v>28500</c:v>
                </c:pt>
                <c:pt idx="118">
                  <c:v>29000</c:v>
                </c:pt>
                <c:pt idx="119">
                  <c:v>29500</c:v>
                </c:pt>
                <c:pt idx="120">
                  <c:v>30000</c:v>
                </c:pt>
                <c:pt idx="121">
                  <c:v>30500</c:v>
                </c:pt>
                <c:pt idx="122">
                  <c:v>31000</c:v>
                </c:pt>
                <c:pt idx="123">
                  <c:v>31500</c:v>
                </c:pt>
                <c:pt idx="124">
                  <c:v>32000</c:v>
                </c:pt>
                <c:pt idx="125">
                  <c:v>32500</c:v>
                </c:pt>
              </c:numCache>
            </c:numRef>
          </c:xVal>
          <c:yVal>
            <c:numRef>
              <c:f>'A (4)'!$AX$2:$AX$127</c:f>
              <c:numCache>
                <c:formatCode>General</c:formatCode>
                <c:ptCount val="126"/>
                <c:pt idx="0">
                  <c:v>0.37669938766284949</c:v>
                </c:pt>
                <c:pt idx="1">
                  <c:v>0.36128778739995637</c:v>
                </c:pt>
                <c:pt idx="2">
                  <c:v>0.34552688574862456</c:v>
                </c:pt>
                <c:pt idx="3">
                  <c:v>0.32946939312755169</c:v>
                </c:pt>
                <c:pt idx="4">
                  <c:v>0.3132232156376617</c:v>
                </c:pt>
                <c:pt idx="5">
                  <c:v>0.29702920624618268</c:v>
                </c:pt>
                <c:pt idx="6">
                  <c:v>0.28142198296173299</c:v>
                </c:pt>
                <c:pt idx="7">
                  <c:v>0.26738417805840137</c:v>
                </c:pt>
                <c:pt idx="8">
                  <c:v>0.25579752809568324</c:v>
                </c:pt>
                <c:pt idx="9">
                  <c:v>0.24619648762678195</c:v>
                </c:pt>
                <c:pt idx="10">
                  <c:v>0.23734067364103775</c:v>
                </c:pt>
                <c:pt idx="11">
                  <c:v>0.22844154049016999</c:v>
                </c:pt>
                <c:pt idx="12">
                  <c:v>0.21919210333001587</c:v>
                </c:pt>
                <c:pt idx="13">
                  <c:v>0.20950215806468414</c:v>
                </c:pt>
                <c:pt idx="14">
                  <c:v>0.19935981170575606</c:v>
                </c:pt>
                <c:pt idx="15">
                  <c:v>0.18877846557172392</c:v>
                </c:pt>
                <c:pt idx="16">
                  <c:v>0.17777842999368515</c:v>
                </c:pt>
                <c:pt idx="17">
                  <c:v>0.16638134272336341</c:v>
                </c:pt>
                <c:pt idx="18">
                  <c:v>0.15461144635137869</c:v>
                </c:pt>
                <c:pt idx="19">
                  <c:v>0.14250351716968179</c:v>
                </c:pt>
                <c:pt idx="20">
                  <c:v>0.13012075243713564</c:v>
                </c:pt>
                <c:pt idx="21">
                  <c:v>0.11759677153646032</c:v>
                </c:pt>
                <c:pt idx="22">
                  <c:v>0.10523241401960534</c:v>
                </c:pt>
                <c:pt idx="23">
                  <c:v>9.3678854653749311E-2</c:v>
                </c:pt>
                <c:pt idx="24">
                  <c:v>8.4000718174801967E-2</c:v>
                </c:pt>
                <c:pt idx="25">
                  <c:v>7.6805137498091439E-2</c:v>
                </c:pt>
                <c:pt idx="26">
                  <c:v>7.1262285792830352E-2</c:v>
                </c:pt>
                <c:pt idx="27">
                  <c:v>6.6187482450056068E-2</c:v>
                </c:pt>
                <c:pt idx="28">
                  <c:v>6.0950870259002352E-2</c:v>
                </c:pt>
                <c:pt idx="29">
                  <c:v>5.5326018571541874E-2</c:v>
                </c:pt>
                <c:pt idx="30">
                  <c:v>4.9252876617753578E-2</c:v>
                </c:pt>
                <c:pt idx="31">
                  <c:v>4.2729618553731072E-2</c:v>
                </c:pt>
                <c:pt idx="32">
                  <c:v>3.577258359283151E-2</c:v>
                </c:pt>
                <c:pt idx="33">
                  <c:v>2.8402684384588751E-2</c:v>
                </c:pt>
                <c:pt idx="34">
                  <c:v>2.064186861461207E-2</c:v>
                </c:pt>
                <c:pt idx="35">
                  <c:v>1.251616347937211E-2</c:v>
                </c:pt>
                <c:pt idx="36">
                  <c:v>4.0656756593729386E-3</c:v>
                </c:pt>
                <c:pt idx="37">
                  <c:v>-4.632965407878149E-3</c:v>
                </c:pt>
                <c:pt idx="38">
                  <c:v>-1.3413534305178984E-2</c:v>
                </c:pt>
                <c:pt idx="39">
                  <c:v>-2.1901095998031861E-2</c:v>
                </c:pt>
                <c:pt idx="40">
                  <c:v>-2.9317149279145274E-2</c:v>
                </c:pt>
                <c:pt idx="41">
                  <c:v>-3.4581077424301068E-2</c:v>
                </c:pt>
                <c:pt idx="42">
                  <c:v>-3.7457301783942777E-2</c:v>
                </c:pt>
                <c:pt idx="43">
                  <c:v>-3.9034989077105203E-2</c:v>
                </c:pt>
                <c:pt idx="44">
                  <c:v>-4.0373655865463015E-2</c:v>
                </c:pt>
                <c:pt idx="45">
                  <c:v>-4.196316359347866E-2</c:v>
                </c:pt>
                <c:pt idx="46">
                  <c:v>-4.3967327251517183E-2</c:v>
                </c:pt>
                <c:pt idx="47">
                  <c:v>-4.6423600249057971E-2</c:v>
                </c:pt>
                <c:pt idx="48">
                  <c:v>-4.9326491745050924E-2</c:v>
                </c:pt>
                <c:pt idx="49">
                  <c:v>-5.2657645193859647E-2</c:v>
                </c:pt>
                <c:pt idx="50">
                  <c:v>-5.6395797641849335E-2</c:v>
                </c:pt>
                <c:pt idx="51">
                  <c:v>-6.0518465881903634E-2</c:v>
                </c:pt>
                <c:pt idx="52">
                  <c:v>-6.4997120101359357E-2</c:v>
                </c:pt>
                <c:pt idx="53">
                  <c:v>-6.9784760494335407E-2</c:v>
                </c:pt>
                <c:pt idx="54">
                  <c:v>-7.4787592153766652E-2</c:v>
                </c:pt>
                <c:pt idx="55">
                  <c:v>-7.9798211959206139E-2</c:v>
                </c:pt>
                <c:pt idx="56">
                  <c:v>-8.435172240724309E-2</c:v>
                </c:pt>
                <c:pt idx="57">
                  <c:v>-8.7542209532823545E-2</c:v>
                </c:pt>
                <c:pt idx="58">
                  <c:v>-8.8369326360324116E-2</c:v>
                </c:pt>
                <c:pt idx="59">
                  <c:v>-8.7018888036349037E-2</c:v>
                </c:pt>
                <c:pt idx="60">
                  <c:v>-8.4711981767909839E-2</c:v>
                </c:pt>
                <c:pt idx="61">
                  <c:v>-8.2348859127643503E-2</c:v>
                </c:pt>
                <c:pt idx="62">
                  <c:v>-8.0302311659485481E-2</c:v>
                </c:pt>
                <c:pt idx="63">
                  <c:v>-7.8688140145707963E-2</c:v>
                </c:pt>
                <c:pt idx="64">
                  <c:v>-7.7526987238994399E-2</c:v>
                </c:pt>
                <c:pt idx="65">
                  <c:v>-7.6808101537695392E-2</c:v>
                </c:pt>
                <c:pt idx="66">
                  <c:v>-7.6511786666552284E-2</c:v>
                </c:pt>
                <c:pt idx="67">
                  <c:v>-7.6616552568191873E-2</c:v>
                </c:pt>
                <c:pt idx="68">
                  <c:v>-7.7099022986451562E-2</c:v>
                </c:pt>
                <c:pt idx="69">
                  <c:v>-7.7927286021866937E-2</c:v>
                </c:pt>
                <c:pt idx="70">
                  <c:v>-7.9045473224468435E-2</c:v>
                </c:pt>
                <c:pt idx="71">
                  <c:v>-8.0337909475056063E-2</c:v>
                </c:pt>
                <c:pt idx="72">
                  <c:v>-8.1545482858551468E-2</c:v>
                </c:pt>
                <c:pt idx="73">
                  <c:v>-8.209690162891016E-2</c:v>
                </c:pt>
                <c:pt idx="74">
                  <c:v>-8.0977308571710496E-2</c:v>
                </c:pt>
                <c:pt idx="75">
                  <c:v>-7.7382540963335744E-2</c:v>
                </c:pt>
                <c:pt idx="76">
                  <c:v>-7.1906664378022581E-2</c:v>
                </c:pt>
                <c:pt idx="77">
                  <c:v>-6.5781704370577551E-2</c:v>
                </c:pt>
                <c:pt idx="78">
                  <c:v>-5.9742602923845416E-2</c:v>
                </c:pt>
                <c:pt idx="79">
                  <c:v>-5.4067728104856966E-2</c:v>
                </c:pt>
                <c:pt idx="80">
                  <c:v>-4.8836429452455796E-2</c:v>
                </c:pt>
                <c:pt idx="81">
                  <c:v>-4.4056942603426984E-2</c:v>
                </c:pt>
                <c:pt idx="82">
                  <c:v>-3.9714782635586955E-2</c:v>
                </c:pt>
                <c:pt idx="83">
                  <c:v>-3.5789405673146459E-2</c:v>
                </c:pt>
                <c:pt idx="84">
                  <c:v>-3.2259088990626558E-2</c:v>
                </c:pt>
                <c:pt idx="85">
                  <c:v>-2.909907465072236E-2</c:v>
                </c:pt>
                <c:pt idx="86">
                  <c:v>-2.62729883760142E-2</c:v>
                </c:pt>
                <c:pt idx="87">
                  <c:v>-2.3713584730905585E-2</c:v>
                </c:pt>
                <c:pt idx="88">
                  <c:v>-2.1277380453611591E-2</c:v>
                </c:pt>
                <c:pt idx="89">
                  <c:v>-1.8640876421915628E-2</c:v>
                </c:pt>
                <c:pt idx="90">
                  <c:v>-1.5111924913150721E-2</c:v>
                </c:pt>
                <c:pt idx="91">
                  <c:v>-9.611811702332506E-3</c:v>
                </c:pt>
                <c:pt idx="92">
                  <c:v>-1.6464566534693066E-3</c:v>
                </c:pt>
                <c:pt idx="93">
                  <c:v>7.8559290619505048E-3</c:v>
                </c:pt>
                <c:pt idx="94">
                  <c:v>1.7745889865665991E-2</c:v>
                </c:pt>
                <c:pt idx="95">
                  <c:v>2.7441896894989305E-2</c:v>
                </c:pt>
                <c:pt idx="96">
                  <c:v>3.6739878690921775E-2</c:v>
                </c:pt>
                <c:pt idx="97">
                  <c:v>4.5587937576011858E-2</c:v>
                </c:pt>
                <c:pt idx="98">
                  <c:v>5.3986914174766469E-2</c:v>
                </c:pt>
                <c:pt idx="99">
                  <c:v>6.1953897847634554E-2</c:v>
                </c:pt>
                <c:pt idx="100">
                  <c:v>6.9509937627611984E-2</c:v>
                </c:pt>
                <c:pt idx="101">
                  <c:v>7.667712560186031E-2</c:v>
                </c:pt>
                <c:pt idx="102">
                  <c:v>8.3482223752678969E-2</c:v>
                </c:pt>
                <c:pt idx="103">
                  <c:v>8.9967410519663935E-2</c:v>
                </c:pt>
                <c:pt idx="104">
                  <c:v>9.621449300547591E-2</c:v>
                </c:pt>
                <c:pt idx="105">
                  <c:v>0.10240217380857683</c:v>
                </c:pt>
                <c:pt idx="106">
                  <c:v>0.10893309775264076</c:v>
                </c:pt>
                <c:pt idx="107">
                  <c:v>0.11662829891888635</c:v>
                </c:pt>
                <c:pt idx="108">
                  <c:v>0.12655395303495912</c:v>
                </c:pt>
                <c:pt idx="109">
                  <c:v>0.13880995088879977</c:v>
                </c:pt>
                <c:pt idx="110">
                  <c:v>0.15224955612749269</c:v>
                </c:pt>
                <c:pt idx="111">
                  <c:v>0.16586332133611562</c:v>
                </c:pt>
                <c:pt idx="112">
                  <c:v>0.1792023818792175</c:v>
                </c:pt>
                <c:pt idx="113">
                  <c:v>0.19212013109846415</c:v>
                </c:pt>
                <c:pt idx="114">
                  <c:v>0.20458519525520463</c:v>
                </c:pt>
                <c:pt idx="115">
                  <c:v>0.2166049892452733</c:v>
                </c:pt>
                <c:pt idx="116">
                  <c:v>0.22819837397276088</c:v>
                </c:pt>
                <c:pt idx="117">
                  <c:v>0.23938669425441517</c:v>
                </c:pt>
                <c:pt idx="118">
                  <c:v>0.25019268053369381</c:v>
                </c:pt>
                <c:pt idx="119">
                  <c:v>0.26064586669574713</c:v>
                </c:pt>
                <c:pt idx="120">
                  <c:v>0.27079592165996047</c:v>
                </c:pt>
                <c:pt idx="121">
                  <c:v>0.28074324645622661</c:v>
                </c:pt>
                <c:pt idx="122">
                  <c:v>0.29071094893975186</c:v>
                </c:pt>
                <c:pt idx="123">
                  <c:v>0.30119705677020286</c:v>
                </c:pt>
                <c:pt idx="124">
                  <c:v>0.3131464172991017</c:v>
                </c:pt>
                <c:pt idx="125">
                  <c:v>0.3275082123389812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73-4F48-AEA7-FD9D239D5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513456"/>
        <c:axId val="1"/>
      </c:scatterChart>
      <c:valAx>
        <c:axId val="853513456"/>
        <c:scaling>
          <c:orientation val="minMax"/>
          <c:max val="32000"/>
          <c:min val="-3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24293712164902"/>
              <c:y val="0.88471962452414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411061285500747E-2"/>
              <c:y val="0.386059544165558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513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9297505973188326"/>
          <c:y val="0.93029603203084865"/>
          <c:w val="0.81166044827356232"/>
          <c:h val="0.983915334979910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V366 Cas -- Residuals from LiTE fit</a:t>
            </a:r>
          </a:p>
        </c:rich>
      </c:tx>
      <c:layout>
        <c:manualLayout>
          <c:xMode val="edge"/>
          <c:yMode val="edge"/>
          <c:x val="0.30000015669683078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9553032848234"/>
          <c:y val="0.12032085561497326"/>
          <c:w val="0.84179165825534796"/>
          <c:h val="0.69251336898395721"/>
        </c:manualLayout>
      </c:layout>
      <c:scatterChart>
        <c:scatterStyle val="lineMarker"/>
        <c:varyColors val="0"/>
        <c:ser>
          <c:idx val="3"/>
          <c:order val="0"/>
          <c:tx>
            <c:strRef>
              <c:f>'A (4)'!$AB$20</c:f>
              <c:strCache>
                <c:ptCount val="1"/>
                <c:pt idx="0">
                  <c:v>LiTE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(4)'!$Z$21:$Z$310</c:f>
              <c:numCache>
                <c:formatCode>General</c:formatCode>
                <c:ptCount val="290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</c:numCache>
            </c:numRef>
          </c:xVal>
          <c:yVal>
            <c:numRef>
              <c:f>'A (4)'!$AB$21:$AB$310</c:f>
              <c:numCache>
                <c:formatCode>General</c:formatCode>
                <c:ptCount val="290"/>
                <c:pt idx="0">
                  <c:v>8.3053144150694855E-2</c:v>
                </c:pt>
                <c:pt idx="1">
                  <c:v>-3.9562482361914675E-2</c:v>
                </c:pt>
                <c:pt idx="2">
                  <c:v>-2.6838112078319178E-2</c:v>
                </c:pt>
                <c:pt idx="3">
                  <c:v>-1.7979568033303455E-2</c:v>
                </c:pt>
                <c:pt idx="4">
                  <c:v>-3.4399844677301547E-2</c:v>
                </c:pt>
                <c:pt idx="5">
                  <c:v>-7.7888042749275119E-2</c:v>
                </c:pt>
                <c:pt idx="6">
                  <c:v>-5.5997409890902107E-2</c:v>
                </c:pt>
                <c:pt idx="7">
                  <c:v>-6.2691899334989074E-2</c:v>
                </c:pt>
                <c:pt idx="8">
                  <c:v>-5.8037090737993395E-2</c:v>
                </c:pt>
                <c:pt idx="9">
                  <c:v>-6.5545461251613257E-2</c:v>
                </c:pt>
                <c:pt idx="10">
                  <c:v>-5.9545461250390889E-2</c:v>
                </c:pt>
                <c:pt idx="11">
                  <c:v>-5.9828602213932762E-2</c:v>
                </c:pt>
                <c:pt idx="12">
                  <c:v>-6.3753312042328369E-2</c:v>
                </c:pt>
                <c:pt idx="13">
                  <c:v>-7.0281546607895554E-2</c:v>
                </c:pt>
                <c:pt idx="14">
                  <c:v>-5.97872851170494E-2</c:v>
                </c:pt>
                <c:pt idx="15">
                  <c:v>-5.4970397529933261E-2</c:v>
                </c:pt>
                <c:pt idx="16">
                  <c:v>-4.5547897805651827E-2</c:v>
                </c:pt>
                <c:pt idx="17">
                  <c:v>-6.855897861076711E-2</c:v>
                </c:pt>
                <c:pt idx="18">
                  <c:v>-8.4707520993373225E-2</c:v>
                </c:pt>
                <c:pt idx="19">
                  <c:v>-6.2083967853191799E-2</c:v>
                </c:pt>
                <c:pt idx="20">
                  <c:v>-6.2745625707052721E-2</c:v>
                </c:pt>
                <c:pt idx="21">
                  <c:v>-6.9904610246185744E-2</c:v>
                </c:pt>
                <c:pt idx="22">
                  <c:v>-6.2966516617984206E-2</c:v>
                </c:pt>
                <c:pt idx="23">
                  <c:v>-8.1118020491299597E-2</c:v>
                </c:pt>
                <c:pt idx="24">
                  <c:v>-9.0916048023707438E-2</c:v>
                </c:pt>
                <c:pt idx="25">
                  <c:v>-7.7894541435988549E-2</c:v>
                </c:pt>
                <c:pt idx="26">
                  <c:v>-6.9769052168617895E-2</c:v>
                </c:pt>
                <c:pt idx="27">
                  <c:v>-7.6311599219772652E-2</c:v>
                </c:pt>
                <c:pt idx="28">
                  <c:v>-7.3160397150932893E-2</c:v>
                </c:pt>
                <c:pt idx="29">
                  <c:v>-6.7292157831154817E-2</c:v>
                </c:pt>
                <c:pt idx="30">
                  <c:v>-6.4480224033038006E-2</c:v>
                </c:pt>
                <c:pt idx="31">
                  <c:v>-7.8613922693871116E-2</c:v>
                </c:pt>
                <c:pt idx="32">
                  <c:v>-4.9145101706845808E-2</c:v>
                </c:pt>
                <c:pt idx="33">
                  <c:v>-9.6637352782714417E-2</c:v>
                </c:pt>
                <c:pt idx="34">
                  <c:v>-7.1317272862521999E-2</c:v>
                </c:pt>
                <c:pt idx="35">
                  <c:v>-5.1977540942426563E-2</c:v>
                </c:pt>
                <c:pt idx="36">
                  <c:v>-2.3034140278075148E-2</c:v>
                </c:pt>
                <c:pt idx="37">
                  <c:v>9.4401534346533374E-3</c:v>
                </c:pt>
                <c:pt idx="38">
                  <c:v>3.0945153873207305E-2</c:v>
                </c:pt>
                <c:pt idx="39">
                  <c:v>6.5740927645524944E-2</c:v>
                </c:pt>
                <c:pt idx="40">
                  <c:v>6.8838740820462305E-2</c:v>
                </c:pt>
                <c:pt idx="41">
                  <c:v>6.9029543924497588E-2</c:v>
                </c:pt>
                <c:pt idx="42">
                  <c:v>7.027469716147422E-2</c:v>
                </c:pt>
                <c:pt idx="43">
                  <c:v>7.2431193049220507E-2</c:v>
                </c:pt>
                <c:pt idx="44">
                  <c:v>7.6615674030782885E-2</c:v>
                </c:pt>
                <c:pt idx="45">
                  <c:v>7.6446051822687031E-2</c:v>
                </c:pt>
                <c:pt idx="46">
                  <c:v>7.4769101422954148E-2</c:v>
                </c:pt>
                <c:pt idx="47">
                  <c:v>7.6997958073959469E-2</c:v>
                </c:pt>
                <c:pt idx="48">
                  <c:v>7.6890344506383948E-2</c:v>
                </c:pt>
                <c:pt idx="49">
                  <c:v>7.6882735149370801E-2</c:v>
                </c:pt>
                <c:pt idx="50">
                  <c:v>7.9792718617491723E-2</c:v>
                </c:pt>
                <c:pt idx="51">
                  <c:v>7.9792718617491723E-2</c:v>
                </c:pt>
                <c:pt idx="52">
                  <c:v>9.1547750430599151E-2</c:v>
                </c:pt>
                <c:pt idx="53">
                  <c:v>9.0265687694650487E-2</c:v>
                </c:pt>
                <c:pt idx="54">
                  <c:v>9.0086273965053656E-2</c:v>
                </c:pt>
                <c:pt idx="55">
                  <c:v>0.11364993174454834</c:v>
                </c:pt>
                <c:pt idx="56">
                  <c:v>0.11748414073845008</c:v>
                </c:pt>
                <c:pt idx="57">
                  <c:v>0.13117965291281891</c:v>
                </c:pt>
                <c:pt idx="58">
                  <c:v>0.13771203860874814</c:v>
                </c:pt>
                <c:pt idx="59">
                  <c:v>0.1459000769693525</c:v>
                </c:pt>
                <c:pt idx="60">
                  <c:v>0.14520319859035777</c:v>
                </c:pt>
                <c:pt idx="61">
                  <c:v>0.17546979946427282</c:v>
                </c:pt>
                <c:pt idx="62">
                  <c:v>0.17547798340443577</c:v>
                </c:pt>
                <c:pt idx="63">
                  <c:v>0.18441087201486175</c:v>
                </c:pt>
                <c:pt idx="64">
                  <c:v>0.19275575581924256</c:v>
                </c:pt>
                <c:pt idx="65">
                  <c:v>0.20105652555874964</c:v>
                </c:pt>
                <c:pt idx="66">
                  <c:v>0.20219997421615832</c:v>
                </c:pt>
                <c:pt idx="67">
                  <c:v>0.20322068051148007</c:v>
                </c:pt>
                <c:pt idx="68">
                  <c:v>0.20359068051304702</c:v>
                </c:pt>
                <c:pt idx="69">
                  <c:v>0.20364068051542189</c:v>
                </c:pt>
                <c:pt idx="70">
                  <c:v>0.2186330868307699</c:v>
                </c:pt>
                <c:pt idx="71">
                  <c:v>-9999</c:v>
                </c:pt>
                <c:pt idx="72">
                  <c:v>-9999</c:v>
                </c:pt>
                <c:pt idx="73">
                  <c:v>-9999</c:v>
                </c:pt>
                <c:pt idx="74">
                  <c:v>0.22312516068948271</c:v>
                </c:pt>
                <c:pt idx="75">
                  <c:v>-9999</c:v>
                </c:pt>
                <c:pt idx="76">
                  <c:v>0.2232473776197775</c:v>
                </c:pt>
                <c:pt idx="77">
                  <c:v>-9999</c:v>
                </c:pt>
                <c:pt idx="78">
                  <c:v>-9999</c:v>
                </c:pt>
                <c:pt idx="79">
                  <c:v>-9999</c:v>
                </c:pt>
                <c:pt idx="80">
                  <c:v>-9999</c:v>
                </c:pt>
                <c:pt idx="81">
                  <c:v>0.23172233224174532</c:v>
                </c:pt>
                <c:pt idx="82">
                  <c:v>0.23179233224361495</c:v>
                </c:pt>
                <c:pt idx="83">
                  <c:v>0.23192233224396885</c:v>
                </c:pt>
                <c:pt idx="84">
                  <c:v>-9999</c:v>
                </c:pt>
                <c:pt idx="85">
                  <c:v>-9999</c:v>
                </c:pt>
                <c:pt idx="86">
                  <c:v>-9999</c:v>
                </c:pt>
                <c:pt idx="87">
                  <c:v>-9999</c:v>
                </c:pt>
                <c:pt idx="88">
                  <c:v>-9999</c:v>
                </c:pt>
                <c:pt idx="89">
                  <c:v>-9999</c:v>
                </c:pt>
                <c:pt idx="90">
                  <c:v>-9999</c:v>
                </c:pt>
                <c:pt idx="91">
                  <c:v>-9999</c:v>
                </c:pt>
                <c:pt idx="92">
                  <c:v>-9999</c:v>
                </c:pt>
                <c:pt idx="93">
                  <c:v>-9999</c:v>
                </c:pt>
                <c:pt idx="94">
                  <c:v>-9999</c:v>
                </c:pt>
                <c:pt idx="95">
                  <c:v>-9999</c:v>
                </c:pt>
                <c:pt idx="96">
                  <c:v>-9999</c:v>
                </c:pt>
                <c:pt idx="97">
                  <c:v>-9999</c:v>
                </c:pt>
                <c:pt idx="98">
                  <c:v>-9999</c:v>
                </c:pt>
                <c:pt idx="99">
                  <c:v>-9999</c:v>
                </c:pt>
                <c:pt idx="100">
                  <c:v>-9999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08-45B5-8C50-AB300C217C19}"/>
            </c:ext>
          </c:extLst>
        </c:ser>
        <c:ser>
          <c:idx val="5"/>
          <c:order val="1"/>
          <c:tx>
            <c:strRef>
              <c:f>'A (4)'!$AY$1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(4)'!$AW$2:$AW$127</c:f>
              <c:numCache>
                <c:formatCode>General</c:formatCode>
                <c:ptCount val="126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  <c:pt idx="70">
                  <c:v>5000</c:v>
                </c:pt>
                <c:pt idx="71">
                  <c:v>5500</c:v>
                </c:pt>
                <c:pt idx="72">
                  <c:v>6000</c:v>
                </c:pt>
                <c:pt idx="73">
                  <c:v>6500</c:v>
                </c:pt>
                <c:pt idx="74">
                  <c:v>7000</c:v>
                </c:pt>
                <c:pt idx="75">
                  <c:v>7500</c:v>
                </c:pt>
                <c:pt idx="76">
                  <c:v>8000</c:v>
                </c:pt>
                <c:pt idx="77">
                  <c:v>8500</c:v>
                </c:pt>
                <c:pt idx="78">
                  <c:v>9000</c:v>
                </c:pt>
                <c:pt idx="79">
                  <c:v>9500</c:v>
                </c:pt>
                <c:pt idx="80">
                  <c:v>10000</c:v>
                </c:pt>
                <c:pt idx="81">
                  <c:v>10500</c:v>
                </c:pt>
                <c:pt idx="82">
                  <c:v>11000</c:v>
                </c:pt>
                <c:pt idx="83">
                  <c:v>11500</c:v>
                </c:pt>
                <c:pt idx="84">
                  <c:v>12000</c:v>
                </c:pt>
                <c:pt idx="85">
                  <c:v>12500</c:v>
                </c:pt>
                <c:pt idx="86">
                  <c:v>13000</c:v>
                </c:pt>
                <c:pt idx="87">
                  <c:v>13500</c:v>
                </c:pt>
                <c:pt idx="88">
                  <c:v>14000</c:v>
                </c:pt>
                <c:pt idx="89">
                  <c:v>14500</c:v>
                </c:pt>
                <c:pt idx="90">
                  <c:v>15000</c:v>
                </c:pt>
                <c:pt idx="91">
                  <c:v>15500</c:v>
                </c:pt>
                <c:pt idx="92">
                  <c:v>16000</c:v>
                </c:pt>
                <c:pt idx="93">
                  <c:v>16500</c:v>
                </c:pt>
                <c:pt idx="94">
                  <c:v>17000</c:v>
                </c:pt>
                <c:pt idx="95">
                  <c:v>17500</c:v>
                </c:pt>
                <c:pt idx="96">
                  <c:v>18000</c:v>
                </c:pt>
                <c:pt idx="97">
                  <c:v>18500</c:v>
                </c:pt>
                <c:pt idx="98">
                  <c:v>19000</c:v>
                </c:pt>
                <c:pt idx="99">
                  <c:v>19500</c:v>
                </c:pt>
                <c:pt idx="100">
                  <c:v>20000</c:v>
                </c:pt>
                <c:pt idx="101">
                  <c:v>20500</c:v>
                </c:pt>
                <c:pt idx="102">
                  <c:v>21000</c:v>
                </c:pt>
                <c:pt idx="103">
                  <c:v>21500</c:v>
                </c:pt>
                <c:pt idx="104">
                  <c:v>22000</c:v>
                </c:pt>
                <c:pt idx="105">
                  <c:v>22500</c:v>
                </c:pt>
                <c:pt idx="106">
                  <c:v>23000</c:v>
                </c:pt>
                <c:pt idx="107">
                  <c:v>23500</c:v>
                </c:pt>
                <c:pt idx="108">
                  <c:v>24000</c:v>
                </c:pt>
                <c:pt idx="109">
                  <c:v>24500</c:v>
                </c:pt>
                <c:pt idx="110">
                  <c:v>25000</c:v>
                </c:pt>
                <c:pt idx="111">
                  <c:v>25500</c:v>
                </c:pt>
                <c:pt idx="112">
                  <c:v>26000</c:v>
                </c:pt>
                <c:pt idx="113">
                  <c:v>26500</c:v>
                </c:pt>
                <c:pt idx="114">
                  <c:v>27000</c:v>
                </c:pt>
                <c:pt idx="115">
                  <c:v>27500</c:v>
                </c:pt>
                <c:pt idx="116">
                  <c:v>28000</c:v>
                </c:pt>
                <c:pt idx="117">
                  <c:v>28500</c:v>
                </c:pt>
                <c:pt idx="118">
                  <c:v>29000</c:v>
                </c:pt>
                <c:pt idx="119">
                  <c:v>29500</c:v>
                </c:pt>
                <c:pt idx="120">
                  <c:v>30000</c:v>
                </c:pt>
                <c:pt idx="121">
                  <c:v>30500</c:v>
                </c:pt>
                <c:pt idx="122">
                  <c:v>31000</c:v>
                </c:pt>
                <c:pt idx="123">
                  <c:v>31500</c:v>
                </c:pt>
                <c:pt idx="124">
                  <c:v>32000</c:v>
                </c:pt>
                <c:pt idx="125">
                  <c:v>32500</c:v>
                </c:pt>
              </c:numCache>
            </c:numRef>
          </c:xVal>
          <c:yVal>
            <c:numRef>
              <c:f>'A (4)'!$AY$2:$AY$127</c:f>
              <c:numCache>
                <c:formatCode>General</c:formatCode>
                <c:ptCount val="126"/>
                <c:pt idx="0">
                  <c:v>0.3695751062573614</c:v>
                </c:pt>
                <c:pt idx="1">
                  <c:v>0.35543144583091285</c:v>
                </c:pt>
                <c:pt idx="2">
                  <c:v>0.34151139392215091</c:v>
                </c:pt>
                <c:pt idx="3">
                  <c:v>0.32781495053107573</c:v>
                </c:pt>
                <c:pt idx="4">
                  <c:v>0.31434211565768727</c:v>
                </c:pt>
                <c:pt idx="5">
                  <c:v>0.30109288930198552</c:v>
                </c:pt>
                <c:pt idx="6">
                  <c:v>0.28806727146397049</c:v>
                </c:pt>
                <c:pt idx="7">
                  <c:v>0.27526526214364222</c:v>
                </c:pt>
                <c:pt idx="8">
                  <c:v>0.26268686134100061</c:v>
                </c:pt>
                <c:pt idx="9">
                  <c:v>0.25033206905604577</c:v>
                </c:pt>
                <c:pt idx="10">
                  <c:v>0.23820088528877761</c:v>
                </c:pt>
                <c:pt idx="11">
                  <c:v>0.22629331003919617</c:v>
                </c:pt>
                <c:pt idx="12">
                  <c:v>0.21460934330730147</c:v>
                </c:pt>
                <c:pt idx="13">
                  <c:v>0.20314898509309348</c:v>
                </c:pt>
                <c:pt idx="14">
                  <c:v>0.19191223539657221</c:v>
                </c:pt>
                <c:pt idx="15">
                  <c:v>0.18089909421773764</c:v>
                </c:pt>
                <c:pt idx="16">
                  <c:v>0.17010956155658982</c:v>
                </c:pt>
                <c:pt idx="17">
                  <c:v>0.15954363741312871</c:v>
                </c:pt>
                <c:pt idx="18">
                  <c:v>0.14920132178735429</c:v>
                </c:pt>
                <c:pt idx="19">
                  <c:v>0.13908261467926664</c:v>
                </c:pt>
                <c:pt idx="20">
                  <c:v>0.12918751608886569</c:v>
                </c:pt>
                <c:pt idx="21">
                  <c:v>0.11951602601615145</c:v>
                </c:pt>
                <c:pt idx="22">
                  <c:v>0.11006814446112392</c:v>
                </c:pt>
                <c:pt idx="23">
                  <c:v>0.10084387142378312</c:v>
                </c:pt>
                <c:pt idx="24">
                  <c:v>9.1843206904129046E-2</c:v>
                </c:pt>
                <c:pt idx="25">
                  <c:v>8.3066150902161656E-2</c:v>
                </c:pt>
                <c:pt idx="26">
                  <c:v>7.4512703417881021E-2</c:v>
                </c:pt>
                <c:pt idx="27">
                  <c:v>6.6182864451287099E-2</c:v>
                </c:pt>
                <c:pt idx="28">
                  <c:v>5.8076634002379876E-2</c:v>
                </c:pt>
                <c:pt idx="29">
                  <c:v>5.0194012071159401E-2</c:v>
                </c:pt>
                <c:pt idx="30">
                  <c:v>4.2534998657625625E-2</c:v>
                </c:pt>
                <c:pt idx="31">
                  <c:v>3.5099593761778569E-2</c:v>
                </c:pt>
                <c:pt idx="32">
                  <c:v>2.7887797383618226E-2</c:v>
                </c:pt>
                <c:pt idx="33">
                  <c:v>2.0899609523144624E-2</c:v>
                </c:pt>
                <c:pt idx="34">
                  <c:v>1.4135030180357722E-2</c:v>
                </c:pt>
                <c:pt idx="35">
                  <c:v>7.5940593552575458E-3</c:v>
                </c:pt>
                <c:pt idx="36">
                  <c:v>1.2766970478440831E-3</c:v>
                </c:pt>
                <c:pt idx="37">
                  <c:v>-4.8170567418826526E-3</c:v>
                </c:pt>
                <c:pt idx="38">
                  <c:v>-1.0687202013922675E-2</c:v>
                </c:pt>
                <c:pt idx="39">
                  <c:v>-1.6333738768275985E-2</c:v>
                </c:pt>
                <c:pt idx="40">
                  <c:v>-2.1756667004942554E-2</c:v>
                </c:pt>
                <c:pt idx="41">
                  <c:v>-2.6955986723922423E-2</c:v>
                </c:pt>
                <c:pt idx="42">
                  <c:v>-3.1931697925215573E-2</c:v>
                </c:pt>
                <c:pt idx="43">
                  <c:v>-3.6683800608821995E-2</c:v>
                </c:pt>
                <c:pt idx="44">
                  <c:v>-4.1212294774741712E-2</c:v>
                </c:pt>
                <c:pt idx="45">
                  <c:v>-4.5517180422974701E-2</c:v>
                </c:pt>
                <c:pt idx="46">
                  <c:v>-4.9598457553520964E-2</c:v>
                </c:pt>
                <c:pt idx="47">
                  <c:v>-5.345612616638052E-2</c:v>
                </c:pt>
                <c:pt idx="48">
                  <c:v>-5.7090186261553356E-2</c:v>
                </c:pt>
                <c:pt idx="49">
                  <c:v>-6.0500637839039459E-2</c:v>
                </c:pt>
                <c:pt idx="50">
                  <c:v>-6.3687480898838855E-2</c:v>
                </c:pt>
                <c:pt idx="51">
                  <c:v>-6.6650715440951538E-2</c:v>
                </c:pt>
                <c:pt idx="52">
                  <c:v>-6.9390341465377495E-2</c:v>
                </c:pt>
                <c:pt idx="53">
                  <c:v>-7.1906358972116738E-2</c:v>
                </c:pt>
                <c:pt idx="54">
                  <c:v>-7.4198767961169268E-2</c:v>
                </c:pt>
                <c:pt idx="55">
                  <c:v>-7.6267568432535071E-2</c:v>
                </c:pt>
                <c:pt idx="56">
                  <c:v>-7.8112760386214147E-2</c:v>
                </c:pt>
                <c:pt idx="57">
                  <c:v>-7.973434382220651E-2</c:v>
                </c:pt>
                <c:pt idx="58">
                  <c:v>-8.113231874051216E-2</c:v>
                </c:pt>
                <c:pt idx="59">
                  <c:v>-8.2306685141131083E-2</c:v>
                </c:pt>
                <c:pt idx="60">
                  <c:v>-8.3257443024063293E-2</c:v>
                </c:pt>
                <c:pt idx="61">
                  <c:v>-8.398459238930879E-2</c:v>
                </c:pt>
                <c:pt idx="62">
                  <c:v>-8.4488133236867546E-2</c:v>
                </c:pt>
                <c:pt idx="63">
                  <c:v>-8.4768065566739603E-2</c:v>
                </c:pt>
                <c:pt idx="64">
                  <c:v>-8.4824389378924947E-2</c:v>
                </c:pt>
                <c:pt idx="65">
                  <c:v>-8.465710467342355E-2</c:v>
                </c:pt>
                <c:pt idx="66">
                  <c:v>-8.4266211450235454E-2</c:v>
                </c:pt>
                <c:pt idx="67">
                  <c:v>-8.365170970936063E-2</c:v>
                </c:pt>
                <c:pt idx="68">
                  <c:v>-8.2813599450799094E-2</c:v>
                </c:pt>
                <c:pt idx="69">
                  <c:v>-8.1751880674550817E-2</c:v>
                </c:pt>
                <c:pt idx="70">
                  <c:v>-8.0466553380615841E-2</c:v>
                </c:pt>
                <c:pt idx="71">
                  <c:v>-7.8957617568994151E-2</c:v>
                </c:pt>
                <c:pt idx="72">
                  <c:v>-7.7225073239685721E-2</c:v>
                </c:pt>
                <c:pt idx="73">
                  <c:v>-7.5268920392690591E-2</c:v>
                </c:pt>
                <c:pt idx="74">
                  <c:v>-7.3089159028008749E-2</c:v>
                </c:pt>
                <c:pt idx="75">
                  <c:v>-7.0685789145640165E-2</c:v>
                </c:pt>
                <c:pt idx="76">
                  <c:v>-6.8058810745584883E-2</c:v>
                </c:pt>
                <c:pt idx="77">
                  <c:v>-6.5208223827842873E-2</c:v>
                </c:pt>
                <c:pt idx="78">
                  <c:v>-6.213402839241413E-2</c:v>
                </c:pt>
                <c:pt idx="79">
                  <c:v>-5.8836224439298687E-2</c:v>
                </c:pt>
                <c:pt idx="80">
                  <c:v>-5.5314811968496524E-2</c:v>
                </c:pt>
                <c:pt idx="81">
                  <c:v>-5.1569790980007635E-2</c:v>
                </c:pt>
                <c:pt idx="82">
                  <c:v>-4.7601161473832032E-2</c:v>
                </c:pt>
                <c:pt idx="83">
                  <c:v>-4.3408923449969716E-2</c:v>
                </c:pt>
                <c:pt idx="84">
                  <c:v>-3.899307690842066E-2</c:v>
                </c:pt>
                <c:pt idx="85">
                  <c:v>-3.4353621849184904E-2</c:v>
                </c:pt>
                <c:pt idx="86">
                  <c:v>-2.9490558272262435E-2</c:v>
                </c:pt>
                <c:pt idx="87">
                  <c:v>-2.4403886177653239E-2</c:v>
                </c:pt>
                <c:pt idx="88">
                  <c:v>-1.9093605565357316E-2</c:v>
                </c:pt>
                <c:pt idx="89">
                  <c:v>-1.355971643537468E-2</c:v>
                </c:pt>
                <c:pt idx="90">
                  <c:v>-7.8022187877053312E-3</c:v>
                </c:pt>
                <c:pt idx="91">
                  <c:v>-1.8211126223492552E-3</c:v>
                </c:pt>
                <c:pt idx="92">
                  <c:v>4.3836020606935339E-3</c:v>
                </c:pt>
                <c:pt idx="93">
                  <c:v>1.081192526142305E-2</c:v>
                </c:pt>
                <c:pt idx="94">
                  <c:v>1.7463856979839265E-2</c:v>
                </c:pt>
                <c:pt idx="95">
                  <c:v>2.4339397215942221E-2</c:v>
                </c:pt>
                <c:pt idx="96">
                  <c:v>3.1438545969731904E-2</c:v>
                </c:pt>
                <c:pt idx="97">
                  <c:v>3.8761303241208273E-2</c:v>
                </c:pt>
                <c:pt idx="98">
                  <c:v>4.6307669030371396E-2</c:v>
                </c:pt>
                <c:pt idx="99">
                  <c:v>5.4077643337221218E-2</c:v>
                </c:pt>
                <c:pt idx="100">
                  <c:v>6.2071226161757753E-2</c:v>
                </c:pt>
                <c:pt idx="101">
                  <c:v>7.0288417503981016E-2</c:v>
                </c:pt>
                <c:pt idx="102">
                  <c:v>7.8729217363890977E-2</c:v>
                </c:pt>
                <c:pt idx="103">
                  <c:v>8.7393625741487679E-2</c:v>
                </c:pt>
                <c:pt idx="104">
                  <c:v>9.6281642636771109E-2</c:v>
                </c:pt>
                <c:pt idx="105">
                  <c:v>0.10539326804974124</c:v>
                </c:pt>
                <c:pt idx="106">
                  <c:v>0.11472850198039808</c:v>
                </c:pt>
                <c:pt idx="107">
                  <c:v>0.12428734442874168</c:v>
                </c:pt>
                <c:pt idx="108">
                  <c:v>0.13406979539477198</c:v>
                </c:pt>
                <c:pt idx="109">
                  <c:v>0.14407585487848895</c:v>
                </c:pt>
                <c:pt idx="110">
                  <c:v>0.15430552287989271</c:v>
                </c:pt>
                <c:pt idx="111">
                  <c:v>0.16475879939898319</c:v>
                </c:pt>
                <c:pt idx="112">
                  <c:v>0.1754356844357603</c:v>
                </c:pt>
                <c:pt idx="113">
                  <c:v>0.1863361779902242</c:v>
                </c:pt>
                <c:pt idx="114">
                  <c:v>0.19746028006237479</c:v>
                </c:pt>
                <c:pt idx="115">
                  <c:v>0.20880799065221212</c:v>
                </c:pt>
                <c:pt idx="116">
                  <c:v>0.22037930975973616</c:v>
                </c:pt>
                <c:pt idx="117">
                  <c:v>0.23217423738494694</c:v>
                </c:pt>
                <c:pt idx="118">
                  <c:v>0.24419277352784441</c:v>
                </c:pt>
                <c:pt idx="119">
                  <c:v>0.25643491818842862</c:v>
                </c:pt>
                <c:pt idx="120">
                  <c:v>0.26890067136669948</c:v>
                </c:pt>
                <c:pt idx="121">
                  <c:v>0.28159003306265717</c:v>
                </c:pt>
                <c:pt idx="122">
                  <c:v>0.29450300327630152</c:v>
                </c:pt>
                <c:pt idx="123">
                  <c:v>0.30763958200763253</c:v>
                </c:pt>
                <c:pt idx="124">
                  <c:v>0.32099976925665036</c:v>
                </c:pt>
                <c:pt idx="125">
                  <c:v>0.3345835650233549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08-45B5-8C50-AB300C217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511160"/>
        <c:axId val="1"/>
      </c:scatterChart>
      <c:valAx>
        <c:axId val="853511160"/>
        <c:scaling>
          <c:orientation val="minMax"/>
          <c:max val="32000"/>
          <c:min val="-3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46299996082578"/>
              <c:y val="0.885026737967914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373134328358207E-2"/>
              <c:y val="0.385026737967914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511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4925404473694519"/>
          <c:y val="0.93048128342245995"/>
          <c:w val="0.66268703725467148"/>
          <c:h val="0.9839572192513369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V366 Cas -- Residuals from Quad. Fit</a:t>
            </a:r>
          </a:p>
        </c:rich>
      </c:tx>
      <c:layout>
        <c:manualLayout>
          <c:xMode val="edge"/>
          <c:yMode val="edge"/>
          <c:x val="0.29061102831594637"/>
          <c:y val="3.2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57973174366617"/>
          <c:y val="0.1200003125008138"/>
          <c:w val="0.80923994038748137"/>
          <c:h val="0.69333513889359089"/>
        </c:manualLayout>
      </c:layout>
      <c:scatterChart>
        <c:scatterStyle val="lineMarker"/>
        <c:varyColors val="0"/>
        <c:ser>
          <c:idx val="3"/>
          <c:order val="0"/>
          <c:tx>
            <c:strRef>
              <c:f>'A (4)'!$AC$20</c:f>
              <c:strCache>
                <c:ptCount val="1"/>
                <c:pt idx="0">
                  <c:v>Q.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(4)'!$Z$21:$Z$310</c:f>
              <c:numCache>
                <c:formatCode>General</c:formatCode>
                <c:ptCount val="290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</c:numCache>
            </c:numRef>
          </c:xVal>
          <c:yVal>
            <c:numRef>
              <c:f>'A (4)'!$AC$21:$AC$310</c:f>
              <c:numCache>
                <c:formatCode>0.00E+00</c:formatCode>
                <c:ptCount val="290"/>
                <c:pt idx="0">
                  <c:v>-7.3311786072124491E-2</c:v>
                </c:pt>
                <c:pt idx="1">
                  <c:v>9.5367477485534119E-4</c:v>
                </c:pt>
                <c:pt idx="2">
                  <c:v>1.6141222701405007E-2</c:v>
                </c:pt>
                <c:pt idx="3">
                  <c:v>3.5286636912590708E-2</c:v>
                </c:pt>
                <c:pt idx="4">
                  <c:v>1.9374101574650401E-2</c:v>
                </c:pt>
                <c:pt idx="5">
                  <c:v>-4.9675976087574236E-3</c:v>
                </c:pt>
                <c:pt idx="6">
                  <c:v>1.685448611582982E-2</c:v>
                </c:pt>
                <c:pt idx="7">
                  <c:v>9.0402359077516731E-3</c:v>
                </c:pt>
                <c:pt idx="8">
                  <c:v>1.9222184068221515E-2</c:v>
                </c:pt>
                <c:pt idx="9">
                  <c:v>1.6257443028603491E-2</c:v>
                </c:pt>
                <c:pt idx="10">
                  <c:v>2.2257443029825852E-2</c:v>
                </c:pt>
                <c:pt idx="11">
                  <c:v>2.1982520486439866E-2</c:v>
                </c:pt>
                <c:pt idx="12">
                  <c:v>1.8070134999040963E-2</c:v>
                </c:pt>
                <c:pt idx="13">
                  <c:v>1.4593439353589893E-2</c:v>
                </c:pt>
                <c:pt idx="14">
                  <c:v>2.5393427309685274E-2</c:v>
                </c:pt>
                <c:pt idx="15">
                  <c:v>3.0277909582863111E-2</c:v>
                </c:pt>
                <c:pt idx="16">
                  <c:v>3.9988959706493132E-2</c:v>
                </c:pt>
                <c:pt idx="17">
                  <c:v>2.388439451290629E-2</c:v>
                </c:pt>
                <c:pt idx="18">
                  <c:v>7.7075804042264773E-3</c:v>
                </c:pt>
                <c:pt idx="19">
                  <c:v>3.0284843763568076E-2</c:v>
                </c:pt>
                <c:pt idx="20">
                  <c:v>2.4662998497758271E-2</c:v>
                </c:pt>
                <c:pt idx="21">
                  <c:v>8.4409122402893944E-3</c:v>
                </c:pt>
                <c:pt idx="22">
                  <c:v>1.5244329816060678E-2</c:v>
                </c:pt>
                <c:pt idx="23">
                  <c:v>-4.2923908909940911E-3</c:v>
                </c:pt>
                <c:pt idx="24">
                  <c:v>-1.7111434912524551E-2</c:v>
                </c:pt>
                <c:pt idx="25">
                  <c:v>-4.1937250824067573E-3</c:v>
                </c:pt>
                <c:pt idx="26">
                  <c:v>-5.6671964485929954E-3</c:v>
                </c:pt>
                <c:pt idx="27">
                  <c:v>-1.2177846214429341E-2</c:v>
                </c:pt>
                <c:pt idx="28">
                  <c:v>-9.0238682733195519E-3</c:v>
                </c:pt>
                <c:pt idx="29">
                  <c:v>-3.1519102056979525E-3</c:v>
                </c:pt>
                <c:pt idx="30">
                  <c:v>-3.3106714066974408E-4</c:v>
                </c:pt>
                <c:pt idx="31">
                  <c:v>-1.4382919445717443E-2</c:v>
                </c:pt>
                <c:pt idx="32">
                  <c:v>1.5460989262572056E-2</c:v>
                </c:pt>
                <c:pt idx="33">
                  <c:v>-3.2062403173514206E-2</c:v>
                </c:pt>
                <c:pt idx="34">
                  <c:v>-7.602648295005128E-3</c:v>
                </c:pt>
                <c:pt idx="35">
                  <c:v>3.0531504195203604E-3</c:v>
                </c:pt>
                <c:pt idx="36">
                  <c:v>3.6425629274604437E-3</c:v>
                </c:pt>
                <c:pt idx="37">
                  <c:v>-5.8928674669360415E-4</c:v>
                </c:pt>
                <c:pt idx="38">
                  <c:v>-6.8402300568587426E-3</c:v>
                </c:pt>
                <c:pt idx="39">
                  <c:v>-5.7038383362636447E-3</c:v>
                </c:pt>
                <c:pt idx="40">
                  <c:v>-4.8237398587722413E-3</c:v>
                </c:pt>
                <c:pt idx="41">
                  <c:v>-4.6642785546932852E-3</c:v>
                </c:pt>
                <c:pt idx="42">
                  <c:v>-4.6468573435429067E-3</c:v>
                </c:pt>
                <c:pt idx="43">
                  <c:v>-1.1204803431126925E-2</c:v>
                </c:pt>
                <c:pt idx="44">
                  <c:v>-7.087122522476369E-3</c:v>
                </c:pt>
                <c:pt idx="45">
                  <c:v>-7.557658025910477E-3</c:v>
                </c:pt>
                <c:pt idx="46">
                  <c:v>-9.5695553216534057E-3</c:v>
                </c:pt>
                <c:pt idx="47">
                  <c:v>-7.7994737624128979E-3</c:v>
                </c:pt>
                <c:pt idx="48">
                  <c:v>-7.9407020594238348E-3</c:v>
                </c:pt>
                <c:pt idx="49">
                  <c:v>-7.9819323787136409E-3</c:v>
                </c:pt>
                <c:pt idx="50">
                  <c:v>-8.3851230309701236E-3</c:v>
                </c:pt>
                <c:pt idx="51">
                  <c:v>-8.3851230309701236E-3</c:v>
                </c:pt>
                <c:pt idx="52">
                  <c:v>-4.1750661719029414E-3</c:v>
                </c:pt>
                <c:pt idx="53">
                  <c:v>-7.9578054575641793E-3</c:v>
                </c:pt>
                <c:pt idx="54">
                  <c:v>-8.3992329058825421E-3</c:v>
                </c:pt>
                <c:pt idx="55">
                  <c:v>-5.1452468563889103E-3</c:v>
                </c:pt>
                <c:pt idx="56">
                  <c:v>-1.9367207768920813E-3</c:v>
                </c:pt>
                <c:pt idx="57">
                  <c:v>1.1082312664402183E-3</c:v>
                </c:pt>
                <c:pt idx="58">
                  <c:v>3.8743167079162422E-3</c:v>
                </c:pt>
                <c:pt idx="59">
                  <c:v>5.2783893938715964E-3</c:v>
                </c:pt>
                <c:pt idx="60">
                  <c:v>4.53753942773924E-3</c:v>
                </c:pt>
                <c:pt idx="61">
                  <c:v>1.2142192352914416E-2</c:v>
                </c:pt>
                <c:pt idx="62">
                  <c:v>1.183893031794625E-2</c:v>
                </c:pt>
                <c:pt idx="63">
                  <c:v>1.1586185883505518E-2</c:v>
                </c:pt>
                <c:pt idx="64">
                  <c:v>1.2538919829982204E-2</c:v>
                </c:pt>
                <c:pt idx="65">
                  <c:v>1.2980667142537039E-2</c:v>
                </c:pt>
                <c:pt idx="66">
                  <c:v>1.1792963119953731E-2</c:v>
                </c:pt>
                <c:pt idx="67">
                  <c:v>1.1423366822486042E-2</c:v>
                </c:pt>
                <c:pt idx="68">
                  <c:v>1.1793366824052992E-2</c:v>
                </c:pt>
                <c:pt idx="69">
                  <c:v>1.1843366826427865E-2</c:v>
                </c:pt>
                <c:pt idx="70">
                  <c:v>1.000276368467326E-2</c:v>
                </c:pt>
                <c:pt idx="71">
                  <c:v>9.9400115584405702E-3</c:v>
                </c:pt>
                <c:pt idx="72">
                  <c:v>1.1040011559756063E-2</c:v>
                </c:pt>
                <c:pt idx="73">
                  <c:v>1.1880011560363751E-2</c:v>
                </c:pt>
                <c:pt idx="74">
                  <c:v>9.4713001606680502E-3</c:v>
                </c:pt>
                <c:pt idx="75">
                  <c:v>8.5807061373566751E-3</c:v>
                </c:pt>
                <c:pt idx="76">
                  <c:v>8.8807061370539953E-3</c:v>
                </c:pt>
                <c:pt idx="77">
                  <c:v>9.0607061397827704E-3</c:v>
                </c:pt>
                <c:pt idx="78">
                  <c:v>8.0506723668827274E-3</c:v>
                </c:pt>
                <c:pt idx="79">
                  <c:v>1.0170672364258726E-2</c:v>
                </c:pt>
                <c:pt idx="80">
                  <c:v>1.0420672368857131E-2</c:v>
                </c:pt>
                <c:pt idx="81">
                  <c:v>8.6742568034111622E-3</c:v>
                </c:pt>
                <c:pt idx="82">
                  <c:v>8.7442568052807923E-3</c:v>
                </c:pt>
                <c:pt idx="83">
                  <c:v>8.8742568056346949E-3</c:v>
                </c:pt>
                <c:pt idx="84">
                  <c:v>8.7767934844579787E-3</c:v>
                </c:pt>
                <c:pt idx="85">
                  <c:v>8.7234425038292263E-3</c:v>
                </c:pt>
                <c:pt idx="86">
                  <c:v>8.7634425028187413E-3</c:v>
                </c:pt>
                <c:pt idx="87">
                  <c:v>8.8134425051936138E-3</c:v>
                </c:pt>
                <c:pt idx="88">
                  <c:v>8.941845027543277E-3</c:v>
                </c:pt>
                <c:pt idx="89">
                  <c:v>9.2918450223395122E-3</c:v>
                </c:pt>
                <c:pt idx="90">
                  <c:v>9.8518450227446375E-3</c:v>
                </c:pt>
                <c:pt idx="91">
                  <c:v>1.2781845025124167E-2</c:v>
                </c:pt>
                <c:pt idx="92">
                  <c:v>1.1618339739346339E-2</c:v>
                </c:pt>
                <c:pt idx="93">
                  <c:v>9.7565602335825674E-3</c:v>
                </c:pt>
                <c:pt idx="94">
                  <c:v>8.4898596846748053E-3</c:v>
                </c:pt>
                <c:pt idx="95">
                  <c:v>7.6959731644052343E-3</c:v>
                </c:pt>
                <c:pt idx="96">
                  <c:v>7.8759731671340094E-3</c:v>
                </c:pt>
                <c:pt idx="97">
                  <c:v>8.0259731669826695E-3</c:v>
                </c:pt>
                <c:pt idx="98">
                  <c:v>8.8080930300238336E-3</c:v>
                </c:pt>
                <c:pt idx="99">
                  <c:v>9.3480930236582438E-3</c:v>
                </c:pt>
                <c:pt idx="100">
                  <c:v>9.8780930284592117E-3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1F-4355-95FB-AC1706A91BE2}"/>
            </c:ext>
          </c:extLst>
        </c:ser>
        <c:ser>
          <c:idx val="5"/>
          <c:order val="1"/>
          <c:tx>
            <c:strRef>
              <c:f>'A (4)'!$AZ$1</c:f>
              <c:strCache>
                <c:ptCount val="1"/>
                <c:pt idx="0">
                  <c:v>A.BOX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(4)'!$AW$2:$AW$227</c:f>
              <c:numCache>
                <c:formatCode>General</c:formatCode>
                <c:ptCount val="226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  <c:pt idx="70">
                  <c:v>5000</c:v>
                </c:pt>
                <c:pt idx="71">
                  <c:v>5500</c:v>
                </c:pt>
                <c:pt idx="72">
                  <c:v>6000</c:v>
                </c:pt>
                <c:pt idx="73">
                  <c:v>6500</c:v>
                </c:pt>
                <c:pt idx="74">
                  <c:v>7000</c:v>
                </c:pt>
                <c:pt idx="75">
                  <c:v>7500</c:v>
                </c:pt>
                <c:pt idx="76">
                  <c:v>8000</c:v>
                </c:pt>
                <c:pt idx="77">
                  <c:v>8500</c:v>
                </c:pt>
                <c:pt idx="78">
                  <c:v>9000</c:v>
                </c:pt>
                <c:pt idx="79">
                  <c:v>9500</c:v>
                </c:pt>
                <c:pt idx="80">
                  <c:v>10000</c:v>
                </c:pt>
                <c:pt idx="81">
                  <c:v>10500</c:v>
                </c:pt>
                <c:pt idx="82">
                  <c:v>11000</c:v>
                </c:pt>
                <c:pt idx="83">
                  <c:v>11500</c:v>
                </c:pt>
                <c:pt idx="84">
                  <c:v>12000</c:v>
                </c:pt>
                <c:pt idx="85">
                  <c:v>12500</c:v>
                </c:pt>
                <c:pt idx="86">
                  <c:v>13000</c:v>
                </c:pt>
                <c:pt idx="87">
                  <c:v>13500</c:v>
                </c:pt>
                <c:pt idx="88">
                  <c:v>14000</c:v>
                </c:pt>
                <c:pt idx="89">
                  <c:v>14500</c:v>
                </c:pt>
                <c:pt idx="90">
                  <c:v>15000</c:v>
                </c:pt>
                <c:pt idx="91">
                  <c:v>15500</c:v>
                </c:pt>
                <c:pt idx="92">
                  <c:v>16000</c:v>
                </c:pt>
                <c:pt idx="93">
                  <c:v>16500</c:v>
                </c:pt>
                <c:pt idx="94">
                  <c:v>17000</c:v>
                </c:pt>
                <c:pt idx="95">
                  <c:v>17500</c:v>
                </c:pt>
                <c:pt idx="96">
                  <c:v>18000</c:v>
                </c:pt>
                <c:pt idx="97">
                  <c:v>18500</c:v>
                </c:pt>
                <c:pt idx="98">
                  <c:v>19000</c:v>
                </c:pt>
                <c:pt idx="99">
                  <c:v>19500</c:v>
                </c:pt>
                <c:pt idx="100">
                  <c:v>20000</c:v>
                </c:pt>
                <c:pt idx="101">
                  <c:v>20500</c:v>
                </c:pt>
                <c:pt idx="102">
                  <c:v>21000</c:v>
                </c:pt>
                <c:pt idx="103">
                  <c:v>21500</c:v>
                </c:pt>
                <c:pt idx="104">
                  <c:v>22000</c:v>
                </c:pt>
                <c:pt idx="105">
                  <c:v>22500</c:v>
                </c:pt>
                <c:pt idx="106">
                  <c:v>23000</c:v>
                </c:pt>
                <c:pt idx="107">
                  <c:v>23500</c:v>
                </c:pt>
                <c:pt idx="108">
                  <c:v>24000</c:v>
                </c:pt>
                <c:pt idx="109">
                  <c:v>24500</c:v>
                </c:pt>
                <c:pt idx="110">
                  <c:v>25000</c:v>
                </c:pt>
                <c:pt idx="111">
                  <c:v>25500</c:v>
                </c:pt>
                <c:pt idx="112">
                  <c:v>26000</c:v>
                </c:pt>
                <c:pt idx="113">
                  <c:v>26500</c:v>
                </c:pt>
                <c:pt idx="114">
                  <c:v>27000</c:v>
                </c:pt>
                <c:pt idx="115">
                  <c:v>27500</c:v>
                </c:pt>
                <c:pt idx="116">
                  <c:v>28000</c:v>
                </c:pt>
                <c:pt idx="117">
                  <c:v>28500</c:v>
                </c:pt>
                <c:pt idx="118">
                  <c:v>29000</c:v>
                </c:pt>
                <c:pt idx="119">
                  <c:v>29500</c:v>
                </c:pt>
                <c:pt idx="120">
                  <c:v>30000</c:v>
                </c:pt>
                <c:pt idx="121">
                  <c:v>30500</c:v>
                </c:pt>
                <c:pt idx="122">
                  <c:v>31000</c:v>
                </c:pt>
                <c:pt idx="123">
                  <c:v>31500</c:v>
                </c:pt>
                <c:pt idx="124">
                  <c:v>32000</c:v>
                </c:pt>
                <c:pt idx="125">
                  <c:v>32500</c:v>
                </c:pt>
                <c:pt idx="126">
                  <c:v>33000</c:v>
                </c:pt>
                <c:pt idx="127">
                  <c:v>33500</c:v>
                </c:pt>
                <c:pt idx="128">
                  <c:v>34000</c:v>
                </c:pt>
              </c:numCache>
            </c:numRef>
          </c:xVal>
          <c:yVal>
            <c:numRef>
              <c:f>'A (4)'!$AZ$2:$AZ$227</c:f>
              <c:numCache>
                <c:formatCode>General</c:formatCode>
                <c:ptCount val="226"/>
                <c:pt idx="0">
                  <c:v>7.1242814054880742E-3</c:v>
                </c:pt>
                <c:pt idx="1">
                  <c:v>5.8563415690435017E-3</c:v>
                </c:pt>
                <c:pt idx="2">
                  <c:v>4.0154918264736729E-3</c:v>
                </c:pt>
                <c:pt idx="3">
                  <c:v>1.6544425964759631E-3</c:v>
                </c:pt>
                <c:pt idx="4">
                  <c:v>-1.1189000200255697E-3</c:v>
                </c:pt>
                <c:pt idx="5">
                  <c:v>-4.0636830558028296E-3</c:v>
                </c:pt>
                <c:pt idx="6">
                  <c:v>-6.6452885022374748E-3</c:v>
                </c:pt>
                <c:pt idx="7">
                  <c:v>-7.881084085240863E-3</c:v>
                </c:pt>
                <c:pt idx="8">
                  <c:v>-6.8893332453173525E-3</c:v>
                </c:pt>
                <c:pt idx="9">
                  <c:v>-4.1355814292638234E-3</c:v>
                </c:pt>
                <c:pt idx="10">
                  <c:v>-8.6021164773987231E-4</c:v>
                </c:pt>
                <c:pt idx="11">
                  <c:v>2.1482304509738014E-3</c:v>
                </c:pt>
                <c:pt idx="12">
                  <c:v>4.5827600227144128E-3</c:v>
                </c:pt>
                <c:pt idx="13">
                  <c:v>6.3531729715906723E-3</c:v>
                </c:pt>
                <c:pt idx="14">
                  <c:v>7.44757630918386E-3</c:v>
                </c:pt>
                <c:pt idx="15">
                  <c:v>7.8793713539862843E-3</c:v>
                </c:pt>
                <c:pt idx="16">
                  <c:v>7.6688684370953284E-3</c:v>
                </c:pt>
                <c:pt idx="17">
                  <c:v>6.8377053102346942E-3</c:v>
                </c:pt>
                <c:pt idx="18">
                  <c:v>5.4101245640243989E-3</c:v>
                </c:pt>
                <c:pt idx="19">
                  <c:v>3.4209024904151429E-3</c:v>
                </c:pt>
                <c:pt idx="20">
                  <c:v>9.3323634826994191E-4</c:v>
                </c:pt>
                <c:pt idx="21">
                  <c:v>-1.9192544796911297E-3</c:v>
                </c:pt>
                <c:pt idx="22">
                  <c:v>-4.8357304415185751E-3</c:v>
                </c:pt>
                <c:pt idx="23">
                  <c:v>-7.1650167700338116E-3</c:v>
                </c:pt>
                <c:pt idx="24">
                  <c:v>-7.8424887293270743E-3</c:v>
                </c:pt>
                <c:pt idx="25">
                  <c:v>-6.2610134040702236E-3</c:v>
                </c:pt>
                <c:pt idx="26">
                  <c:v>-3.250417625050676E-3</c:v>
                </c:pt>
                <c:pt idx="27">
                  <c:v>4.6179987689734978E-6</c:v>
                </c:pt>
                <c:pt idx="28">
                  <c:v>2.8742362566224733E-3</c:v>
                </c:pt>
                <c:pt idx="29">
                  <c:v>5.1320065003824756E-3</c:v>
                </c:pt>
                <c:pt idx="30">
                  <c:v>6.717877960127956E-3</c:v>
                </c:pt>
                <c:pt idx="31">
                  <c:v>7.6300247919525036E-3</c:v>
                </c:pt>
                <c:pt idx="32">
                  <c:v>7.8847862092132834E-3</c:v>
                </c:pt>
                <c:pt idx="33">
                  <c:v>7.5030748614441272E-3</c:v>
                </c:pt>
                <c:pt idx="34">
                  <c:v>6.5068384342543469E-3</c:v>
                </c:pt>
                <c:pt idx="35">
                  <c:v>4.9221041241145642E-3</c:v>
                </c:pt>
                <c:pt idx="36">
                  <c:v>2.7889786115288554E-3</c:v>
                </c:pt>
                <c:pt idx="37">
                  <c:v>1.8409133400450368E-4</c:v>
                </c:pt>
                <c:pt idx="38">
                  <c:v>-2.7263322912563087E-3</c:v>
                </c:pt>
                <c:pt idx="39">
                  <c:v>-5.567357229755876E-3</c:v>
                </c:pt>
                <c:pt idx="40">
                  <c:v>-7.560482274202719E-3</c:v>
                </c:pt>
                <c:pt idx="41">
                  <c:v>-7.6250907003786433E-3</c:v>
                </c:pt>
                <c:pt idx="42">
                  <c:v>-5.5256038587272035E-3</c:v>
                </c:pt>
                <c:pt idx="43">
                  <c:v>-2.3511884682832062E-3</c:v>
                </c:pt>
                <c:pt idx="44">
                  <c:v>8.386389092786997E-4</c:v>
                </c:pt>
                <c:pt idx="45">
                  <c:v>3.5540168294960384E-3</c:v>
                </c:pt>
                <c:pt idx="46">
                  <c:v>5.6311303020037846E-3</c:v>
                </c:pt>
                <c:pt idx="47">
                  <c:v>7.0325259173225491E-3</c:v>
                </c:pt>
                <c:pt idx="48">
                  <c:v>7.7636945165024318E-3</c:v>
                </c:pt>
                <c:pt idx="49">
                  <c:v>7.8429926451798141E-3</c:v>
                </c:pt>
                <c:pt idx="50">
                  <c:v>7.2916832569895227E-3</c:v>
                </c:pt>
                <c:pt idx="51">
                  <c:v>6.1322495590479054E-3</c:v>
                </c:pt>
                <c:pt idx="52">
                  <c:v>4.3932213640181447E-3</c:v>
                </c:pt>
                <c:pt idx="53">
                  <c:v>2.121598477781329E-3</c:v>
                </c:pt>
                <c:pt idx="54">
                  <c:v>-5.8882419259738232E-4</c:v>
                </c:pt>
                <c:pt idx="55">
                  <c:v>-3.5306435266710687E-3</c:v>
                </c:pt>
                <c:pt idx="56">
                  <c:v>-6.2389620210289458E-3</c:v>
                </c:pt>
                <c:pt idx="57">
                  <c:v>-7.8078657106170389E-3</c:v>
                </c:pt>
                <c:pt idx="58">
                  <c:v>-7.2370076198119563E-3</c:v>
                </c:pt>
                <c:pt idx="59">
                  <c:v>-4.7122028952179583E-3</c:v>
                </c:pt>
                <c:pt idx="60">
                  <c:v>-1.454538743846551E-3</c:v>
                </c:pt>
                <c:pt idx="61">
                  <c:v>1.6357332616652896E-3</c:v>
                </c:pt>
                <c:pt idx="62">
                  <c:v>4.1858215773820633E-3</c:v>
                </c:pt>
                <c:pt idx="63">
                  <c:v>6.0799254210316409E-3</c:v>
                </c:pt>
                <c:pt idx="64">
                  <c:v>7.297402139930553E-3</c:v>
                </c:pt>
                <c:pt idx="65">
                  <c:v>7.8490031357281616E-3</c:v>
                </c:pt>
                <c:pt idx="66">
                  <c:v>7.7544247836831741E-3</c:v>
                </c:pt>
                <c:pt idx="67">
                  <c:v>7.0351571411687557E-3</c:v>
                </c:pt>
                <c:pt idx="68">
                  <c:v>5.7145764643475264E-3</c:v>
                </c:pt>
                <c:pt idx="69">
                  <c:v>3.8245946526838863E-3</c:v>
                </c:pt>
                <c:pt idx="70">
                  <c:v>1.4210801561474048E-3</c:v>
                </c:pt>
                <c:pt idx="71">
                  <c:v>-1.3802919060619115E-3</c:v>
                </c:pt>
                <c:pt idx="72">
                  <c:v>-4.3204096188657424E-3</c:v>
                </c:pt>
                <c:pt idx="73">
                  <c:v>-6.8279812362195737E-3</c:v>
                </c:pt>
                <c:pt idx="74">
                  <c:v>-7.8881495437017474E-3</c:v>
                </c:pt>
                <c:pt idx="75">
                  <c:v>-6.6967518176955787E-3</c:v>
                </c:pt>
                <c:pt idx="76">
                  <c:v>-3.8478536324376951E-3</c:v>
                </c:pt>
                <c:pt idx="77">
                  <c:v>-5.7348054273467558E-4</c:v>
                </c:pt>
                <c:pt idx="78">
                  <c:v>2.3914254685687111E-3</c:v>
                </c:pt>
                <c:pt idx="79">
                  <c:v>4.7684963344417205E-3</c:v>
                </c:pt>
                <c:pt idx="80">
                  <c:v>6.4783825160407279E-3</c:v>
                </c:pt>
                <c:pt idx="81">
                  <c:v>7.5128483765806503E-3</c:v>
                </c:pt>
                <c:pt idx="82">
                  <c:v>7.886378838245077E-3</c:v>
                </c:pt>
                <c:pt idx="83">
                  <c:v>7.6195177768232578E-3</c:v>
                </c:pt>
                <c:pt idx="84">
                  <c:v>6.7339879177941032E-3</c:v>
                </c:pt>
                <c:pt idx="85">
                  <c:v>5.254547198462545E-3</c:v>
                </c:pt>
                <c:pt idx="86">
                  <c:v>3.2175698962482358E-3</c:v>
                </c:pt>
                <c:pt idx="87">
                  <c:v>6.9030144674765421E-4</c:v>
                </c:pt>
                <c:pt idx="88">
                  <c:v>-2.1837748882542756E-3</c:v>
                </c:pt>
                <c:pt idx="89">
                  <c:v>-5.0811599865409488E-3</c:v>
                </c:pt>
                <c:pt idx="90">
                  <c:v>-7.3097061254453902E-3</c:v>
                </c:pt>
                <c:pt idx="91">
                  <c:v>-7.7906990799832517E-3</c:v>
                </c:pt>
                <c:pt idx="92">
                  <c:v>-6.0300587141628404E-3</c:v>
                </c:pt>
                <c:pt idx="93">
                  <c:v>-2.9559961994725459E-3</c:v>
                </c:pt>
                <c:pt idx="94">
                  <c:v>2.8203288582672495E-4</c:v>
                </c:pt>
                <c:pt idx="95">
                  <c:v>3.1024996790470849E-3</c:v>
                </c:pt>
                <c:pt idx="96">
                  <c:v>5.3013327211898732E-3</c:v>
                </c:pt>
                <c:pt idx="97">
                  <c:v>6.8266343348035857E-3</c:v>
                </c:pt>
                <c:pt idx="98">
                  <c:v>7.6792451443950752E-3</c:v>
                </c:pt>
                <c:pt idx="99">
                  <c:v>7.8762545104133323E-3</c:v>
                </c:pt>
                <c:pt idx="100">
                  <c:v>7.4387114658542317E-3</c:v>
                </c:pt>
                <c:pt idx="101">
                  <c:v>6.3887080978792957E-3</c:v>
                </c:pt>
                <c:pt idx="102">
                  <c:v>4.7530063887879902E-3</c:v>
                </c:pt>
                <c:pt idx="103">
                  <c:v>2.5737847781762565E-3</c:v>
                </c:pt>
                <c:pt idx="104">
                  <c:v>-6.7149631295199198E-5</c:v>
                </c:pt>
                <c:pt idx="105">
                  <c:v>-2.991094241164405E-3</c:v>
                </c:pt>
                <c:pt idx="106">
                  <c:v>-5.7954042277573231E-3</c:v>
                </c:pt>
                <c:pt idx="107">
                  <c:v>-7.6590455098553304E-3</c:v>
                </c:pt>
                <c:pt idx="108">
                  <c:v>-7.5158423598128722E-3</c:v>
                </c:pt>
                <c:pt idx="109">
                  <c:v>-5.2659039896891715E-3</c:v>
                </c:pt>
                <c:pt idx="110">
                  <c:v>-2.0559667524000344E-3</c:v>
                </c:pt>
                <c:pt idx="111">
                  <c:v>1.1045219371324127E-3</c:v>
                </c:pt>
                <c:pt idx="112">
                  <c:v>3.7666974434572057E-3</c:v>
                </c:pt>
                <c:pt idx="113">
                  <c:v>5.7839531082399427E-3</c:v>
                </c:pt>
                <c:pt idx="114">
                  <c:v>7.1249151928298466E-3</c:v>
                </c:pt>
                <c:pt idx="115">
                  <c:v>7.7969985930611847E-3</c:v>
                </c:pt>
                <c:pt idx="116">
                  <c:v>7.8190642130247217E-3</c:v>
                </c:pt>
                <c:pt idx="117">
                  <c:v>7.2124568694682256E-3</c:v>
                </c:pt>
                <c:pt idx="118">
                  <c:v>5.9999070058493953E-3</c:v>
                </c:pt>
                <c:pt idx="119">
                  <c:v>4.2109485073185031E-3</c:v>
                </c:pt>
                <c:pt idx="120">
                  <c:v>1.8952502932609793E-3</c:v>
                </c:pt>
                <c:pt idx="121">
                  <c:v>-8.4678660643054324E-4</c:v>
                </c:pt>
                <c:pt idx="122">
                  <c:v>-3.7920543365496727E-3</c:v>
                </c:pt>
                <c:pt idx="123">
                  <c:v>-6.4425252374296724E-3</c:v>
                </c:pt>
                <c:pt idx="124">
                  <c:v>-7.8533519575486512E-3</c:v>
                </c:pt>
                <c:pt idx="125">
                  <c:v>-7.075352684373727E-3</c:v>
                </c:pt>
                <c:pt idx="126">
                  <c:v>-4.4329591306890813E-3</c:v>
                </c:pt>
                <c:pt idx="127">
                  <c:v>-1.1631605141762481E-3</c:v>
                </c:pt>
                <c:pt idx="128">
                  <c:v>1.8884551632404991E-3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1F-4355-95FB-AC1706A91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518048"/>
        <c:axId val="1"/>
      </c:scatterChart>
      <c:valAx>
        <c:axId val="853518048"/>
        <c:scaling>
          <c:orientation val="minMax"/>
          <c:max val="32000"/>
          <c:min val="-3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9985096870337"/>
              <c:y val="0.88533557305336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33532041728763E-2"/>
              <c:y val="0.38666778652668415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518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6348733233979134"/>
          <c:y val="0.93066918635170603"/>
          <c:w val="0.67809239940387478"/>
          <c:h val="0.984002519685039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V366 Cas -- O-C Diagr.</a:t>
            </a:r>
          </a:p>
        </c:rich>
      </c:tx>
      <c:layout>
        <c:manualLayout>
          <c:xMode val="edge"/>
          <c:yMode val="edge"/>
          <c:x val="0.37108792846497762"/>
          <c:y val="3.2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3159463487332"/>
          <c:y val="0.1200003125008138"/>
          <c:w val="0.8509687034277198"/>
          <c:h val="0.69333513889359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</c:numCache>
            </c:numRef>
          </c:xVal>
          <c:yVal>
            <c:numRef>
              <c:f>'A (4)'!$H$21:$H$996</c:f>
              <c:numCache>
                <c:formatCode>General</c:formatCode>
                <c:ptCount val="976"/>
                <c:pt idx="0">
                  <c:v>9.0283800003817305E-2</c:v>
                </c:pt>
                <c:pt idx="1">
                  <c:v>-3.934849999495782E-2</c:v>
                </c:pt>
                <c:pt idx="2">
                  <c:v>-2.5625799997214926E-2</c:v>
                </c:pt>
                <c:pt idx="3">
                  <c:v>-1.2969499995961087E-2</c:v>
                </c:pt>
                <c:pt idx="4">
                  <c:v>-2.9224999994767131E-2</c:v>
                </c:pt>
                <c:pt idx="5">
                  <c:v>-8.0861299997195601E-2</c:v>
                </c:pt>
                <c:pt idx="6">
                  <c:v>-5.9180600001127459E-2</c:v>
                </c:pt>
                <c:pt idx="7">
                  <c:v>-7.0163099997444078E-2</c:v>
                </c:pt>
                <c:pt idx="8">
                  <c:v>-6.2997699991683476E-2</c:v>
                </c:pt>
                <c:pt idx="9">
                  <c:v>-6.6999999995459802E-2</c:v>
                </c:pt>
                <c:pt idx="10">
                  <c:v>-6.0999999994237442E-2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9E-4AEC-90EA-FDEAD9A227C0}"/>
            </c:ext>
          </c:extLst>
        </c:ser>
        <c:ser>
          <c:idx val="1"/>
          <c:order val="1"/>
          <c:tx>
            <c:strRef>
              <c:f>'A (4)'!$I$20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</c:numCache>
            </c:numRef>
          </c:xVal>
          <c:yVal>
            <c:numRef>
              <c:f>'A (4)'!$I$21:$I$996</c:f>
              <c:numCache>
                <c:formatCode>General</c:formatCode>
                <c:ptCount val="976"/>
                <c:pt idx="11">
                  <c:v>-6.1276599997654557E-2</c:v>
                </c:pt>
                <c:pt idx="12">
                  <c:v>-6.5191499998036306E-2</c:v>
                </c:pt>
                <c:pt idx="13">
                  <c:v>-6.9256999995559454E-2</c:v>
                </c:pt>
                <c:pt idx="14">
                  <c:v>-5.8512499999778811E-2</c:v>
                </c:pt>
                <c:pt idx="15">
                  <c:v>-5.3640199992514681E-2</c:v>
                </c:pt>
                <c:pt idx="16">
                  <c:v>-4.3980800001008902E-2</c:v>
                </c:pt>
                <c:pt idx="17">
                  <c:v>-6.067089999851305E-2</c:v>
                </c:pt>
                <c:pt idx="18">
                  <c:v>-7.6820000002044253E-2</c:v>
                </c:pt>
                <c:pt idx="19">
                  <c:v>-5.4203200001211371E-2</c:v>
                </c:pt>
                <c:pt idx="20">
                  <c:v>-5.7741299999179319E-2</c:v>
                </c:pt>
                <c:pt idx="21">
                  <c:v>-7.0788999997603241E-2</c:v>
                </c:pt>
                <c:pt idx="22">
                  <c:v>-6.3937999999325257E-2</c:v>
                </c:pt>
                <c:pt idx="23">
                  <c:v>-8.2981200001086108E-2</c:v>
                </c:pt>
                <c:pt idx="24">
                  <c:v>-9.4684700001380406E-2</c:v>
                </c:pt>
                <c:pt idx="25">
                  <c:v>-8.1727299992053304E-2</c:v>
                </c:pt>
                <c:pt idx="26">
                  <c:v>-7.4352700001327321E-2</c:v>
                </c:pt>
                <c:pt idx="27">
                  <c:v>-8.0671999996411614E-2</c:v>
                </c:pt>
                <c:pt idx="28">
                  <c:v>-7.7501799998572096E-2</c:v>
                </c:pt>
                <c:pt idx="29">
                  <c:v>-7.1608199999900535E-2</c:v>
                </c:pt>
                <c:pt idx="30">
                  <c:v>-6.8735899993043859E-2</c:v>
                </c:pt>
                <c:pt idx="31">
                  <c:v>-8.2331999998132233E-2</c:v>
                </c:pt>
                <c:pt idx="32">
                  <c:v>-4.7293199997511692E-2</c:v>
                </c:pt>
                <c:pt idx="33">
                  <c:v>-9.4548699991719332E-2</c:v>
                </c:pt>
                <c:pt idx="34">
                  <c:v>-6.6721099996357225E-2</c:v>
                </c:pt>
                <c:pt idx="35">
                  <c:v>-4.4089600000006612E-2</c:v>
                </c:pt>
                <c:pt idx="36">
                  <c:v>-2.1801699993375223E-2</c:v>
                </c:pt>
                <c:pt idx="37">
                  <c:v>3.1448999943677336E-3</c:v>
                </c:pt>
                <c:pt idx="38">
                  <c:v>3.8557699997909367E-2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9E-4AEC-90EA-FDEAD9A227C0}"/>
            </c:ext>
          </c:extLst>
        </c:ser>
        <c:ser>
          <c:idx val="2"/>
          <c:order val="2"/>
          <c:tx>
            <c:strRef>
              <c:f>'A (4)'!$J$20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</c:numCache>
            </c:numRef>
          </c:xVal>
          <c:yVal>
            <c:numRef>
              <c:f>'A (4)'!$J$21:$J$996</c:f>
              <c:numCache>
                <c:formatCode>General</c:formatCode>
                <c:ptCount val="976"/>
                <c:pt idx="61">
                  <c:v>0.17644690000452101</c:v>
                </c:pt>
                <c:pt idx="62">
                  <c:v>0.17657660000259057</c:v>
                </c:pt>
                <c:pt idx="70">
                  <c:v>0.22651559999940218</c:v>
                </c:pt>
                <c:pt idx="91">
                  <c:v>0.25477060000412166</c:v>
                </c:pt>
                <c:pt idx="93">
                  <c:v>0.26341750000574393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9E-4AEC-90EA-FDEAD9A227C0}"/>
            </c:ext>
          </c:extLst>
        </c:ser>
        <c:ser>
          <c:idx val="3"/>
          <c:order val="3"/>
          <c:tx>
            <c:strRef>
              <c:f>'A (4)'!$K$20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</c:numCache>
            </c:numRef>
          </c:xVal>
          <c:yVal>
            <c:numRef>
              <c:f>'A (4)'!$K$21:$K$996</c:f>
              <c:numCache>
                <c:formatCode>General</c:formatCode>
                <c:ptCount val="976"/>
                <c:pt idx="39">
                  <c:v>7.0945200001006015E-2</c:v>
                </c:pt>
                <c:pt idx="40">
                  <c:v>7.3649000005389098E-2</c:v>
                </c:pt>
                <c:pt idx="41">
                  <c:v>7.3834100003296044E-2</c:v>
                </c:pt>
                <c:pt idx="42">
                  <c:v>7.4853000005532522E-2</c:v>
                </c:pt>
                <c:pt idx="43">
                  <c:v>7.5259800003550481E-2</c:v>
                </c:pt>
                <c:pt idx="44">
                  <c:v>7.9429999997955747E-2</c:v>
                </c:pt>
                <c:pt idx="45">
                  <c:v>7.9195899998012464E-2</c:v>
                </c:pt>
                <c:pt idx="46">
                  <c:v>7.7446900002541952E-2</c:v>
                </c:pt>
                <c:pt idx="47">
                  <c:v>7.957660000101896E-2</c:v>
                </c:pt>
                <c:pt idx="48">
                  <c:v>7.9461700006504543E-2</c:v>
                </c:pt>
                <c:pt idx="49">
                  <c:v>7.9446800002187956E-2</c:v>
                </c:pt>
                <c:pt idx="50">
                  <c:v>8.1624900005408563E-2</c:v>
                </c:pt>
                <c:pt idx="51">
                  <c:v>8.1624900005408563E-2</c:v>
                </c:pt>
                <c:pt idx="52">
                  <c:v>9.1629900001862552E-2</c:v>
                </c:pt>
                <c:pt idx="53">
                  <c:v>8.9748600003076717E-2</c:v>
                </c:pt>
                <c:pt idx="54">
                  <c:v>8.9505999996617902E-2</c:v>
                </c:pt>
                <c:pt idx="55">
                  <c:v>0.10822519999783253</c:v>
                </c:pt>
                <c:pt idx="56">
                  <c:v>0.11192360000131885</c:v>
                </c:pt>
                <c:pt idx="57">
                  <c:v>0.12372590000450145</c:v>
                </c:pt>
                <c:pt idx="58">
                  <c:v>0.12990600000193808</c:v>
                </c:pt>
                <c:pt idx="59">
                  <c:v>0.1382512999989558</c:v>
                </c:pt>
                <c:pt idx="60">
                  <c:v>0.13755980000132695</c:v>
                </c:pt>
                <c:pt idx="63">
                  <c:v>0.18849119999504182</c:v>
                </c:pt>
                <c:pt idx="64">
                  <c:v>0.19847879999724682</c:v>
                </c:pt>
                <c:pt idx="65">
                  <c:v>0.2079409000070882</c:v>
                </c:pt>
                <c:pt idx="66">
                  <c:v>0.20933190000505419</c:v>
                </c:pt>
                <c:pt idx="67">
                  <c:v>0.21048140000493731</c:v>
                </c:pt>
                <c:pt idx="68">
                  <c:v>0.21085140000650426</c:v>
                </c:pt>
                <c:pt idx="69">
                  <c:v>0.21090140000887914</c:v>
                </c:pt>
                <c:pt idx="71">
                  <c:v>0.22993390000192448</c:v>
                </c:pt>
                <c:pt idx="72">
                  <c:v>0.23103390000323998</c:v>
                </c:pt>
                <c:pt idx="73">
                  <c:v>0.23187390000384767</c:v>
                </c:pt>
                <c:pt idx="74">
                  <c:v>0.23091469999781111</c:v>
                </c:pt>
                <c:pt idx="75">
                  <c:v>0.23071499999787193</c:v>
                </c:pt>
                <c:pt idx="76">
                  <c:v>0.23101499999756925</c:v>
                </c:pt>
                <c:pt idx="77">
                  <c:v>0.23119500000029802</c:v>
                </c:pt>
                <c:pt idx="78">
                  <c:v>0.23020840000390308</c:v>
                </c:pt>
                <c:pt idx="79">
                  <c:v>0.23232840000127908</c:v>
                </c:pt>
                <c:pt idx="80">
                  <c:v>0.23257840000587748</c:v>
                </c:pt>
                <c:pt idx="81">
                  <c:v>0.23906500000157394</c:v>
                </c:pt>
                <c:pt idx="82">
                  <c:v>0.23913500000344357</c:v>
                </c:pt>
                <c:pt idx="83">
                  <c:v>0.23926500000379747</c:v>
                </c:pt>
                <c:pt idx="84">
                  <c:v>0.24089150000509107</c:v>
                </c:pt>
                <c:pt idx="85">
                  <c:v>0.24311619999934919</c:v>
                </c:pt>
                <c:pt idx="86">
                  <c:v>0.24315619999833871</c:v>
                </c:pt>
                <c:pt idx="87">
                  <c:v>0.24320620000071358</c:v>
                </c:pt>
                <c:pt idx="88">
                  <c:v>0.25093060000654077</c:v>
                </c:pt>
                <c:pt idx="89">
                  <c:v>0.25128060000133701</c:v>
                </c:pt>
                <c:pt idx="90">
                  <c:v>0.25184060000174213</c:v>
                </c:pt>
                <c:pt idx="92">
                  <c:v>0.25549579999642447</c:v>
                </c:pt>
                <c:pt idx="94">
                  <c:v>0.26387550000072224</c:v>
                </c:pt>
                <c:pt idx="95">
                  <c:v>0.27354690000356641</c:v>
                </c:pt>
                <c:pt idx="96">
                  <c:v>0.27372690000629518</c:v>
                </c:pt>
                <c:pt idx="97">
                  <c:v>0.27387690000614384</c:v>
                </c:pt>
                <c:pt idx="98">
                  <c:v>0.27758300000277814</c:v>
                </c:pt>
                <c:pt idx="99">
                  <c:v>0.27812299999641255</c:v>
                </c:pt>
                <c:pt idx="100">
                  <c:v>0.27865300000121351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9E-4AEC-90EA-FDEAD9A227C0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(4)'!$F$21:$F$996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</c:numCache>
            </c:numRef>
          </c:xVal>
          <c:yVal>
            <c:numRef>
              <c:f>'A (4)'!$L$21:$L$996</c:f>
              <c:numCache>
                <c:formatCode>General</c:formatCode>
                <c:ptCount val="976"/>
                <c:pt idx="10">
                  <c:v>-0.40040110255050299</c:v>
                </c:pt>
                <c:pt idx="51">
                  <c:v>8.8046181422311687E-2</c:v>
                </c:pt>
                <c:pt idx="53">
                  <c:v>9.7759397384170277E-2</c:v>
                </c:pt>
                <c:pt idx="54">
                  <c:v>9.8007586409908864E-2</c:v>
                </c:pt>
                <c:pt idx="55">
                  <c:v>0.11691507764344555</c:v>
                </c:pt>
                <c:pt idx="56">
                  <c:v>0.11750170624973666</c:v>
                </c:pt>
                <c:pt idx="57">
                  <c:v>0.12786923873399691</c:v>
                </c:pt>
                <c:pt idx="58">
                  <c:v>0.13185154446516545</c:v>
                </c:pt>
                <c:pt idx="59">
                  <c:v>0.13984999988555769</c:v>
                </c:pt>
                <c:pt idx="60">
                  <c:v>0.13990640648231645</c:v>
                </c:pt>
                <c:pt idx="61">
                  <c:v>0.1744610876567334</c:v>
                </c:pt>
                <c:pt idx="62">
                  <c:v>0.1749236217501553</c:v>
                </c:pt>
                <c:pt idx="63">
                  <c:v>0.1877617631724493</c:v>
                </c:pt>
                <c:pt idx="64">
                  <c:v>0.19710269559570015</c:v>
                </c:pt>
                <c:pt idx="65">
                  <c:v>0.2062744082286746</c:v>
                </c:pt>
                <c:pt idx="66">
                  <c:v>0.20886911167957767</c:v>
                </c:pt>
                <c:pt idx="67">
                  <c:v>0.21039208979206414</c:v>
                </c:pt>
                <c:pt idx="68">
                  <c:v>0.21039208979206414</c:v>
                </c:pt>
                <c:pt idx="69">
                  <c:v>0.21039208979206414</c:v>
                </c:pt>
                <c:pt idx="70">
                  <c:v>0.22760738312283801</c:v>
                </c:pt>
                <c:pt idx="71">
                  <c:v>0.23098049760901196</c:v>
                </c:pt>
                <c:pt idx="72">
                  <c:v>0.23098049760901196</c:v>
                </c:pt>
                <c:pt idx="73">
                  <c:v>0.23098049760901196</c:v>
                </c:pt>
                <c:pt idx="74">
                  <c:v>0.23237938120862922</c:v>
                </c:pt>
                <c:pt idx="75">
                  <c:v>0.23304497905038257</c:v>
                </c:pt>
                <c:pt idx="76">
                  <c:v>0.23304497905038257</c:v>
                </c:pt>
                <c:pt idx="77">
                  <c:v>0.23304497905038257</c:v>
                </c:pt>
                <c:pt idx="78">
                  <c:v>0.23306754168908606</c:v>
                </c:pt>
                <c:pt idx="79">
                  <c:v>0.23306754168908606</c:v>
                </c:pt>
                <c:pt idx="80">
                  <c:v>0.23306754168908606</c:v>
                </c:pt>
                <c:pt idx="81">
                  <c:v>0.24094190259660908</c:v>
                </c:pt>
                <c:pt idx="82">
                  <c:v>0.24094190259660908</c:v>
                </c:pt>
                <c:pt idx="83">
                  <c:v>0.24094190259660908</c:v>
                </c:pt>
                <c:pt idx="84">
                  <c:v>0.24257769390261319</c:v>
                </c:pt>
                <c:pt idx="85">
                  <c:v>0.24473242589879785</c:v>
                </c:pt>
                <c:pt idx="86">
                  <c:v>0.24473242589879785</c:v>
                </c:pt>
                <c:pt idx="87">
                  <c:v>0.24473242589879785</c:v>
                </c:pt>
                <c:pt idx="88">
                  <c:v>0.25186221972910527</c:v>
                </c:pt>
                <c:pt idx="89">
                  <c:v>0.25186221972910527</c:v>
                </c:pt>
                <c:pt idx="90">
                  <c:v>0.25186221972910527</c:v>
                </c:pt>
                <c:pt idx="91">
                  <c:v>0.25186221972910527</c:v>
                </c:pt>
                <c:pt idx="92">
                  <c:v>0.25362210554797859</c:v>
                </c:pt>
                <c:pt idx="93">
                  <c:v>0.26265844234873204</c:v>
                </c:pt>
                <c:pt idx="94">
                  <c:v>0.26423782705797738</c:v>
                </c:pt>
                <c:pt idx="95">
                  <c:v>0.27373669795215272</c:v>
                </c:pt>
                <c:pt idx="96">
                  <c:v>0.27373669795215272</c:v>
                </c:pt>
                <c:pt idx="97">
                  <c:v>0.27373669795215272</c:v>
                </c:pt>
                <c:pt idx="98">
                  <c:v>0.27636524536111096</c:v>
                </c:pt>
                <c:pt idx="99">
                  <c:v>0.27636524536111096</c:v>
                </c:pt>
                <c:pt idx="100">
                  <c:v>0.27636524536111096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9E-4AEC-90EA-FDEAD9A227C0}"/>
            </c:ext>
          </c:extLst>
        </c:ser>
        <c:ser>
          <c:idx val="5"/>
          <c:order val="5"/>
          <c:tx>
            <c:strRef>
              <c:f>'A (4)'!$AX$1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(4)'!$AW$2:$AW$127</c:f>
              <c:numCache>
                <c:formatCode>General</c:formatCode>
                <c:ptCount val="126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  <c:pt idx="70">
                  <c:v>5000</c:v>
                </c:pt>
                <c:pt idx="71">
                  <c:v>5500</c:v>
                </c:pt>
                <c:pt idx="72">
                  <c:v>6000</c:v>
                </c:pt>
                <c:pt idx="73">
                  <c:v>6500</c:v>
                </c:pt>
                <c:pt idx="74">
                  <c:v>7000</c:v>
                </c:pt>
                <c:pt idx="75">
                  <c:v>7500</c:v>
                </c:pt>
                <c:pt idx="76">
                  <c:v>8000</c:v>
                </c:pt>
                <c:pt idx="77">
                  <c:v>8500</c:v>
                </c:pt>
                <c:pt idx="78">
                  <c:v>9000</c:v>
                </c:pt>
                <c:pt idx="79">
                  <c:v>9500</c:v>
                </c:pt>
                <c:pt idx="80">
                  <c:v>10000</c:v>
                </c:pt>
                <c:pt idx="81">
                  <c:v>10500</c:v>
                </c:pt>
                <c:pt idx="82">
                  <c:v>11000</c:v>
                </c:pt>
                <c:pt idx="83">
                  <c:v>11500</c:v>
                </c:pt>
                <c:pt idx="84">
                  <c:v>12000</c:v>
                </c:pt>
                <c:pt idx="85">
                  <c:v>12500</c:v>
                </c:pt>
                <c:pt idx="86">
                  <c:v>13000</c:v>
                </c:pt>
                <c:pt idx="87">
                  <c:v>13500</c:v>
                </c:pt>
                <c:pt idx="88">
                  <c:v>14000</c:v>
                </c:pt>
                <c:pt idx="89">
                  <c:v>14500</c:v>
                </c:pt>
                <c:pt idx="90">
                  <c:v>15000</c:v>
                </c:pt>
                <c:pt idx="91">
                  <c:v>15500</c:v>
                </c:pt>
                <c:pt idx="92">
                  <c:v>16000</c:v>
                </c:pt>
                <c:pt idx="93">
                  <c:v>16500</c:v>
                </c:pt>
                <c:pt idx="94">
                  <c:v>17000</c:v>
                </c:pt>
                <c:pt idx="95">
                  <c:v>17500</c:v>
                </c:pt>
                <c:pt idx="96">
                  <c:v>18000</c:v>
                </c:pt>
                <c:pt idx="97">
                  <c:v>18500</c:v>
                </c:pt>
                <c:pt idx="98">
                  <c:v>19000</c:v>
                </c:pt>
                <c:pt idx="99">
                  <c:v>19500</c:v>
                </c:pt>
                <c:pt idx="100">
                  <c:v>20000</c:v>
                </c:pt>
                <c:pt idx="101">
                  <c:v>20500</c:v>
                </c:pt>
                <c:pt idx="102">
                  <c:v>21000</c:v>
                </c:pt>
                <c:pt idx="103">
                  <c:v>21500</c:v>
                </c:pt>
                <c:pt idx="104">
                  <c:v>22000</c:v>
                </c:pt>
                <c:pt idx="105">
                  <c:v>22500</c:v>
                </c:pt>
                <c:pt idx="106">
                  <c:v>23000</c:v>
                </c:pt>
                <c:pt idx="107">
                  <c:v>23500</c:v>
                </c:pt>
                <c:pt idx="108">
                  <c:v>24000</c:v>
                </c:pt>
                <c:pt idx="109">
                  <c:v>24500</c:v>
                </c:pt>
                <c:pt idx="110">
                  <c:v>25000</c:v>
                </c:pt>
                <c:pt idx="111">
                  <c:v>25500</c:v>
                </c:pt>
                <c:pt idx="112">
                  <c:v>26000</c:v>
                </c:pt>
                <c:pt idx="113">
                  <c:v>26500</c:v>
                </c:pt>
                <c:pt idx="114">
                  <c:v>27000</c:v>
                </c:pt>
                <c:pt idx="115">
                  <c:v>27500</c:v>
                </c:pt>
                <c:pt idx="116">
                  <c:v>28000</c:v>
                </c:pt>
                <c:pt idx="117">
                  <c:v>28500</c:v>
                </c:pt>
                <c:pt idx="118">
                  <c:v>29000</c:v>
                </c:pt>
                <c:pt idx="119">
                  <c:v>29500</c:v>
                </c:pt>
                <c:pt idx="120">
                  <c:v>30000</c:v>
                </c:pt>
                <c:pt idx="121">
                  <c:v>30500</c:v>
                </c:pt>
                <c:pt idx="122">
                  <c:v>31000</c:v>
                </c:pt>
                <c:pt idx="123">
                  <c:v>31500</c:v>
                </c:pt>
                <c:pt idx="124">
                  <c:v>32000</c:v>
                </c:pt>
                <c:pt idx="125">
                  <c:v>32500</c:v>
                </c:pt>
              </c:numCache>
            </c:numRef>
          </c:xVal>
          <c:yVal>
            <c:numRef>
              <c:f>'A (4)'!$AX$2:$AX$127</c:f>
              <c:numCache>
                <c:formatCode>General</c:formatCode>
                <c:ptCount val="126"/>
                <c:pt idx="0">
                  <c:v>0.37669938766284949</c:v>
                </c:pt>
                <c:pt idx="1">
                  <c:v>0.36128778739995637</c:v>
                </c:pt>
                <c:pt idx="2">
                  <c:v>0.34552688574862456</c:v>
                </c:pt>
                <c:pt idx="3">
                  <c:v>0.32946939312755169</c:v>
                </c:pt>
                <c:pt idx="4">
                  <c:v>0.3132232156376617</c:v>
                </c:pt>
                <c:pt idx="5">
                  <c:v>0.29702920624618268</c:v>
                </c:pt>
                <c:pt idx="6">
                  <c:v>0.28142198296173299</c:v>
                </c:pt>
                <c:pt idx="7">
                  <c:v>0.26738417805840137</c:v>
                </c:pt>
                <c:pt idx="8">
                  <c:v>0.25579752809568324</c:v>
                </c:pt>
                <c:pt idx="9">
                  <c:v>0.24619648762678195</c:v>
                </c:pt>
                <c:pt idx="10">
                  <c:v>0.23734067364103775</c:v>
                </c:pt>
                <c:pt idx="11">
                  <c:v>0.22844154049016999</c:v>
                </c:pt>
                <c:pt idx="12">
                  <c:v>0.21919210333001587</c:v>
                </c:pt>
                <c:pt idx="13">
                  <c:v>0.20950215806468414</c:v>
                </c:pt>
                <c:pt idx="14">
                  <c:v>0.19935981170575606</c:v>
                </c:pt>
                <c:pt idx="15">
                  <c:v>0.18877846557172392</c:v>
                </c:pt>
                <c:pt idx="16">
                  <c:v>0.17777842999368515</c:v>
                </c:pt>
                <c:pt idx="17">
                  <c:v>0.16638134272336341</c:v>
                </c:pt>
                <c:pt idx="18">
                  <c:v>0.15461144635137869</c:v>
                </c:pt>
                <c:pt idx="19">
                  <c:v>0.14250351716968179</c:v>
                </c:pt>
                <c:pt idx="20">
                  <c:v>0.13012075243713564</c:v>
                </c:pt>
                <c:pt idx="21">
                  <c:v>0.11759677153646032</c:v>
                </c:pt>
                <c:pt idx="22">
                  <c:v>0.10523241401960534</c:v>
                </c:pt>
                <c:pt idx="23">
                  <c:v>9.3678854653749311E-2</c:v>
                </c:pt>
                <c:pt idx="24">
                  <c:v>8.4000718174801967E-2</c:v>
                </c:pt>
                <c:pt idx="25">
                  <c:v>7.6805137498091439E-2</c:v>
                </c:pt>
                <c:pt idx="26">
                  <c:v>7.1262285792830352E-2</c:v>
                </c:pt>
                <c:pt idx="27">
                  <c:v>6.6187482450056068E-2</c:v>
                </c:pt>
                <c:pt idx="28">
                  <c:v>6.0950870259002352E-2</c:v>
                </c:pt>
                <c:pt idx="29">
                  <c:v>5.5326018571541874E-2</c:v>
                </c:pt>
                <c:pt idx="30">
                  <c:v>4.9252876617753578E-2</c:v>
                </c:pt>
                <c:pt idx="31">
                  <c:v>4.2729618553731072E-2</c:v>
                </c:pt>
                <c:pt idx="32">
                  <c:v>3.577258359283151E-2</c:v>
                </c:pt>
                <c:pt idx="33">
                  <c:v>2.8402684384588751E-2</c:v>
                </c:pt>
                <c:pt idx="34">
                  <c:v>2.064186861461207E-2</c:v>
                </c:pt>
                <c:pt idx="35">
                  <c:v>1.251616347937211E-2</c:v>
                </c:pt>
                <c:pt idx="36">
                  <c:v>4.0656756593729386E-3</c:v>
                </c:pt>
                <c:pt idx="37">
                  <c:v>-4.632965407878149E-3</c:v>
                </c:pt>
                <c:pt idx="38">
                  <c:v>-1.3413534305178984E-2</c:v>
                </c:pt>
                <c:pt idx="39">
                  <c:v>-2.1901095998031861E-2</c:v>
                </c:pt>
                <c:pt idx="40">
                  <c:v>-2.9317149279145274E-2</c:v>
                </c:pt>
                <c:pt idx="41">
                  <c:v>-3.4581077424301068E-2</c:v>
                </c:pt>
                <c:pt idx="42">
                  <c:v>-3.7457301783942777E-2</c:v>
                </c:pt>
                <c:pt idx="43">
                  <c:v>-3.9034989077105203E-2</c:v>
                </c:pt>
                <c:pt idx="44">
                  <c:v>-4.0373655865463015E-2</c:v>
                </c:pt>
                <c:pt idx="45">
                  <c:v>-4.196316359347866E-2</c:v>
                </c:pt>
                <c:pt idx="46">
                  <c:v>-4.3967327251517183E-2</c:v>
                </c:pt>
                <c:pt idx="47">
                  <c:v>-4.6423600249057971E-2</c:v>
                </c:pt>
                <c:pt idx="48">
                  <c:v>-4.9326491745050924E-2</c:v>
                </c:pt>
                <c:pt idx="49">
                  <c:v>-5.2657645193859647E-2</c:v>
                </c:pt>
                <c:pt idx="50">
                  <c:v>-5.6395797641849335E-2</c:v>
                </c:pt>
                <c:pt idx="51">
                  <c:v>-6.0518465881903634E-2</c:v>
                </c:pt>
                <c:pt idx="52">
                  <c:v>-6.4997120101359357E-2</c:v>
                </c:pt>
                <c:pt idx="53">
                  <c:v>-6.9784760494335407E-2</c:v>
                </c:pt>
                <c:pt idx="54">
                  <c:v>-7.4787592153766652E-2</c:v>
                </c:pt>
                <c:pt idx="55">
                  <c:v>-7.9798211959206139E-2</c:v>
                </c:pt>
                <c:pt idx="56">
                  <c:v>-8.435172240724309E-2</c:v>
                </c:pt>
                <c:pt idx="57">
                  <c:v>-8.7542209532823545E-2</c:v>
                </c:pt>
                <c:pt idx="58">
                  <c:v>-8.8369326360324116E-2</c:v>
                </c:pt>
                <c:pt idx="59">
                  <c:v>-8.7018888036349037E-2</c:v>
                </c:pt>
                <c:pt idx="60">
                  <c:v>-8.4711981767909839E-2</c:v>
                </c:pt>
                <c:pt idx="61">
                  <c:v>-8.2348859127643503E-2</c:v>
                </c:pt>
                <c:pt idx="62">
                  <c:v>-8.0302311659485481E-2</c:v>
                </c:pt>
                <c:pt idx="63">
                  <c:v>-7.8688140145707963E-2</c:v>
                </c:pt>
                <c:pt idx="64">
                  <c:v>-7.7526987238994399E-2</c:v>
                </c:pt>
                <c:pt idx="65">
                  <c:v>-7.6808101537695392E-2</c:v>
                </c:pt>
                <c:pt idx="66">
                  <c:v>-7.6511786666552284E-2</c:v>
                </c:pt>
                <c:pt idx="67">
                  <c:v>-7.6616552568191873E-2</c:v>
                </c:pt>
                <c:pt idx="68">
                  <c:v>-7.7099022986451562E-2</c:v>
                </c:pt>
                <c:pt idx="69">
                  <c:v>-7.7927286021866937E-2</c:v>
                </c:pt>
                <c:pt idx="70">
                  <c:v>-7.9045473224468435E-2</c:v>
                </c:pt>
                <c:pt idx="71">
                  <c:v>-8.0337909475056063E-2</c:v>
                </c:pt>
                <c:pt idx="72">
                  <c:v>-8.1545482858551468E-2</c:v>
                </c:pt>
                <c:pt idx="73">
                  <c:v>-8.209690162891016E-2</c:v>
                </c:pt>
                <c:pt idx="74">
                  <c:v>-8.0977308571710496E-2</c:v>
                </c:pt>
                <c:pt idx="75">
                  <c:v>-7.7382540963335744E-2</c:v>
                </c:pt>
                <c:pt idx="76">
                  <c:v>-7.1906664378022581E-2</c:v>
                </c:pt>
                <c:pt idx="77">
                  <c:v>-6.5781704370577551E-2</c:v>
                </c:pt>
                <c:pt idx="78">
                  <c:v>-5.9742602923845416E-2</c:v>
                </c:pt>
                <c:pt idx="79">
                  <c:v>-5.4067728104856966E-2</c:v>
                </c:pt>
                <c:pt idx="80">
                  <c:v>-4.8836429452455796E-2</c:v>
                </c:pt>
                <c:pt idx="81">
                  <c:v>-4.4056942603426984E-2</c:v>
                </c:pt>
                <c:pt idx="82">
                  <c:v>-3.9714782635586955E-2</c:v>
                </c:pt>
                <c:pt idx="83">
                  <c:v>-3.5789405673146459E-2</c:v>
                </c:pt>
                <c:pt idx="84">
                  <c:v>-3.2259088990626558E-2</c:v>
                </c:pt>
                <c:pt idx="85">
                  <c:v>-2.909907465072236E-2</c:v>
                </c:pt>
                <c:pt idx="86">
                  <c:v>-2.62729883760142E-2</c:v>
                </c:pt>
                <c:pt idx="87">
                  <c:v>-2.3713584730905585E-2</c:v>
                </c:pt>
                <c:pt idx="88">
                  <c:v>-2.1277380453611591E-2</c:v>
                </c:pt>
                <c:pt idx="89">
                  <c:v>-1.8640876421915628E-2</c:v>
                </c:pt>
                <c:pt idx="90">
                  <c:v>-1.5111924913150721E-2</c:v>
                </c:pt>
                <c:pt idx="91">
                  <c:v>-9.611811702332506E-3</c:v>
                </c:pt>
                <c:pt idx="92">
                  <c:v>-1.6464566534693066E-3</c:v>
                </c:pt>
                <c:pt idx="93">
                  <c:v>7.8559290619505048E-3</c:v>
                </c:pt>
                <c:pt idx="94">
                  <c:v>1.7745889865665991E-2</c:v>
                </c:pt>
                <c:pt idx="95">
                  <c:v>2.7441896894989305E-2</c:v>
                </c:pt>
                <c:pt idx="96">
                  <c:v>3.6739878690921775E-2</c:v>
                </c:pt>
                <c:pt idx="97">
                  <c:v>4.5587937576011858E-2</c:v>
                </c:pt>
                <c:pt idx="98">
                  <c:v>5.3986914174766469E-2</c:v>
                </c:pt>
                <c:pt idx="99">
                  <c:v>6.1953897847634554E-2</c:v>
                </c:pt>
                <c:pt idx="100">
                  <c:v>6.9509937627611984E-2</c:v>
                </c:pt>
                <c:pt idx="101">
                  <c:v>7.667712560186031E-2</c:v>
                </c:pt>
                <c:pt idx="102">
                  <c:v>8.3482223752678969E-2</c:v>
                </c:pt>
                <c:pt idx="103">
                  <c:v>8.9967410519663935E-2</c:v>
                </c:pt>
                <c:pt idx="104">
                  <c:v>9.621449300547591E-2</c:v>
                </c:pt>
                <c:pt idx="105">
                  <c:v>0.10240217380857683</c:v>
                </c:pt>
                <c:pt idx="106">
                  <c:v>0.10893309775264076</c:v>
                </c:pt>
                <c:pt idx="107">
                  <c:v>0.11662829891888635</c:v>
                </c:pt>
                <c:pt idx="108">
                  <c:v>0.12655395303495912</c:v>
                </c:pt>
                <c:pt idx="109">
                  <c:v>0.13880995088879977</c:v>
                </c:pt>
                <c:pt idx="110">
                  <c:v>0.15224955612749269</c:v>
                </c:pt>
                <c:pt idx="111">
                  <c:v>0.16586332133611562</c:v>
                </c:pt>
                <c:pt idx="112">
                  <c:v>0.1792023818792175</c:v>
                </c:pt>
                <c:pt idx="113">
                  <c:v>0.19212013109846415</c:v>
                </c:pt>
                <c:pt idx="114">
                  <c:v>0.20458519525520463</c:v>
                </c:pt>
                <c:pt idx="115">
                  <c:v>0.2166049892452733</c:v>
                </c:pt>
                <c:pt idx="116">
                  <c:v>0.22819837397276088</c:v>
                </c:pt>
                <c:pt idx="117">
                  <c:v>0.23938669425441517</c:v>
                </c:pt>
                <c:pt idx="118">
                  <c:v>0.25019268053369381</c:v>
                </c:pt>
                <c:pt idx="119">
                  <c:v>0.26064586669574713</c:v>
                </c:pt>
                <c:pt idx="120">
                  <c:v>0.27079592165996047</c:v>
                </c:pt>
                <c:pt idx="121">
                  <c:v>0.28074324645622661</c:v>
                </c:pt>
                <c:pt idx="122">
                  <c:v>0.29071094893975186</c:v>
                </c:pt>
                <c:pt idx="123">
                  <c:v>0.30119705677020286</c:v>
                </c:pt>
                <c:pt idx="124">
                  <c:v>0.3131464172991017</c:v>
                </c:pt>
                <c:pt idx="125">
                  <c:v>0.3275082123389812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9E-4AEC-90EA-FDEAD9A22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516736"/>
        <c:axId val="1"/>
      </c:scatterChart>
      <c:valAx>
        <c:axId val="853516736"/>
        <c:scaling>
          <c:orientation val="minMax"/>
          <c:max val="32000"/>
          <c:min val="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21609538002976"/>
              <c:y val="0.88533557305336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5"/>
          <c:min val="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33532041728763E-2"/>
              <c:y val="0.3866677865266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516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9657228017883758"/>
          <c:y val="0.93066918635170603"/>
          <c:w val="0.81371087928464969"/>
          <c:h val="0.984002519685039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V366 Cas -- Residuals from LiTE + Quad. Fit</a:t>
            </a:r>
          </a:p>
        </c:rich>
      </c:tx>
      <c:layout>
        <c:manualLayout>
          <c:xMode val="edge"/>
          <c:yMode val="edge"/>
          <c:x val="0.25148840769903763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55969464938885"/>
          <c:y val="0.1196810064840198"/>
          <c:w val="0.83631073915134857"/>
          <c:h val="0.69414983760731486"/>
        </c:manualLayout>
      </c:layout>
      <c:scatterChart>
        <c:scatterStyle val="lineMarker"/>
        <c:varyColors val="0"/>
        <c:ser>
          <c:idx val="3"/>
          <c:order val="0"/>
          <c:tx>
            <c:strRef>
              <c:f>'A (4)'!$AD$20</c:f>
              <c:strCache>
                <c:ptCount val="1"/>
                <c:pt idx="0">
                  <c:v>Q+S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(4)'!$Z$21:$Z$310</c:f>
              <c:numCache>
                <c:formatCode>General</c:formatCode>
                <c:ptCount val="290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</c:numCache>
            </c:numRef>
          </c:xVal>
          <c:yVal>
            <c:numRef>
              <c:f>'A (4)'!$AD$21:$AD$310</c:f>
              <c:numCache>
                <c:formatCode>General</c:formatCode>
                <c:ptCount val="290"/>
                <c:pt idx="0">
                  <c:v>-8.0542441925246927E-2</c:v>
                </c:pt>
                <c:pt idx="1">
                  <c:v>7.3969240789848595E-4</c:v>
                </c:pt>
                <c:pt idx="2">
                  <c:v>1.4928910620300752E-2</c:v>
                </c:pt>
                <c:pt idx="3">
                  <c:v>3.0276568875248336E-2</c:v>
                </c:pt>
                <c:pt idx="4">
                  <c:v>1.4199256892115986E-2</c:v>
                </c:pt>
                <c:pt idx="5">
                  <c:v>-1.9943403608369409E-3</c:v>
                </c:pt>
                <c:pt idx="6">
                  <c:v>2.0037676226055179E-2</c:v>
                </c:pt>
                <c:pt idx="7">
                  <c:v>1.6511436570206678E-2</c:v>
                </c:pt>
                <c:pt idx="8">
                  <c:v>2.4182793321911589E-2</c:v>
                </c:pt>
                <c:pt idx="9">
                  <c:v>1.7711981772450036E-2</c:v>
                </c:pt>
                <c:pt idx="10">
                  <c:v>2.3711981773672397E-2</c:v>
                </c:pt>
                <c:pt idx="11">
                  <c:v>2.3430518270161654E-2</c:v>
                </c:pt>
                <c:pt idx="12">
                  <c:v>1.95083229547489E-2</c:v>
                </c:pt>
                <c:pt idx="13">
                  <c:v>1.3568892741253794E-2</c:v>
                </c:pt>
                <c:pt idx="14">
                  <c:v>2.4118642192414677E-2</c:v>
                </c:pt>
                <c:pt idx="15">
                  <c:v>2.8947712045444524E-2</c:v>
                </c:pt>
                <c:pt idx="16">
                  <c:v>3.8421861901850207E-2</c:v>
                </c:pt>
                <c:pt idx="17">
                  <c:v>1.599631590065223E-2</c:v>
                </c:pt>
                <c:pt idx="18">
                  <c:v>-1.7994058710249505E-4</c:v>
                </c:pt>
                <c:pt idx="19">
                  <c:v>2.2404075911587648E-2</c:v>
                </c:pt>
                <c:pt idx="20">
                  <c:v>1.9658672789884868E-2</c:v>
                </c:pt>
                <c:pt idx="21">
                  <c:v>9.3253019917068913E-3</c:v>
                </c:pt>
                <c:pt idx="22">
                  <c:v>1.6215813197401729E-2</c:v>
                </c:pt>
                <c:pt idx="23">
                  <c:v>-2.42921138120758E-3</c:v>
                </c:pt>
                <c:pt idx="24">
                  <c:v>-1.3342782934851583E-2</c:v>
                </c:pt>
                <c:pt idx="25">
                  <c:v>-3.6096652634200199E-4</c:v>
                </c:pt>
                <c:pt idx="26">
                  <c:v>-1.0835486158835561E-3</c:v>
                </c:pt>
                <c:pt idx="27">
                  <c:v>-7.8174454377903796E-3</c:v>
                </c:pt>
                <c:pt idx="28">
                  <c:v>-4.6824654256803488E-3</c:v>
                </c:pt>
                <c:pt idx="29">
                  <c:v>1.1641319630477653E-3</c:v>
                </c:pt>
                <c:pt idx="30">
                  <c:v>3.9246088193361089E-3</c:v>
                </c:pt>
                <c:pt idx="31">
                  <c:v>-1.0664842141456327E-2</c:v>
                </c:pt>
                <c:pt idx="32">
                  <c:v>1.360908755323794E-2</c:v>
                </c:pt>
                <c:pt idx="33">
                  <c:v>-3.4151055964509298E-2</c:v>
                </c:pt>
                <c:pt idx="34">
                  <c:v>-1.2198821161169902E-2</c:v>
                </c:pt>
                <c:pt idx="35">
                  <c:v>-4.8347905228995902E-3</c:v>
                </c:pt>
                <c:pt idx="36">
                  <c:v>2.4101226427605191E-3</c:v>
                </c:pt>
                <c:pt idx="37">
                  <c:v>5.7059666935919988E-3</c:v>
                </c:pt>
                <c:pt idx="38">
                  <c:v>-1.4452776181560802E-2</c:v>
                </c:pt>
                <c:pt idx="39">
                  <c:v>-1.0908110691744716E-2</c:v>
                </c:pt>
                <c:pt idx="40">
                  <c:v>-9.6339990436990347E-3</c:v>
                </c:pt>
                <c:pt idx="41">
                  <c:v>-9.4688346334917406E-3</c:v>
                </c:pt>
                <c:pt idx="42">
                  <c:v>-9.2251601876012085E-3</c:v>
                </c:pt>
                <c:pt idx="43">
                  <c:v>-1.4033410385456899E-2</c:v>
                </c:pt>
                <c:pt idx="44">
                  <c:v>-9.9014484896492311E-3</c:v>
                </c:pt>
                <c:pt idx="45">
                  <c:v>-1.0307506201235911E-2</c:v>
                </c:pt>
                <c:pt idx="46">
                  <c:v>-1.2247353901241209E-2</c:v>
                </c:pt>
                <c:pt idx="47">
                  <c:v>-1.0378115689472389E-2</c:v>
                </c:pt>
                <c:pt idx="48">
                  <c:v>-1.051205755954443E-2</c:v>
                </c:pt>
                <c:pt idx="49">
                  <c:v>-1.0545997231530796E-2</c:v>
                </c:pt>
                <c:pt idx="50">
                  <c:v>-1.0217304418886963E-2</c:v>
                </c:pt>
                <c:pt idx="51">
                  <c:v>-1.0217304418886963E-2</c:v>
                </c:pt>
                <c:pt idx="52">
                  <c:v>-4.2572157431663427E-3</c:v>
                </c:pt>
                <c:pt idx="53">
                  <c:v>-7.4407177659904095E-3</c:v>
                </c:pt>
                <c:pt idx="54">
                  <c:v>-7.8189589374467877E-3</c:v>
                </c:pt>
                <c:pt idx="55">
                  <c:v>2.7948489032689205E-4</c:v>
                </c:pt>
                <c:pt idx="56">
                  <c:v>3.6238199602391524E-3</c:v>
                </c:pt>
                <c:pt idx="57">
                  <c:v>8.5619841747576614E-3</c:v>
                </c:pt>
                <c:pt idx="58">
                  <c:v>1.1680355314726304E-2</c:v>
                </c:pt>
                <c:pt idx="59">
                  <c:v>1.29271663642683E-2</c:v>
                </c:pt>
                <c:pt idx="60">
                  <c:v>1.218093801677006E-2</c:v>
                </c:pt>
                <c:pt idx="61">
                  <c:v>1.1165091812666228E-2</c:v>
                </c:pt>
                <c:pt idx="62">
                  <c:v>1.074031371979145E-2</c:v>
                </c:pt>
                <c:pt idx="63">
                  <c:v>7.5058579033254469E-3</c:v>
                </c:pt>
                <c:pt idx="64">
                  <c:v>6.8158756519779429E-3</c:v>
                </c:pt>
                <c:pt idx="65">
                  <c:v>6.0962926941984796E-3</c:v>
                </c:pt>
                <c:pt idx="66">
                  <c:v>4.6610373310578546E-3</c:v>
                </c:pt>
                <c:pt idx="67">
                  <c:v>4.1626473290287958E-3</c:v>
                </c:pt>
                <c:pt idx="68">
                  <c:v>4.532647330595746E-3</c:v>
                </c:pt>
                <c:pt idx="69">
                  <c:v>4.5826473329706185E-3</c:v>
                </c:pt>
                <c:pt idx="70">
                  <c:v>2.1202505160409779E-3</c:v>
                </c:pt>
                <c:pt idx="71">
                  <c:v>-9999</c:v>
                </c:pt>
                <c:pt idx="72">
                  <c:v>-9999</c:v>
                </c:pt>
                <c:pt idx="73">
                  <c:v>-9999</c:v>
                </c:pt>
                <c:pt idx="74">
                  <c:v>1.6817608523396477E-3</c:v>
                </c:pt>
                <c:pt idx="75">
                  <c:v>-9999</c:v>
                </c:pt>
                <c:pt idx="76">
                  <c:v>1.1130837592622511E-3</c:v>
                </c:pt>
                <c:pt idx="77">
                  <c:v>-9999</c:v>
                </c:pt>
                <c:pt idx="78">
                  <c:v>-9999</c:v>
                </c:pt>
                <c:pt idx="79">
                  <c:v>-9999</c:v>
                </c:pt>
                <c:pt idx="80">
                  <c:v>-9999</c:v>
                </c:pt>
                <c:pt idx="81">
                  <c:v>1.3315890435825484E-3</c:v>
                </c:pt>
                <c:pt idx="82">
                  <c:v>1.4015890454521784E-3</c:v>
                </c:pt>
                <c:pt idx="83">
                  <c:v>1.531589045806081E-3</c:v>
                </c:pt>
                <c:pt idx="84">
                  <c:v>-9999</c:v>
                </c:pt>
                <c:pt idx="85">
                  <c:v>-9999</c:v>
                </c:pt>
                <c:pt idx="86">
                  <c:v>-9999</c:v>
                </c:pt>
                <c:pt idx="87">
                  <c:v>-9999</c:v>
                </c:pt>
                <c:pt idx="88">
                  <c:v>-9999</c:v>
                </c:pt>
                <c:pt idx="89">
                  <c:v>-9999</c:v>
                </c:pt>
                <c:pt idx="90">
                  <c:v>-9999</c:v>
                </c:pt>
                <c:pt idx="91">
                  <c:v>-9999</c:v>
                </c:pt>
                <c:pt idx="92">
                  <c:v>-9999</c:v>
                </c:pt>
                <c:pt idx="93">
                  <c:v>-9999</c:v>
                </c:pt>
                <c:pt idx="94">
                  <c:v>-9999</c:v>
                </c:pt>
                <c:pt idx="95">
                  <c:v>-9999</c:v>
                </c:pt>
                <c:pt idx="96">
                  <c:v>-9999</c:v>
                </c:pt>
                <c:pt idx="97">
                  <c:v>-9999</c:v>
                </c:pt>
                <c:pt idx="98">
                  <c:v>-9999</c:v>
                </c:pt>
                <c:pt idx="99">
                  <c:v>-9999</c:v>
                </c:pt>
                <c:pt idx="100">
                  <c:v>-9999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6B-44BD-A724-C8F3443E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510832"/>
        <c:axId val="1"/>
      </c:scatterChart>
      <c:valAx>
        <c:axId val="853510832"/>
        <c:scaling>
          <c:orientation val="minMax"/>
          <c:max val="32000"/>
          <c:min val="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39363829521312"/>
              <c:y val="0.885639414754006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297619047619048E-2"/>
              <c:y val="0.38563885631317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510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51190554305711788"/>
          <c:y val="0.93085218071145359"/>
          <c:w val="0.61011998500187481"/>
          <c:h val="0.984043670073155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V366 Cas -- O-C Diagr.</a:t>
            </a:r>
          </a:p>
        </c:rich>
      </c:tx>
      <c:layout>
        <c:manualLayout>
          <c:xMode val="edge"/>
          <c:yMode val="edge"/>
          <c:x val="0.37014956712500491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00007287785162"/>
          <c:y val="0.12032085561497326"/>
          <c:w val="0.85074688866231973"/>
          <c:h val="0.692513368983957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</c:numCache>
            </c:numRef>
          </c:xVal>
          <c:yVal>
            <c:numRef>
              <c:f>'A (4)'!$H$21:$H$996</c:f>
              <c:numCache>
                <c:formatCode>General</c:formatCode>
                <c:ptCount val="976"/>
                <c:pt idx="0">
                  <c:v>9.0283800003817305E-2</c:v>
                </c:pt>
                <c:pt idx="1">
                  <c:v>-3.934849999495782E-2</c:v>
                </c:pt>
                <c:pt idx="2">
                  <c:v>-2.5625799997214926E-2</c:v>
                </c:pt>
                <c:pt idx="3">
                  <c:v>-1.2969499995961087E-2</c:v>
                </c:pt>
                <c:pt idx="4">
                  <c:v>-2.9224999994767131E-2</c:v>
                </c:pt>
                <c:pt idx="5">
                  <c:v>-8.0861299997195601E-2</c:v>
                </c:pt>
                <c:pt idx="6">
                  <c:v>-5.9180600001127459E-2</c:v>
                </c:pt>
                <c:pt idx="7">
                  <c:v>-7.0163099997444078E-2</c:v>
                </c:pt>
                <c:pt idx="8">
                  <c:v>-6.2997699991683476E-2</c:v>
                </c:pt>
                <c:pt idx="9">
                  <c:v>-6.6999999995459802E-2</c:v>
                </c:pt>
                <c:pt idx="10">
                  <c:v>-6.0999999994237442E-2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CA-4681-9BCC-ADCF1B7FC19B}"/>
            </c:ext>
          </c:extLst>
        </c:ser>
        <c:ser>
          <c:idx val="1"/>
          <c:order val="1"/>
          <c:tx>
            <c:strRef>
              <c:f>'A (4)'!$I$20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</c:numCache>
            </c:numRef>
          </c:xVal>
          <c:yVal>
            <c:numRef>
              <c:f>'A (4)'!$I$21:$I$996</c:f>
              <c:numCache>
                <c:formatCode>General</c:formatCode>
                <c:ptCount val="976"/>
                <c:pt idx="11">
                  <c:v>-6.1276599997654557E-2</c:v>
                </c:pt>
                <c:pt idx="12">
                  <c:v>-6.5191499998036306E-2</c:v>
                </c:pt>
                <c:pt idx="13">
                  <c:v>-6.9256999995559454E-2</c:v>
                </c:pt>
                <c:pt idx="14">
                  <c:v>-5.8512499999778811E-2</c:v>
                </c:pt>
                <c:pt idx="15">
                  <c:v>-5.3640199992514681E-2</c:v>
                </c:pt>
                <c:pt idx="16">
                  <c:v>-4.3980800001008902E-2</c:v>
                </c:pt>
                <c:pt idx="17">
                  <c:v>-6.067089999851305E-2</c:v>
                </c:pt>
                <c:pt idx="18">
                  <c:v>-7.6820000002044253E-2</c:v>
                </c:pt>
                <c:pt idx="19">
                  <c:v>-5.4203200001211371E-2</c:v>
                </c:pt>
                <c:pt idx="20">
                  <c:v>-5.7741299999179319E-2</c:v>
                </c:pt>
                <c:pt idx="21">
                  <c:v>-7.0788999997603241E-2</c:v>
                </c:pt>
                <c:pt idx="22">
                  <c:v>-6.3937999999325257E-2</c:v>
                </c:pt>
                <c:pt idx="23">
                  <c:v>-8.2981200001086108E-2</c:v>
                </c:pt>
                <c:pt idx="24">
                  <c:v>-9.4684700001380406E-2</c:v>
                </c:pt>
                <c:pt idx="25">
                  <c:v>-8.1727299992053304E-2</c:v>
                </c:pt>
                <c:pt idx="26">
                  <c:v>-7.4352700001327321E-2</c:v>
                </c:pt>
                <c:pt idx="27">
                  <c:v>-8.0671999996411614E-2</c:v>
                </c:pt>
                <c:pt idx="28">
                  <c:v>-7.7501799998572096E-2</c:v>
                </c:pt>
                <c:pt idx="29">
                  <c:v>-7.1608199999900535E-2</c:v>
                </c:pt>
                <c:pt idx="30">
                  <c:v>-6.8735899993043859E-2</c:v>
                </c:pt>
                <c:pt idx="31">
                  <c:v>-8.2331999998132233E-2</c:v>
                </c:pt>
                <c:pt idx="32">
                  <c:v>-4.7293199997511692E-2</c:v>
                </c:pt>
                <c:pt idx="33">
                  <c:v>-9.4548699991719332E-2</c:v>
                </c:pt>
                <c:pt idx="34">
                  <c:v>-6.6721099996357225E-2</c:v>
                </c:pt>
                <c:pt idx="35">
                  <c:v>-4.4089600000006612E-2</c:v>
                </c:pt>
                <c:pt idx="36">
                  <c:v>-2.1801699993375223E-2</c:v>
                </c:pt>
                <c:pt idx="37">
                  <c:v>3.1448999943677336E-3</c:v>
                </c:pt>
                <c:pt idx="38">
                  <c:v>3.8557699997909367E-2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CA-4681-9BCC-ADCF1B7FC19B}"/>
            </c:ext>
          </c:extLst>
        </c:ser>
        <c:ser>
          <c:idx val="2"/>
          <c:order val="2"/>
          <c:tx>
            <c:strRef>
              <c:f>'A (4)'!$J$20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</c:numCache>
            </c:numRef>
          </c:xVal>
          <c:yVal>
            <c:numRef>
              <c:f>'A (4)'!$J$21:$J$996</c:f>
              <c:numCache>
                <c:formatCode>General</c:formatCode>
                <c:ptCount val="976"/>
                <c:pt idx="61">
                  <c:v>0.17644690000452101</c:v>
                </c:pt>
                <c:pt idx="62">
                  <c:v>0.17657660000259057</c:v>
                </c:pt>
                <c:pt idx="70">
                  <c:v>0.22651559999940218</c:v>
                </c:pt>
                <c:pt idx="91">
                  <c:v>0.25477060000412166</c:v>
                </c:pt>
                <c:pt idx="93">
                  <c:v>0.26341750000574393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CA-4681-9BCC-ADCF1B7FC19B}"/>
            </c:ext>
          </c:extLst>
        </c:ser>
        <c:ser>
          <c:idx val="3"/>
          <c:order val="3"/>
          <c:tx>
            <c:strRef>
              <c:f>'A (4)'!$K$20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</c:numCache>
            </c:numRef>
          </c:xVal>
          <c:yVal>
            <c:numRef>
              <c:f>'A (4)'!$K$21:$K$996</c:f>
              <c:numCache>
                <c:formatCode>General</c:formatCode>
                <c:ptCount val="976"/>
                <c:pt idx="39">
                  <c:v>7.0945200001006015E-2</c:v>
                </c:pt>
                <c:pt idx="40">
                  <c:v>7.3649000005389098E-2</c:v>
                </c:pt>
                <c:pt idx="41">
                  <c:v>7.3834100003296044E-2</c:v>
                </c:pt>
                <c:pt idx="42">
                  <c:v>7.4853000005532522E-2</c:v>
                </c:pt>
                <c:pt idx="43">
                  <c:v>7.5259800003550481E-2</c:v>
                </c:pt>
                <c:pt idx="44">
                  <c:v>7.9429999997955747E-2</c:v>
                </c:pt>
                <c:pt idx="45">
                  <c:v>7.9195899998012464E-2</c:v>
                </c:pt>
                <c:pt idx="46">
                  <c:v>7.7446900002541952E-2</c:v>
                </c:pt>
                <c:pt idx="47">
                  <c:v>7.957660000101896E-2</c:v>
                </c:pt>
                <c:pt idx="48">
                  <c:v>7.9461700006504543E-2</c:v>
                </c:pt>
                <c:pt idx="49">
                  <c:v>7.9446800002187956E-2</c:v>
                </c:pt>
                <c:pt idx="50">
                  <c:v>8.1624900005408563E-2</c:v>
                </c:pt>
                <c:pt idx="51">
                  <c:v>8.1624900005408563E-2</c:v>
                </c:pt>
                <c:pt idx="52">
                  <c:v>9.1629900001862552E-2</c:v>
                </c:pt>
                <c:pt idx="53">
                  <c:v>8.9748600003076717E-2</c:v>
                </c:pt>
                <c:pt idx="54">
                  <c:v>8.9505999996617902E-2</c:v>
                </c:pt>
                <c:pt idx="55">
                  <c:v>0.10822519999783253</c:v>
                </c:pt>
                <c:pt idx="56">
                  <c:v>0.11192360000131885</c:v>
                </c:pt>
                <c:pt idx="57">
                  <c:v>0.12372590000450145</c:v>
                </c:pt>
                <c:pt idx="58">
                  <c:v>0.12990600000193808</c:v>
                </c:pt>
                <c:pt idx="59">
                  <c:v>0.1382512999989558</c:v>
                </c:pt>
                <c:pt idx="60">
                  <c:v>0.13755980000132695</c:v>
                </c:pt>
                <c:pt idx="63">
                  <c:v>0.18849119999504182</c:v>
                </c:pt>
                <c:pt idx="64">
                  <c:v>0.19847879999724682</c:v>
                </c:pt>
                <c:pt idx="65">
                  <c:v>0.2079409000070882</c:v>
                </c:pt>
                <c:pt idx="66">
                  <c:v>0.20933190000505419</c:v>
                </c:pt>
                <c:pt idx="67">
                  <c:v>0.21048140000493731</c:v>
                </c:pt>
                <c:pt idx="68">
                  <c:v>0.21085140000650426</c:v>
                </c:pt>
                <c:pt idx="69">
                  <c:v>0.21090140000887914</c:v>
                </c:pt>
                <c:pt idx="71">
                  <c:v>0.22993390000192448</c:v>
                </c:pt>
                <c:pt idx="72">
                  <c:v>0.23103390000323998</c:v>
                </c:pt>
                <c:pt idx="73">
                  <c:v>0.23187390000384767</c:v>
                </c:pt>
                <c:pt idx="74">
                  <c:v>0.23091469999781111</c:v>
                </c:pt>
                <c:pt idx="75">
                  <c:v>0.23071499999787193</c:v>
                </c:pt>
                <c:pt idx="76">
                  <c:v>0.23101499999756925</c:v>
                </c:pt>
                <c:pt idx="77">
                  <c:v>0.23119500000029802</c:v>
                </c:pt>
                <c:pt idx="78">
                  <c:v>0.23020840000390308</c:v>
                </c:pt>
                <c:pt idx="79">
                  <c:v>0.23232840000127908</c:v>
                </c:pt>
                <c:pt idx="80">
                  <c:v>0.23257840000587748</c:v>
                </c:pt>
                <c:pt idx="81">
                  <c:v>0.23906500000157394</c:v>
                </c:pt>
                <c:pt idx="82">
                  <c:v>0.23913500000344357</c:v>
                </c:pt>
                <c:pt idx="83">
                  <c:v>0.23926500000379747</c:v>
                </c:pt>
                <c:pt idx="84">
                  <c:v>0.24089150000509107</c:v>
                </c:pt>
                <c:pt idx="85">
                  <c:v>0.24311619999934919</c:v>
                </c:pt>
                <c:pt idx="86">
                  <c:v>0.24315619999833871</c:v>
                </c:pt>
                <c:pt idx="87">
                  <c:v>0.24320620000071358</c:v>
                </c:pt>
                <c:pt idx="88">
                  <c:v>0.25093060000654077</c:v>
                </c:pt>
                <c:pt idx="89">
                  <c:v>0.25128060000133701</c:v>
                </c:pt>
                <c:pt idx="90">
                  <c:v>0.25184060000174213</c:v>
                </c:pt>
                <c:pt idx="92">
                  <c:v>0.25549579999642447</c:v>
                </c:pt>
                <c:pt idx="94">
                  <c:v>0.26387550000072224</c:v>
                </c:pt>
                <c:pt idx="95">
                  <c:v>0.27354690000356641</c:v>
                </c:pt>
                <c:pt idx="96">
                  <c:v>0.27372690000629518</c:v>
                </c:pt>
                <c:pt idx="97">
                  <c:v>0.27387690000614384</c:v>
                </c:pt>
                <c:pt idx="98">
                  <c:v>0.27758300000277814</c:v>
                </c:pt>
                <c:pt idx="99">
                  <c:v>0.27812299999641255</c:v>
                </c:pt>
                <c:pt idx="100">
                  <c:v>0.27865300000121351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CA-4681-9BCC-ADCF1B7FC19B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(4)'!$F$21:$F$996</c:f>
              <c:numCache>
                <c:formatCode>General</c:formatCode>
                <c:ptCount val="976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</c:numCache>
            </c:numRef>
          </c:xVal>
          <c:yVal>
            <c:numRef>
              <c:f>'A (4)'!$L$21:$L$996</c:f>
              <c:numCache>
                <c:formatCode>General</c:formatCode>
                <c:ptCount val="976"/>
                <c:pt idx="10">
                  <c:v>-0.40040110255050299</c:v>
                </c:pt>
                <c:pt idx="51">
                  <c:v>8.8046181422311687E-2</c:v>
                </c:pt>
                <c:pt idx="53">
                  <c:v>9.7759397384170277E-2</c:v>
                </c:pt>
                <c:pt idx="54">
                  <c:v>9.8007586409908864E-2</c:v>
                </c:pt>
                <c:pt idx="55">
                  <c:v>0.11691507764344555</c:v>
                </c:pt>
                <c:pt idx="56">
                  <c:v>0.11750170624973666</c:v>
                </c:pt>
                <c:pt idx="57">
                  <c:v>0.12786923873399691</c:v>
                </c:pt>
                <c:pt idx="58">
                  <c:v>0.13185154446516545</c:v>
                </c:pt>
                <c:pt idx="59">
                  <c:v>0.13984999988555769</c:v>
                </c:pt>
                <c:pt idx="60">
                  <c:v>0.13990640648231645</c:v>
                </c:pt>
                <c:pt idx="61">
                  <c:v>0.1744610876567334</c:v>
                </c:pt>
                <c:pt idx="62">
                  <c:v>0.1749236217501553</c:v>
                </c:pt>
                <c:pt idx="63">
                  <c:v>0.1877617631724493</c:v>
                </c:pt>
                <c:pt idx="64">
                  <c:v>0.19710269559570015</c:v>
                </c:pt>
                <c:pt idx="65">
                  <c:v>0.2062744082286746</c:v>
                </c:pt>
                <c:pt idx="66">
                  <c:v>0.20886911167957767</c:v>
                </c:pt>
                <c:pt idx="67">
                  <c:v>0.21039208979206414</c:v>
                </c:pt>
                <c:pt idx="68">
                  <c:v>0.21039208979206414</c:v>
                </c:pt>
                <c:pt idx="69">
                  <c:v>0.21039208979206414</c:v>
                </c:pt>
                <c:pt idx="70">
                  <c:v>0.22760738312283801</c:v>
                </c:pt>
                <c:pt idx="71">
                  <c:v>0.23098049760901196</c:v>
                </c:pt>
                <c:pt idx="72">
                  <c:v>0.23098049760901196</c:v>
                </c:pt>
                <c:pt idx="73">
                  <c:v>0.23098049760901196</c:v>
                </c:pt>
                <c:pt idx="74">
                  <c:v>0.23237938120862922</c:v>
                </c:pt>
                <c:pt idx="75">
                  <c:v>0.23304497905038257</c:v>
                </c:pt>
                <c:pt idx="76">
                  <c:v>0.23304497905038257</c:v>
                </c:pt>
                <c:pt idx="77">
                  <c:v>0.23304497905038257</c:v>
                </c:pt>
                <c:pt idx="78">
                  <c:v>0.23306754168908606</c:v>
                </c:pt>
                <c:pt idx="79">
                  <c:v>0.23306754168908606</c:v>
                </c:pt>
                <c:pt idx="80">
                  <c:v>0.23306754168908606</c:v>
                </c:pt>
                <c:pt idx="81">
                  <c:v>0.24094190259660908</c:v>
                </c:pt>
                <c:pt idx="82">
                  <c:v>0.24094190259660908</c:v>
                </c:pt>
                <c:pt idx="83">
                  <c:v>0.24094190259660908</c:v>
                </c:pt>
                <c:pt idx="84">
                  <c:v>0.24257769390261319</c:v>
                </c:pt>
                <c:pt idx="85">
                  <c:v>0.24473242589879785</c:v>
                </c:pt>
                <c:pt idx="86">
                  <c:v>0.24473242589879785</c:v>
                </c:pt>
                <c:pt idx="87">
                  <c:v>0.24473242589879785</c:v>
                </c:pt>
                <c:pt idx="88">
                  <c:v>0.25186221972910527</c:v>
                </c:pt>
                <c:pt idx="89">
                  <c:v>0.25186221972910527</c:v>
                </c:pt>
                <c:pt idx="90">
                  <c:v>0.25186221972910527</c:v>
                </c:pt>
                <c:pt idx="91">
                  <c:v>0.25186221972910527</c:v>
                </c:pt>
                <c:pt idx="92">
                  <c:v>0.25362210554797859</c:v>
                </c:pt>
                <c:pt idx="93">
                  <c:v>0.26265844234873204</c:v>
                </c:pt>
                <c:pt idx="94">
                  <c:v>0.26423782705797738</c:v>
                </c:pt>
                <c:pt idx="95">
                  <c:v>0.27373669795215272</c:v>
                </c:pt>
                <c:pt idx="96">
                  <c:v>0.27373669795215272</c:v>
                </c:pt>
                <c:pt idx="97">
                  <c:v>0.27373669795215272</c:v>
                </c:pt>
                <c:pt idx="98">
                  <c:v>0.27636524536111096</c:v>
                </c:pt>
                <c:pt idx="99">
                  <c:v>0.27636524536111096</c:v>
                </c:pt>
                <c:pt idx="100">
                  <c:v>0.27636524536111096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CA-4681-9BCC-ADCF1B7FC19B}"/>
            </c:ext>
          </c:extLst>
        </c:ser>
        <c:ser>
          <c:idx val="5"/>
          <c:order val="5"/>
          <c:tx>
            <c:strRef>
              <c:f>'A (4)'!$AX$1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(4)'!$AW$2:$AW$127</c:f>
              <c:numCache>
                <c:formatCode>General</c:formatCode>
                <c:ptCount val="126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  <c:pt idx="70">
                  <c:v>5000</c:v>
                </c:pt>
                <c:pt idx="71">
                  <c:v>5500</c:v>
                </c:pt>
                <c:pt idx="72">
                  <c:v>6000</c:v>
                </c:pt>
                <c:pt idx="73">
                  <c:v>6500</c:v>
                </c:pt>
                <c:pt idx="74">
                  <c:v>7000</c:v>
                </c:pt>
                <c:pt idx="75">
                  <c:v>7500</c:v>
                </c:pt>
                <c:pt idx="76">
                  <c:v>8000</c:v>
                </c:pt>
                <c:pt idx="77">
                  <c:v>8500</c:v>
                </c:pt>
                <c:pt idx="78">
                  <c:v>9000</c:v>
                </c:pt>
                <c:pt idx="79">
                  <c:v>9500</c:v>
                </c:pt>
                <c:pt idx="80">
                  <c:v>10000</c:v>
                </c:pt>
                <c:pt idx="81">
                  <c:v>10500</c:v>
                </c:pt>
                <c:pt idx="82">
                  <c:v>11000</c:v>
                </c:pt>
                <c:pt idx="83">
                  <c:v>11500</c:v>
                </c:pt>
                <c:pt idx="84">
                  <c:v>12000</c:v>
                </c:pt>
                <c:pt idx="85">
                  <c:v>12500</c:v>
                </c:pt>
                <c:pt idx="86">
                  <c:v>13000</c:v>
                </c:pt>
                <c:pt idx="87">
                  <c:v>13500</c:v>
                </c:pt>
                <c:pt idx="88">
                  <c:v>14000</c:v>
                </c:pt>
                <c:pt idx="89">
                  <c:v>14500</c:v>
                </c:pt>
                <c:pt idx="90">
                  <c:v>15000</c:v>
                </c:pt>
                <c:pt idx="91">
                  <c:v>15500</c:v>
                </c:pt>
                <c:pt idx="92">
                  <c:v>16000</c:v>
                </c:pt>
                <c:pt idx="93">
                  <c:v>16500</c:v>
                </c:pt>
                <c:pt idx="94">
                  <c:v>17000</c:v>
                </c:pt>
                <c:pt idx="95">
                  <c:v>17500</c:v>
                </c:pt>
                <c:pt idx="96">
                  <c:v>18000</c:v>
                </c:pt>
                <c:pt idx="97">
                  <c:v>18500</c:v>
                </c:pt>
                <c:pt idx="98">
                  <c:v>19000</c:v>
                </c:pt>
                <c:pt idx="99">
                  <c:v>19500</c:v>
                </c:pt>
                <c:pt idx="100">
                  <c:v>20000</c:v>
                </c:pt>
                <c:pt idx="101">
                  <c:v>20500</c:v>
                </c:pt>
                <c:pt idx="102">
                  <c:v>21000</c:v>
                </c:pt>
                <c:pt idx="103">
                  <c:v>21500</c:v>
                </c:pt>
                <c:pt idx="104">
                  <c:v>22000</c:v>
                </c:pt>
                <c:pt idx="105">
                  <c:v>22500</c:v>
                </c:pt>
                <c:pt idx="106">
                  <c:v>23000</c:v>
                </c:pt>
                <c:pt idx="107">
                  <c:v>23500</c:v>
                </c:pt>
                <c:pt idx="108">
                  <c:v>24000</c:v>
                </c:pt>
                <c:pt idx="109">
                  <c:v>24500</c:v>
                </c:pt>
                <c:pt idx="110">
                  <c:v>25000</c:v>
                </c:pt>
                <c:pt idx="111">
                  <c:v>25500</c:v>
                </c:pt>
                <c:pt idx="112">
                  <c:v>26000</c:v>
                </c:pt>
                <c:pt idx="113">
                  <c:v>26500</c:v>
                </c:pt>
                <c:pt idx="114">
                  <c:v>27000</c:v>
                </c:pt>
                <c:pt idx="115">
                  <c:v>27500</c:v>
                </c:pt>
                <c:pt idx="116">
                  <c:v>28000</c:v>
                </c:pt>
                <c:pt idx="117">
                  <c:v>28500</c:v>
                </c:pt>
                <c:pt idx="118">
                  <c:v>29000</c:v>
                </c:pt>
                <c:pt idx="119">
                  <c:v>29500</c:v>
                </c:pt>
                <c:pt idx="120">
                  <c:v>30000</c:v>
                </c:pt>
                <c:pt idx="121">
                  <c:v>30500</c:v>
                </c:pt>
                <c:pt idx="122">
                  <c:v>31000</c:v>
                </c:pt>
                <c:pt idx="123">
                  <c:v>31500</c:v>
                </c:pt>
                <c:pt idx="124">
                  <c:v>32000</c:v>
                </c:pt>
                <c:pt idx="125">
                  <c:v>32500</c:v>
                </c:pt>
              </c:numCache>
            </c:numRef>
          </c:xVal>
          <c:yVal>
            <c:numRef>
              <c:f>'A (4)'!$AX$2:$AX$127</c:f>
              <c:numCache>
                <c:formatCode>General</c:formatCode>
                <c:ptCount val="126"/>
                <c:pt idx="0">
                  <c:v>0.37669938766284949</c:v>
                </c:pt>
                <c:pt idx="1">
                  <c:v>0.36128778739995637</c:v>
                </c:pt>
                <c:pt idx="2">
                  <c:v>0.34552688574862456</c:v>
                </c:pt>
                <c:pt idx="3">
                  <c:v>0.32946939312755169</c:v>
                </c:pt>
                <c:pt idx="4">
                  <c:v>0.3132232156376617</c:v>
                </c:pt>
                <c:pt idx="5">
                  <c:v>0.29702920624618268</c:v>
                </c:pt>
                <c:pt idx="6">
                  <c:v>0.28142198296173299</c:v>
                </c:pt>
                <c:pt idx="7">
                  <c:v>0.26738417805840137</c:v>
                </c:pt>
                <c:pt idx="8">
                  <c:v>0.25579752809568324</c:v>
                </c:pt>
                <c:pt idx="9">
                  <c:v>0.24619648762678195</c:v>
                </c:pt>
                <c:pt idx="10">
                  <c:v>0.23734067364103775</c:v>
                </c:pt>
                <c:pt idx="11">
                  <c:v>0.22844154049016999</c:v>
                </c:pt>
                <c:pt idx="12">
                  <c:v>0.21919210333001587</c:v>
                </c:pt>
                <c:pt idx="13">
                  <c:v>0.20950215806468414</c:v>
                </c:pt>
                <c:pt idx="14">
                  <c:v>0.19935981170575606</c:v>
                </c:pt>
                <c:pt idx="15">
                  <c:v>0.18877846557172392</c:v>
                </c:pt>
                <c:pt idx="16">
                  <c:v>0.17777842999368515</c:v>
                </c:pt>
                <c:pt idx="17">
                  <c:v>0.16638134272336341</c:v>
                </c:pt>
                <c:pt idx="18">
                  <c:v>0.15461144635137869</c:v>
                </c:pt>
                <c:pt idx="19">
                  <c:v>0.14250351716968179</c:v>
                </c:pt>
                <c:pt idx="20">
                  <c:v>0.13012075243713564</c:v>
                </c:pt>
                <c:pt idx="21">
                  <c:v>0.11759677153646032</c:v>
                </c:pt>
                <c:pt idx="22">
                  <c:v>0.10523241401960534</c:v>
                </c:pt>
                <c:pt idx="23">
                  <c:v>9.3678854653749311E-2</c:v>
                </c:pt>
                <c:pt idx="24">
                  <c:v>8.4000718174801967E-2</c:v>
                </c:pt>
                <c:pt idx="25">
                  <c:v>7.6805137498091439E-2</c:v>
                </c:pt>
                <c:pt idx="26">
                  <c:v>7.1262285792830352E-2</c:v>
                </c:pt>
                <c:pt idx="27">
                  <c:v>6.6187482450056068E-2</c:v>
                </c:pt>
                <c:pt idx="28">
                  <c:v>6.0950870259002352E-2</c:v>
                </c:pt>
                <c:pt idx="29">
                  <c:v>5.5326018571541874E-2</c:v>
                </c:pt>
                <c:pt idx="30">
                  <c:v>4.9252876617753578E-2</c:v>
                </c:pt>
                <c:pt idx="31">
                  <c:v>4.2729618553731072E-2</c:v>
                </c:pt>
                <c:pt idx="32">
                  <c:v>3.577258359283151E-2</c:v>
                </c:pt>
                <c:pt idx="33">
                  <c:v>2.8402684384588751E-2</c:v>
                </c:pt>
                <c:pt idx="34">
                  <c:v>2.064186861461207E-2</c:v>
                </c:pt>
                <c:pt idx="35">
                  <c:v>1.251616347937211E-2</c:v>
                </c:pt>
                <c:pt idx="36">
                  <c:v>4.0656756593729386E-3</c:v>
                </c:pt>
                <c:pt idx="37">
                  <c:v>-4.632965407878149E-3</c:v>
                </c:pt>
                <c:pt idx="38">
                  <c:v>-1.3413534305178984E-2</c:v>
                </c:pt>
                <c:pt idx="39">
                  <c:v>-2.1901095998031861E-2</c:v>
                </c:pt>
                <c:pt idx="40">
                  <c:v>-2.9317149279145274E-2</c:v>
                </c:pt>
                <c:pt idx="41">
                  <c:v>-3.4581077424301068E-2</c:v>
                </c:pt>
                <c:pt idx="42">
                  <c:v>-3.7457301783942777E-2</c:v>
                </c:pt>
                <c:pt idx="43">
                  <c:v>-3.9034989077105203E-2</c:v>
                </c:pt>
                <c:pt idx="44">
                  <c:v>-4.0373655865463015E-2</c:v>
                </c:pt>
                <c:pt idx="45">
                  <c:v>-4.196316359347866E-2</c:v>
                </c:pt>
                <c:pt idx="46">
                  <c:v>-4.3967327251517183E-2</c:v>
                </c:pt>
                <c:pt idx="47">
                  <c:v>-4.6423600249057971E-2</c:v>
                </c:pt>
                <c:pt idx="48">
                  <c:v>-4.9326491745050924E-2</c:v>
                </c:pt>
                <c:pt idx="49">
                  <c:v>-5.2657645193859647E-2</c:v>
                </c:pt>
                <c:pt idx="50">
                  <c:v>-5.6395797641849335E-2</c:v>
                </c:pt>
                <c:pt idx="51">
                  <c:v>-6.0518465881903634E-2</c:v>
                </c:pt>
                <c:pt idx="52">
                  <c:v>-6.4997120101359357E-2</c:v>
                </c:pt>
                <c:pt idx="53">
                  <c:v>-6.9784760494335407E-2</c:v>
                </c:pt>
                <c:pt idx="54">
                  <c:v>-7.4787592153766652E-2</c:v>
                </c:pt>
                <c:pt idx="55">
                  <c:v>-7.9798211959206139E-2</c:v>
                </c:pt>
                <c:pt idx="56">
                  <c:v>-8.435172240724309E-2</c:v>
                </c:pt>
                <c:pt idx="57">
                  <c:v>-8.7542209532823545E-2</c:v>
                </c:pt>
                <c:pt idx="58">
                  <c:v>-8.8369326360324116E-2</c:v>
                </c:pt>
                <c:pt idx="59">
                  <c:v>-8.7018888036349037E-2</c:v>
                </c:pt>
                <c:pt idx="60">
                  <c:v>-8.4711981767909839E-2</c:v>
                </c:pt>
                <c:pt idx="61">
                  <c:v>-8.2348859127643503E-2</c:v>
                </c:pt>
                <c:pt idx="62">
                  <c:v>-8.0302311659485481E-2</c:v>
                </c:pt>
                <c:pt idx="63">
                  <c:v>-7.8688140145707963E-2</c:v>
                </c:pt>
                <c:pt idx="64">
                  <c:v>-7.7526987238994399E-2</c:v>
                </c:pt>
                <c:pt idx="65">
                  <c:v>-7.6808101537695392E-2</c:v>
                </c:pt>
                <c:pt idx="66">
                  <c:v>-7.6511786666552284E-2</c:v>
                </c:pt>
                <c:pt idx="67">
                  <c:v>-7.6616552568191873E-2</c:v>
                </c:pt>
                <c:pt idx="68">
                  <c:v>-7.7099022986451562E-2</c:v>
                </c:pt>
                <c:pt idx="69">
                  <c:v>-7.7927286021866937E-2</c:v>
                </c:pt>
                <c:pt idx="70">
                  <c:v>-7.9045473224468435E-2</c:v>
                </c:pt>
                <c:pt idx="71">
                  <c:v>-8.0337909475056063E-2</c:v>
                </c:pt>
                <c:pt idx="72">
                  <c:v>-8.1545482858551468E-2</c:v>
                </c:pt>
                <c:pt idx="73">
                  <c:v>-8.209690162891016E-2</c:v>
                </c:pt>
                <c:pt idx="74">
                  <c:v>-8.0977308571710496E-2</c:v>
                </c:pt>
                <c:pt idx="75">
                  <c:v>-7.7382540963335744E-2</c:v>
                </c:pt>
                <c:pt idx="76">
                  <c:v>-7.1906664378022581E-2</c:v>
                </c:pt>
                <c:pt idx="77">
                  <c:v>-6.5781704370577551E-2</c:v>
                </c:pt>
                <c:pt idx="78">
                  <c:v>-5.9742602923845416E-2</c:v>
                </c:pt>
                <c:pt idx="79">
                  <c:v>-5.4067728104856966E-2</c:v>
                </c:pt>
                <c:pt idx="80">
                  <c:v>-4.8836429452455796E-2</c:v>
                </c:pt>
                <c:pt idx="81">
                  <c:v>-4.4056942603426984E-2</c:v>
                </c:pt>
                <c:pt idx="82">
                  <c:v>-3.9714782635586955E-2</c:v>
                </c:pt>
                <c:pt idx="83">
                  <c:v>-3.5789405673146459E-2</c:v>
                </c:pt>
                <c:pt idx="84">
                  <c:v>-3.2259088990626558E-2</c:v>
                </c:pt>
                <c:pt idx="85">
                  <c:v>-2.909907465072236E-2</c:v>
                </c:pt>
                <c:pt idx="86">
                  <c:v>-2.62729883760142E-2</c:v>
                </c:pt>
                <c:pt idx="87">
                  <c:v>-2.3713584730905585E-2</c:v>
                </c:pt>
                <c:pt idx="88">
                  <c:v>-2.1277380453611591E-2</c:v>
                </c:pt>
                <c:pt idx="89">
                  <c:v>-1.8640876421915628E-2</c:v>
                </c:pt>
                <c:pt idx="90">
                  <c:v>-1.5111924913150721E-2</c:v>
                </c:pt>
                <c:pt idx="91">
                  <c:v>-9.611811702332506E-3</c:v>
                </c:pt>
                <c:pt idx="92">
                  <c:v>-1.6464566534693066E-3</c:v>
                </c:pt>
                <c:pt idx="93">
                  <c:v>7.8559290619505048E-3</c:v>
                </c:pt>
                <c:pt idx="94">
                  <c:v>1.7745889865665991E-2</c:v>
                </c:pt>
                <c:pt idx="95">
                  <c:v>2.7441896894989305E-2</c:v>
                </c:pt>
                <c:pt idx="96">
                  <c:v>3.6739878690921775E-2</c:v>
                </c:pt>
                <c:pt idx="97">
                  <c:v>4.5587937576011858E-2</c:v>
                </c:pt>
                <c:pt idx="98">
                  <c:v>5.3986914174766469E-2</c:v>
                </c:pt>
                <c:pt idx="99">
                  <c:v>6.1953897847634554E-2</c:v>
                </c:pt>
                <c:pt idx="100">
                  <c:v>6.9509937627611984E-2</c:v>
                </c:pt>
                <c:pt idx="101">
                  <c:v>7.667712560186031E-2</c:v>
                </c:pt>
                <c:pt idx="102">
                  <c:v>8.3482223752678969E-2</c:v>
                </c:pt>
                <c:pt idx="103">
                  <c:v>8.9967410519663935E-2</c:v>
                </c:pt>
                <c:pt idx="104">
                  <c:v>9.621449300547591E-2</c:v>
                </c:pt>
                <c:pt idx="105">
                  <c:v>0.10240217380857683</c:v>
                </c:pt>
                <c:pt idx="106">
                  <c:v>0.10893309775264076</c:v>
                </c:pt>
                <c:pt idx="107">
                  <c:v>0.11662829891888635</c:v>
                </c:pt>
                <c:pt idx="108">
                  <c:v>0.12655395303495912</c:v>
                </c:pt>
                <c:pt idx="109">
                  <c:v>0.13880995088879977</c:v>
                </c:pt>
                <c:pt idx="110">
                  <c:v>0.15224955612749269</c:v>
                </c:pt>
                <c:pt idx="111">
                  <c:v>0.16586332133611562</c:v>
                </c:pt>
                <c:pt idx="112">
                  <c:v>0.1792023818792175</c:v>
                </c:pt>
                <c:pt idx="113">
                  <c:v>0.19212013109846415</c:v>
                </c:pt>
                <c:pt idx="114">
                  <c:v>0.20458519525520463</c:v>
                </c:pt>
                <c:pt idx="115">
                  <c:v>0.2166049892452733</c:v>
                </c:pt>
                <c:pt idx="116">
                  <c:v>0.22819837397276088</c:v>
                </c:pt>
                <c:pt idx="117">
                  <c:v>0.23938669425441517</c:v>
                </c:pt>
                <c:pt idx="118">
                  <c:v>0.25019268053369381</c:v>
                </c:pt>
                <c:pt idx="119">
                  <c:v>0.26064586669574713</c:v>
                </c:pt>
                <c:pt idx="120">
                  <c:v>0.27079592165996047</c:v>
                </c:pt>
                <c:pt idx="121">
                  <c:v>0.28074324645622661</c:v>
                </c:pt>
                <c:pt idx="122">
                  <c:v>0.29071094893975186</c:v>
                </c:pt>
                <c:pt idx="123">
                  <c:v>0.30119705677020286</c:v>
                </c:pt>
                <c:pt idx="124">
                  <c:v>0.3131464172991017</c:v>
                </c:pt>
                <c:pt idx="125">
                  <c:v>0.3275082123389812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CA-4681-9BCC-ADCF1B7FC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522312"/>
        <c:axId val="1"/>
      </c:scatterChart>
      <c:valAx>
        <c:axId val="853522312"/>
        <c:scaling>
          <c:orientation val="minMax"/>
          <c:max val="32000"/>
          <c:min val="-3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98538802052728"/>
              <c:y val="0.885026737967914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373134328358207E-2"/>
              <c:y val="0.385026737967914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522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9403000744309948"/>
          <c:y val="0.93048128342245995"/>
          <c:w val="0.81194076859795516"/>
          <c:h val="0.9839572192513369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V366 Cas -- Residuals from LiTE + Quad. Fit</a:t>
            </a:r>
          </a:p>
        </c:rich>
      </c:tx>
      <c:layout>
        <c:manualLayout>
          <c:xMode val="edge"/>
          <c:yMode val="edge"/>
          <c:x val="0.25260045317515101"/>
          <c:y val="3.1830238726790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38492914838029"/>
          <c:y val="0.11936339522546419"/>
          <c:w val="0.83655335582959622"/>
          <c:h val="0.69496021220159154"/>
        </c:manualLayout>
      </c:layout>
      <c:scatterChart>
        <c:scatterStyle val="lineMarker"/>
        <c:varyColors val="0"/>
        <c:ser>
          <c:idx val="3"/>
          <c:order val="0"/>
          <c:tx>
            <c:strRef>
              <c:f>'A (4)'!$AD$20</c:f>
              <c:strCache>
                <c:ptCount val="1"/>
                <c:pt idx="0">
                  <c:v>Q+S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(4)'!$Z$21:$Z$310</c:f>
              <c:numCache>
                <c:formatCode>General</c:formatCode>
                <c:ptCount val="290"/>
                <c:pt idx="0">
                  <c:v>-21693</c:v>
                </c:pt>
                <c:pt idx="1">
                  <c:v>-8102.5</c:v>
                </c:pt>
                <c:pt idx="2">
                  <c:v>-7937</c:v>
                </c:pt>
                <c:pt idx="3">
                  <c:v>-7167.5</c:v>
                </c:pt>
                <c:pt idx="4">
                  <c:v>-7125</c:v>
                </c:pt>
                <c:pt idx="5">
                  <c:v>-2594.5</c:v>
                </c:pt>
                <c:pt idx="6">
                  <c:v>-2559</c:v>
                </c:pt>
                <c:pt idx="7">
                  <c:v>-1671.5</c:v>
                </c:pt>
                <c:pt idx="8">
                  <c:v>-540.5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2.5</c:v>
                </c:pt>
                <c:pt idx="13">
                  <c:v>395</c:v>
                </c:pt>
                <c:pt idx="14">
                  <c:v>437.5</c:v>
                </c:pt>
                <c:pt idx="15">
                  <c:v>447</c:v>
                </c:pt>
                <c:pt idx="16">
                  <c:v>488</c:v>
                </c:pt>
                <c:pt idx="17">
                  <c:v>2661.5</c:v>
                </c:pt>
                <c:pt idx="18">
                  <c:v>2700</c:v>
                </c:pt>
                <c:pt idx="19">
                  <c:v>2752</c:v>
                </c:pt>
                <c:pt idx="20">
                  <c:v>4205.5</c:v>
                </c:pt>
                <c:pt idx="21">
                  <c:v>5415</c:v>
                </c:pt>
                <c:pt idx="22">
                  <c:v>5430</c:v>
                </c:pt>
                <c:pt idx="23">
                  <c:v>5582</c:v>
                </c:pt>
                <c:pt idx="24">
                  <c:v>5904.5</c:v>
                </c:pt>
                <c:pt idx="25">
                  <c:v>5915.5</c:v>
                </c:pt>
                <c:pt idx="26">
                  <c:v>7884.5</c:v>
                </c:pt>
                <c:pt idx="27">
                  <c:v>7920</c:v>
                </c:pt>
                <c:pt idx="28">
                  <c:v>7923</c:v>
                </c:pt>
                <c:pt idx="29">
                  <c:v>7927</c:v>
                </c:pt>
                <c:pt idx="30">
                  <c:v>7936.5</c:v>
                </c:pt>
                <c:pt idx="31">
                  <c:v>8020</c:v>
                </c:pt>
                <c:pt idx="32">
                  <c:v>8902</c:v>
                </c:pt>
                <c:pt idx="33">
                  <c:v>8944.5</c:v>
                </c:pt>
                <c:pt idx="34">
                  <c:v>9458.5</c:v>
                </c:pt>
                <c:pt idx="35">
                  <c:v>11056</c:v>
                </c:pt>
                <c:pt idx="36">
                  <c:v>13399.5</c:v>
                </c:pt>
                <c:pt idx="37">
                  <c:v>15948.5</c:v>
                </c:pt>
                <c:pt idx="38">
                  <c:v>18940.5</c:v>
                </c:pt>
                <c:pt idx="39">
                  <c:v>20878</c:v>
                </c:pt>
                <c:pt idx="40">
                  <c:v>20985</c:v>
                </c:pt>
                <c:pt idx="41">
                  <c:v>20986.5</c:v>
                </c:pt>
                <c:pt idx="42">
                  <c:v>21045</c:v>
                </c:pt>
                <c:pt idx="43">
                  <c:v>21447</c:v>
                </c:pt>
                <c:pt idx="44">
                  <c:v>21450</c:v>
                </c:pt>
                <c:pt idx="45">
                  <c:v>21463.5</c:v>
                </c:pt>
                <c:pt idx="46">
                  <c:v>21478.5</c:v>
                </c:pt>
                <c:pt idx="47">
                  <c:v>21499</c:v>
                </c:pt>
                <c:pt idx="48">
                  <c:v>21500.5</c:v>
                </c:pt>
                <c:pt idx="49">
                  <c:v>21502</c:v>
                </c:pt>
                <c:pt idx="50">
                  <c:v>21648.5</c:v>
                </c:pt>
                <c:pt idx="51">
                  <c:v>21648.5</c:v>
                </c:pt>
                <c:pt idx="52">
                  <c:v>21973.5</c:v>
                </c:pt>
                <c:pt idx="53">
                  <c:v>22079</c:v>
                </c:pt>
                <c:pt idx="54">
                  <c:v>22090</c:v>
                </c:pt>
                <c:pt idx="55">
                  <c:v>22928</c:v>
                </c:pt>
                <c:pt idx="56">
                  <c:v>22954</c:v>
                </c:pt>
                <c:pt idx="57">
                  <c:v>23413.5</c:v>
                </c:pt>
                <c:pt idx="58">
                  <c:v>23590</c:v>
                </c:pt>
                <c:pt idx="59">
                  <c:v>23944.5</c:v>
                </c:pt>
                <c:pt idx="60">
                  <c:v>23947</c:v>
                </c:pt>
                <c:pt idx="61">
                  <c:v>25478.5</c:v>
                </c:pt>
                <c:pt idx="62">
                  <c:v>25499</c:v>
                </c:pt>
                <c:pt idx="63">
                  <c:v>26068</c:v>
                </c:pt>
                <c:pt idx="64">
                  <c:v>26482</c:v>
                </c:pt>
                <c:pt idx="65">
                  <c:v>26888.5</c:v>
                </c:pt>
                <c:pt idx="66">
                  <c:v>27003.5</c:v>
                </c:pt>
                <c:pt idx="67">
                  <c:v>27071</c:v>
                </c:pt>
                <c:pt idx="68">
                  <c:v>27071</c:v>
                </c:pt>
                <c:pt idx="69">
                  <c:v>27071</c:v>
                </c:pt>
                <c:pt idx="70">
                  <c:v>27834</c:v>
                </c:pt>
                <c:pt idx="71">
                  <c:v>27983.5</c:v>
                </c:pt>
                <c:pt idx="72">
                  <c:v>27983.5</c:v>
                </c:pt>
                <c:pt idx="73">
                  <c:v>27983.5</c:v>
                </c:pt>
                <c:pt idx="74">
                  <c:v>28045.5</c:v>
                </c:pt>
                <c:pt idx="75">
                  <c:v>28075</c:v>
                </c:pt>
                <c:pt idx="76">
                  <c:v>28075</c:v>
                </c:pt>
                <c:pt idx="77">
                  <c:v>28075</c:v>
                </c:pt>
                <c:pt idx="78">
                  <c:v>28076</c:v>
                </c:pt>
                <c:pt idx="79">
                  <c:v>28076</c:v>
                </c:pt>
                <c:pt idx="80">
                  <c:v>28076</c:v>
                </c:pt>
                <c:pt idx="81">
                  <c:v>28425</c:v>
                </c:pt>
                <c:pt idx="82">
                  <c:v>28425</c:v>
                </c:pt>
                <c:pt idx="83">
                  <c:v>28425</c:v>
                </c:pt>
                <c:pt idx="84">
                  <c:v>28497.5</c:v>
                </c:pt>
                <c:pt idx="85">
                  <c:v>28593</c:v>
                </c:pt>
                <c:pt idx="86">
                  <c:v>28593</c:v>
                </c:pt>
                <c:pt idx="87">
                  <c:v>28593</c:v>
                </c:pt>
                <c:pt idx="88">
                  <c:v>28909</c:v>
                </c:pt>
                <c:pt idx="89">
                  <c:v>28909</c:v>
                </c:pt>
                <c:pt idx="90">
                  <c:v>28909</c:v>
                </c:pt>
                <c:pt idx="91">
                  <c:v>28909</c:v>
                </c:pt>
                <c:pt idx="92">
                  <c:v>28987</c:v>
                </c:pt>
                <c:pt idx="93">
                  <c:v>29387.5</c:v>
                </c:pt>
                <c:pt idx="94">
                  <c:v>29457.5</c:v>
                </c:pt>
                <c:pt idx="95">
                  <c:v>29878.5</c:v>
                </c:pt>
                <c:pt idx="96">
                  <c:v>29878.5</c:v>
                </c:pt>
                <c:pt idx="97">
                  <c:v>29878.5</c:v>
                </c:pt>
                <c:pt idx="98">
                  <c:v>29995</c:v>
                </c:pt>
                <c:pt idx="99">
                  <c:v>29995</c:v>
                </c:pt>
                <c:pt idx="100">
                  <c:v>29995</c:v>
                </c:pt>
              </c:numCache>
            </c:numRef>
          </c:xVal>
          <c:yVal>
            <c:numRef>
              <c:f>'A (4)'!$AD$21:$AD$310</c:f>
              <c:numCache>
                <c:formatCode>General</c:formatCode>
                <c:ptCount val="290"/>
                <c:pt idx="0">
                  <c:v>-8.0542441925246927E-2</c:v>
                </c:pt>
                <c:pt idx="1">
                  <c:v>7.3969240789848595E-4</c:v>
                </c:pt>
                <c:pt idx="2">
                  <c:v>1.4928910620300752E-2</c:v>
                </c:pt>
                <c:pt idx="3">
                  <c:v>3.0276568875248336E-2</c:v>
                </c:pt>
                <c:pt idx="4">
                  <c:v>1.4199256892115986E-2</c:v>
                </c:pt>
                <c:pt idx="5">
                  <c:v>-1.9943403608369409E-3</c:v>
                </c:pt>
                <c:pt idx="6">
                  <c:v>2.0037676226055179E-2</c:v>
                </c:pt>
                <c:pt idx="7">
                  <c:v>1.6511436570206678E-2</c:v>
                </c:pt>
                <c:pt idx="8">
                  <c:v>2.4182793321911589E-2</c:v>
                </c:pt>
                <c:pt idx="9">
                  <c:v>1.7711981772450036E-2</c:v>
                </c:pt>
                <c:pt idx="10">
                  <c:v>2.3711981773672397E-2</c:v>
                </c:pt>
                <c:pt idx="11">
                  <c:v>2.3430518270161654E-2</c:v>
                </c:pt>
                <c:pt idx="12">
                  <c:v>1.95083229547489E-2</c:v>
                </c:pt>
                <c:pt idx="13">
                  <c:v>1.3568892741253794E-2</c:v>
                </c:pt>
                <c:pt idx="14">
                  <c:v>2.4118642192414677E-2</c:v>
                </c:pt>
                <c:pt idx="15">
                  <c:v>2.8947712045444524E-2</c:v>
                </c:pt>
                <c:pt idx="16">
                  <c:v>3.8421861901850207E-2</c:v>
                </c:pt>
                <c:pt idx="17">
                  <c:v>1.599631590065223E-2</c:v>
                </c:pt>
                <c:pt idx="18">
                  <c:v>-1.7994058710249505E-4</c:v>
                </c:pt>
                <c:pt idx="19">
                  <c:v>2.2404075911587648E-2</c:v>
                </c:pt>
                <c:pt idx="20">
                  <c:v>1.9658672789884868E-2</c:v>
                </c:pt>
                <c:pt idx="21">
                  <c:v>9.3253019917068913E-3</c:v>
                </c:pt>
                <c:pt idx="22">
                  <c:v>1.6215813197401729E-2</c:v>
                </c:pt>
                <c:pt idx="23">
                  <c:v>-2.42921138120758E-3</c:v>
                </c:pt>
                <c:pt idx="24">
                  <c:v>-1.3342782934851583E-2</c:v>
                </c:pt>
                <c:pt idx="25">
                  <c:v>-3.6096652634200199E-4</c:v>
                </c:pt>
                <c:pt idx="26">
                  <c:v>-1.0835486158835561E-3</c:v>
                </c:pt>
                <c:pt idx="27">
                  <c:v>-7.8174454377903796E-3</c:v>
                </c:pt>
                <c:pt idx="28">
                  <c:v>-4.6824654256803488E-3</c:v>
                </c:pt>
                <c:pt idx="29">
                  <c:v>1.1641319630477653E-3</c:v>
                </c:pt>
                <c:pt idx="30">
                  <c:v>3.9246088193361089E-3</c:v>
                </c:pt>
                <c:pt idx="31">
                  <c:v>-1.0664842141456327E-2</c:v>
                </c:pt>
                <c:pt idx="32">
                  <c:v>1.360908755323794E-2</c:v>
                </c:pt>
                <c:pt idx="33">
                  <c:v>-3.4151055964509298E-2</c:v>
                </c:pt>
                <c:pt idx="34">
                  <c:v>-1.2198821161169902E-2</c:v>
                </c:pt>
                <c:pt idx="35">
                  <c:v>-4.8347905228995902E-3</c:v>
                </c:pt>
                <c:pt idx="36">
                  <c:v>2.4101226427605191E-3</c:v>
                </c:pt>
                <c:pt idx="37">
                  <c:v>5.7059666935919988E-3</c:v>
                </c:pt>
                <c:pt idx="38">
                  <c:v>-1.4452776181560802E-2</c:v>
                </c:pt>
                <c:pt idx="39">
                  <c:v>-1.0908110691744716E-2</c:v>
                </c:pt>
                <c:pt idx="40">
                  <c:v>-9.6339990436990347E-3</c:v>
                </c:pt>
                <c:pt idx="41">
                  <c:v>-9.4688346334917406E-3</c:v>
                </c:pt>
                <c:pt idx="42">
                  <c:v>-9.2251601876012085E-3</c:v>
                </c:pt>
                <c:pt idx="43">
                  <c:v>-1.4033410385456899E-2</c:v>
                </c:pt>
                <c:pt idx="44">
                  <c:v>-9.9014484896492311E-3</c:v>
                </c:pt>
                <c:pt idx="45">
                  <c:v>-1.0307506201235911E-2</c:v>
                </c:pt>
                <c:pt idx="46">
                  <c:v>-1.2247353901241209E-2</c:v>
                </c:pt>
                <c:pt idx="47">
                  <c:v>-1.0378115689472389E-2</c:v>
                </c:pt>
                <c:pt idx="48">
                  <c:v>-1.051205755954443E-2</c:v>
                </c:pt>
                <c:pt idx="49">
                  <c:v>-1.0545997231530796E-2</c:v>
                </c:pt>
                <c:pt idx="50">
                  <c:v>-1.0217304418886963E-2</c:v>
                </c:pt>
                <c:pt idx="51">
                  <c:v>-1.0217304418886963E-2</c:v>
                </c:pt>
                <c:pt idx="52">
                  <c:v>-4.2572157431663427E-3</c:v>
                </c:pt>
                <c:pt idx="53">
                  <c:v>-7.4407177659904095E-3</c:v>
                </c:pt>
                <c:pt idx="54">
                  <c:v>-7.8189589374467877E-3</c:v>
                </c:pt>
                <c:pt idx="55">
                  <c:v>2.7948489032689205E-4</c:v>
                </c:pt>
                <c:pt idx="56">
                  <c:v>3.6238199602391524E-3</c:v>
                </c:pt>
                <c:pt idx="57">
                  <c:v>8.5619841747576614E-3</c:v>
                </c:pt>
                <c:pt idx="58">
                  <c:v>1.1680355314726304E-2</c:v>
                </c:pt>
                <c:pt idx="59">
                  <c:v>1.29271663642683E-2</c:v>
                </c:pt>
                <c:pt idx="60">
                  <c:v>1.218093801677006E-2</c:v>
                </c:pt>
                <c:pt idx="61">
                  <c:v>1.1165091812666228E-2</c:v>
                </c:pt>
                <c:pt idx="62">
                  <c:v>1.074031371979145E-2</c:v>
                </c:pt>
                <c:pt idx="63">
                  <c:v>7.5058579033254469E-3</c:v>
                </c:pt>
                <c:pt idx="64">
                  <c:v>6.8158756519779429E-3</c:v>
                </c:pt>
                <c:pt idx="65">
                  <c:v>6.0962926941984796E-3</c:v>
                </c:pt>
                <c:pt idx="66">
                  <c:v>4.6610373310578546E-3</c:v>
                </c:pt>
                <c:pt idx="67">
                  <c:v>4.1626473290287958E-3</c:v>
                </c:pt>
                <c:pt idx="68">
                  <c:v>4.532647330595746E-3</c:v>
                </c:pt>
                <c:pt idx="69">
                  <c:v>4.5826473329706185E-3</c:v>
                </c:pt>
                <c:pt idx="70">
                  <c:v>2.1202505160409779E-3</c:v>
                </c:pt>
                <c:pt idx="71">
                  <c:v>-9999</c:v>
                </c:pt>
                <c:pt idx="72">
                  <c:v>-9999</c:v>
                </c:pt>
                <c:pt idx="73">
                  <c:v>-9999</c:v>
                </c:pt>
                <c:pt idx="74">
                  <c:v>1.6817608523396477E-3</c:v>
                </c:pt>
                <c:pt idx="75">
                  <c:v>-9999</c:v>
                </c:pt>
                <c:pt idx="76">
                  <c:v>1.1130837592622511E-3</c:v>
                </c:pt>
                <c:pt idx="77">
                  <c:v>-9999</c:v>
                </c:pt>
                <c:pt idx="78">
                  <c:v>-9999</c:v>
                </c:pt>
                <c:pt idx="79">
                  <c:v>-9999</c:v>
                </c:pt>
                <c:pt idx="80">
                  <c:v>-9999</c:v>
                </c:pt>
                <c:pt idx="81">
                  <c:v>1.3315890435825484E-3</c:v>
                </c:pt>
                <c:pt idx="82">
                  <c:v>1.4015890454521784E-3</c:v>
                </c:pt>
                <c:pt idx="83">
                  <c:v>1.531589045806081E-3</c:v>
                </c:pt>
                <c:pt idx="84">
                  <c:v>-9999</c:v>
                </c:pt>
                <c:pt idx="85">
                  <c:v>-9999</c:v>
                </c:pt>
                <c:pt idx="86">
                  <c:v>-9999</c:v>
                </c:pt>
                <c:pt idx="87">
                  <c:v>-9999</c:v>
                </c:pt>
                <c:pt idx="88">
                  <c:v>-9999</c:v>
                </c:pt>
                <c:pt idx="89">
                  <c:v>-9999</c:v>
                </c:pt>
                <c:pt idx="90">
                  <c:v>-9999</c:v>
                </c:pt>
                <c:pt idx="91">
                  <c:v>-9999</c:v>
                </c:pt>
                <c:pt idx="92">
                  <c:v>-9999</c:v>
                </c:pt>
                <c:pt idx="93">
                  <c:v>-9999</c:v>
                </c:pt>
                <c:pt idx="94">
                  <c:v>-9999</c:v>
                </c:pt>
                <c:pt idx="95">
                  <c:v>-9999</c:v>
                </c:pt>
                <c:pt idx="96">
                  <c:v>-9999</c:v>
                </c:pt>
                <c:pt idx="97">
                  <c:v>-9999</c:v>
                </c:pt>
                <c:pt idx="98">
                  <c:v>-9999</c:v>
                </c:pt>
                <c:pt idx="99">
                  <c:v>-9999</c:v>
                </c:pt>
                <c:pt idx="100">
                  <c:v>-9999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27-40AF-8728-2D1E94D08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529856"/>
        <c:axId val="1"/>
      </c:scatterChart>
      <c:valAx>
        <c:axId val="853529856"/>
        <c:scaling>
          <c:orientation val="minMax"/>
          <c:max val="30000"/>
          <c:min val="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63032685550258"/>
              <c:y val="0.88594164456233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6.0000000000000001E-3"/>
          <c:min val="-6.0000000000000001E-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260029717682021E-2"/>
              <c:y val="0.38726790450928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529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51263032685550258"/>
          <c:y val="0.93103448275862066"/>
          <c:w val="0.61069867752415041"/>
          <c:h val="0.984084880636604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28575</xdr:rowOff>
    </xdr:from>
    <xdr:to>
      <xdr:col>16</xdr:col>
      <xdr:colOff>190500</xdr:colOff>
      <xdr:row>18</xdr:row>
      <xdr:rowOff>152400</xdr:rowOff>
    </xdr:to>
    <xdr:graphicFrame macro="">
      <xdr:nvGraphicFramePr>
        <xdr:cNvPr id="5133" name="Chart 7">
          <a:extLst>
            <a:ext uri="{FF2B5EF4-FFF2-40B4-BE49-F238E27FC236}">
              <a16:creationId xmlns:a16="http://schemas.microsoft.com/office/drawing/2014/main" id="{8143B2E2-48F9-347F-9890-403830AE4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257175</xdr:colOff>
      <xdr:row>0</xdr:row>
      <xdr:rowOff>0</xdr:rowOff>
    </xdr:from>
    <xdr:to>
      <xdr:col>26</xdr:col>
      <xdr:colOff>47625</xdr:colOff>
      <xdr:row>18</xdr:row>
      <xdr:rowOff>133350</xdr:rowOff>
    </xdr:to>
    <xdr:graphicFrame macro="">
      <xdr:nvGraphicFramePr>
        <xdr:cNvPr id="5136" name="Chart 10">
          <a:extLst>
            <a:ext uri="{FF2B5EF4-FFF2-40B4-BE49-F238E27FC236}">
              <a16:creationId xmlns:a16="http://schemas.microsoft.com/office/drawing/2014/main" id="{973C14E7-C90E-7924-2358-63AB81345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0</xdr:colOff>
      <xdr:row>43</xdr:row>
      <xdr:rowOff>0</xdr:rowOff>
    </xdr:from>
    <xdr:to>
      <xdr:col>39</xdr:col>
      <xdr:colOff>428625</xdr:colOff>
      <xdr:row>65</xdr:row>
      <xdr:rowOff>9525</xdr:rowOff>
    </xdr:to>
    <xdr:graphicFrame macro="">
      <xdr:nvGraphicFramePr>
        <xdr:cNvPr id="5137" name="Chart 11">
          <a:extLst>
            <a:ext uri="{FF2B5EF4-FFF2-40B4-BE49-F238E27FC236}">
              <a16:creationId xmlns:a16="http://schemas.microsoft.com/office/drawing/2014/main" id="{68C9A2BE-23AB-A833-4832-C54425C5A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0</xdr:rowOff>
    </xdr:from>
    <xdr:to>
      <xdr:col>12</xdr:col>
      <xdr:colOff>171450</xdr:colOff>
      <xdr:row>22</xdr:row>
      <xdr:rowOff>123825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B8294EEB-A67E-34F8-D153-DAF197091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219075</xdr:colOff>
      <xdr:row>0</xdr:row>
      <xdr:rowOff>57150</xdr:rowOff>
    </xdr:from>
    <xdr:to>
      <xdr:col>23</xdr:col>
      <xdr:colOff>504825</xdr:colOff>
      <xdr:row>22</xdr:row>
      <xdr:rowOff>57150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407E818E-5218-0742-74A3-F0546E25D1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266700</xdr:colOff>
      <xdr:row>23</xdr:row>
      <xdr:rowOff>28575</xdr:rowOff>
    </xdr:from>
    <xdr:to>
      <xdr:col>23</xdr:col>
      <xdr:colOff>561975</xdr:colOff>
      <xdr:row>45</xdr:row>
      <xdr:rowOff>38100</xdr:rowOff>
    </xdr:to>
    <xdr:graphicFrame macro="">
      <xdr:nvGraphicFramePr>
        <xdr:cNvPr id="4" name="Chart 9">
          <a:extLst>
            <a:ext uri="{FF2B5EF4-FFF2-40B4-BE49-F238E27FC236}">
              <a16:creationId xmlns:a16="http://schemas.microsoft.com/office/drawing/2014/main" id="{3E2FAA58-8164-943A-BC35-D9122731C5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0</xdr:row>
      <xdr:rowOff>0</xdr:rowOff>
    </xdr:from>
    <xdr:to>
      <xdr:col>17</xdr:col>
      <xdr:colOff>219075</xdr:colOff>
      <xdr:row>18</xdr:row>
      <xdr:rowOff>95250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C2F4FB4B-DEC2-A1BF-C856-A826E43A3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19</xdr:row>
      <xdr:rowOff>152400</xdr:rowOff>
    </xdr:from>
    <xdr:to>
      <xdr:col>26</xdr:col>
      <xdr:colOff>400050</xdr:colOff>
      <xdr:row>39</xdr:row>
      <xdr:rowOff>152400</xdr:rowOff>
    </xdr:to>
    <xdr:graphicFrame macro="">
      <xdr:nvGraphicFramePr>
        <xdr:cNvPr id="1034" name="Chart 5">
          <a:extLst>
            <a:ext uri="{FF2B5EF4-FFF2-40B4-BE49-F238E27FC236}">
              <a16:creationId xmlns:a16="http://schemas.microsoft.com/office/drawing/2014/main" id="{2F43C5C1-64C5-FC3A-CB95-A617425F8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561975</xdr:colOff>
      <xdr:row>40</xdr:row>
      <xdr:rowOff>104775</xdr:rowOff>
    </xdr:from>
    <xdr:to>
      <xdr:col>26</xdr:col>
      <xdr:colOff>485775</xdr:colOff>
      <xdr:row>56</xdr:row>
      <xdr:rowOff>28575</xdr:rowOff>
    </xdr:to>
    <xdr:graphicFrame macro="">
      <xdr:nvGraphicFramePr>
        <xdr:cNvPr id="1035" name="Chart 6">
          <a:extLst>
            <a:ext uri="{FF2B5EF4-FFF2-40B4-BE49-F238E27FC236}">
              <a16:creationId xmlns:a16="http://schemas.microsoft.com/office/drawing/2014/main" id="{99C984D3-90FF-BD0D-93D3-0C07B4716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180975</xdr:colOff>
      <xdr:row>29</xdr:row>
      <xdr:rowOff>9525</xdr:rowOff>
    </xdr:from>
    <xdr:to>
      <xdr:col>35</xdr:col>
      <xdr:colOff>323850</xdr:colOff>
      <xdr:row>44</xdr:row>
      <xdr:rowOff>142875</xdr:rowOff>
    </xdr:to>
    <xdr:graphicFrame macro="">
      <xdr:nvGraphicFramePr>
        <xdr:cNvPr id="1036" name="Chart 7">
          <a:extLst>
            <a:ext uri="{FF2B5EF4-FFF2-40B4-BE49-F238E27FC236}">
              <a16:creationId xmlns:a16="http://schemas.microsoft.com/office/drawing/2014/main" id="{C1AF4A75-53AE-E696-1122-1DE9F7888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342900</xdr:colOff>
      <xdr:row>0</xdr:row>
      <xdr:rowOff>104775</xdr:rowOff>
    </xdr:from>
    <xdr:to>
      <xdr:col>28</xdr:col>
      <xdr:colOff>0</xdr:colOff>
      <xdr:row>19</xdr:row>
      <xdr:rowOff>38100</xdr:rowOff>
    </xdr:to>
    <xdr:graphicFrame macro="">
      <xdr:nvGraphicFramePr>
        <xdr:cNvPr id="1037" name="Chart 8">
          <a:extLst>
            <a:ext uri="{FF2B5EF4-FFF2-40B4-BE49-F238E27FC236}">
              <a16:creationId xmlns:a16="http://schemas.microsoft.com/office/drawing/2014/main" id="{30F33E2B-9A0B-B838-ED4B-AE7DA4C1F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790575</xdr:colOff>
      <xdr:row>0</xdr:row>
      <xdr:rowOff>0</xdr:rowOff>
    </xdr:from>
    <xdr:to>
      <xdr:col>26</xdr:col>
      <xdr:colOff>600075</xdr:colOff>
      <xdr:row>30</xdr:row>
      <xdr:rowOff>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93006561-03FB-1219-1144-A5AE31658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0</xdr:rowOff>
    </xdr:from>
    <xdr:to>
      <xdr:col>15</xdr:col>
      <xdr:colOff>180975</xdr:colOff>
      <xdr:row>18</xdr:row>
      <xdr:rowOff>95250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98A4DB6B-7094-5558-F6D8-387217767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26</xdr:col>
      <xdr:colOff>133350</xdr:colOff>
      <xdr:row>18</xdr:row>
      <xdr:rowOff>114300</xdr:rowOff>
    </xdr:to>
    <xdr:graphicFrame macro="">
      <xdr:nvGraphicFramePr>
        <xdr:cNvPr id="3076" name="Chart 2">
          <a:extLst>
            <a:ext uri="{FF2B5EF4-FFF2-40B4-BE49-F238E27FC236}">
              <a16:creationId xmlns:a16="http://schemas.microsoft.com/office/drawing/2014/main" id="{BD23E185-F4C1-B152-CF62-0F8F8DF0F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495300</xdr:colOff>
      <xdr:row>0</xdr:row>
      <xdr:rowOff>0</xdr:rowOff>
    </xdr:from>
    <xdr:to>
      <xdr:col>43</xdr:col>
      <xdr:colOff>238125</xdr:colOff>
      <xdr:row>18</xdr:row>
      <xdr:rowOff>114300</xdr:rowOff>
    </xdr:to>
    <xdr:graphicFrame macro="">
      <xdr:nvGraphicFramePr>
        <xdr:cNvPr id="11274" name="Chart 1">
          <a:extLst>
            <a:ext uri="{FF2B5EF4-FFF2-40B4-BE49-F238E27FC236}">
              <a16:creationId xmlns:a16="http://schemas.microsoft.com/office/drawing/2014/main" id="{969A1243-A9D0-F012-FAB7-B28FA8464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266700</xdr:colOff>
      <xdr:row>14</xdr:row>
      <xdr:rowOff>66675</xdr:rowOff>
    </xdr:from>
    <xdr:to>
      <xdr:col>50</xdr:col>
      <xdr:colOff>476250</xdr:colOff>
      <xdr:row>35</xdr:row>
      <xdr:rowOff>9525</xdr:rowOff>
    </xdr:to>
    <xdr:graphicFrame macro="">
      <xdr:nvGraphicFramePr>
        <xdr:cNvPr id="11275" name="Chart 3">
          <a:extLst>
            <a:ext uri="{FF2B5EF4-FFF2-40B4-BE49-F238E27FC236}">
              <a16:creationId xmlns:a16="http://schemas.microsoft.com/office/drawing/2014/main" id="{07E328E0-A0A5-0881-BDAA-DDC828D83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200025</xdr:colOff>
      <xdr:row>19</xdr:row>
      <xdr:rowOff>171450</xdr:rowOff>
    </xdr:from>
    <xdr:to>
      <xdr:col>37</xdr:col>
      <xdr:colOff>600075</xdr:colOff>
      <xdr:row>41</xdr:row>
      <xdr:rowOff>152400</xdr:rowOff>
    </xdr:to>
    <xdr:graphicFrame macro="">
      <xdr:nvGraphicFramePr>
        <xdr:cNvPr id="11276" name="Chart 4">
          <a:extLst>
            <a:ext uri="{FF2B5EF4-FFF2-40B4-BE49-F238E27FC236}">
              <a16:creationId xmlns:a16="http://schemas.microsoft.com/office/drawing/2014/main" id="{1DD65975-0B21-9335-3E91-0D5267A89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25</xdr:col>
      <xdr:colOff>76200</xdr:colOff>
      <xdr:row>47</xdr:row>
      <xdr:rowOff>9525</xdr:rowOff>
    </xdr:to>
    <xdr:graphicFrame macro="">
      <xdr:nvGraphicFramePr>
        <xdr:cNvPr id="11277" name="Chart 5">
          <a:extLst>
            <a:ext uri="{FF2B5EF4-FFF2-40B4-BE49-F238E27FC236}">
              <a16:creationId xmlns:a16="http://schemas.microsoft.com/office/drawing/2014/main" id="{009D2833-4E12-092B-602D-C5F7DB1DB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190500</xdr:colOff>
      <xdr:row>44</xdr:row>
      <xdr:rowOff>57150</xdr:rowOff>
    </xdr:from>
    <xdr:to>
      <xdr:col>45</xdr:col>
      <xdr:colOff>476250</xdr:colOff>
      <xdr:row>66</xdr:row>
      <xdr:rowOff>66675</xdr:rowOff>
    </xdr:to>
    <xdr:graphicFrame macro="">
      <xdr:nvGraphicFramePr>
        <xdr:cNvPr id="11278" name="Chart 6">
          <a:extLst>
            <a:ext uri="{FF2B5EF4-FFF2-40B4-BE49-F238E27FC236}">
              <a16:creationId xmlns:a16="http://schemas.microsoft.com/office/drawing/2014/main" id="{B6143CD3-0B50-F909-6C4C-FCD5ACAFC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247650</xdr:colOff>
      <xdr:row>0</xdr:row>
      <xdr:rowOff>0</xdr:rowOff>
    </xdr:from>
    <xdr:to>
      <xdr:col>18</xdr:col>
      <xdr:colOff>104775</xdr:colOff>
      <xdr:row>18</xdr:row>
      <xdr:rowOff>123825</xdr:rowOff>
    </xdr:to>
    <xdr:graphicFrame macro="">
      <xdr:nvGraphicFramePr>
        <xdr:cNvPr id="11279" name="Chart 7">
          <a:extLst>
            <a:ext uri="{FF2B5EF4-FFF2-40B4-BE49-F238E27FC236}">
              <a16:creationId xmlns:a16="http://schemas.microsoft.com/office/drawing/2014/main" id="{2252B70D-DA87-1615-C69B-78827D9E31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200025</xdr:colOff>
      <xdr:row>0</xdr:row>
      <xdr:rowOff>104775</xdr:rowOff>
    </xdr:from>
    <xdr:to>
      <xdr:col>20</xdr:col>
      <xdr:colOff>200025</xdr:colOff>
      <xdr:row>19</xdr:row>
      <xdr:rowOff>85725</xdr:rowOff>
    </xdr:to>
    <xdr:graphicFrame macro="">
      <xdr:nvGraphicFramePr>
        <xdr:cNvPr id="11280" name="Chart 8">
          <a:extLst>
            <a:ext uri="{FF2B5EF4-FFF2-40B4-BE49-F238E27FC236}">
              <a16:creationId xmlns:a16="http://schemas.microsoft.com/office/drawing/2014/main" id="{9C2474A0-D195-ABD2-65D3-020341B5F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vsolj.cetus-net.org/bulletin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16" TargetMode="External"/><Relationship Id="rId13" Type="http://schemas.openxmlformats.org/officeDocument/2006/relationships/hyperlink" Target="http://www.bav-astro.de/sfs/BAVM_link.php?BAVMnr=116" TargetMode="External"/><Relationship Id="rId18" Type="http://schemas.openxmlformats.org/officeDocument/2006/relationships/hyperlink" Target="http://www.bav-astro.de/sfs/BAVM_link.php?BAVMnr=116" TargetMode="External"/><Relationship Id="rId26" Type="http://schemas.openxmlformats.org/officeDocument/2006/relationships/hyperlink" Target="http://www.konkoly.hu/cgi-bin/IBVS?5795" TargetMode="External"/><Relationship Id="rId39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16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www.konkoly.hu/cgi-bin/IBVS?5960" TargetMode="External"/><Relationship Id="rId42" Type="http://schemas.openxmlformats.org/officeDocument/2006/relationships/hyperlink" Target="http://www.bav-astro.de/sfs/BAVM_link.php?BAVMnr=231" TargetMode="External"/><Relationship Id="rId7" Type="http://schemas.openxmlformats.org/officeDocument/2006/relationships/hyperlink" Target="http://www.bav-astro.de/sfs/BAVM_link.php?BAVMnr=116" TargetMode="External"/><Relationship Id="rId12" Type="http://schemas.openxmlformats.org/officeDocument/2006/relationships/hyperlink" Target="http://www.bav-astro.de/sfs/BAVM_link.php?BAVMnr=116" TargetMode="External"/><Relationship Id="rId17" Type="http://schemas.openxmlformats.org/officeDocument/2006/relationships/hyperlink" Target="http://www.bav-astro.de/sfs/BAVM_link.php?BAVMnr=116" TargetMode="External"/><Relationship Id="rId25" Type="http://schemas.openxmlformats.org/officeDocument/2006/relationships/hyperlink" Target="http://www.bav-astro.de/sfs/BAVM_link.php?BAVMnr=178" TargetMode="External"/><Relationship Id="rId33" Type="http://schemas.openxmlformats.org/officeDocument/2006/relationships/hyperlink" Target="http://var.astro.cz/oejv/issues/oejv0137.pdf" TargetMode="External"/><Relationship Id="rId38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116" TargetMode="External"/><Relationship Id="rId16" Type="http://schemas.openxmlformats.org/officeDocument/2006/relationships/hyperlink" Target="http://www.bav-astro.de/sfs/BAVM_link.php?BAVMnr=116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konkoly.hu/cgi-bin/IBVS?5871" TargetMode="External"/><Relationship Id="rId41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116" TargetMode="External"/><Relationship Id="rId6" Type="http://schemas.openxmlformats.org/officeDocument/2006/relationships/hyperlink" Target="http://www.bav-astro.de/sfs/BAVM_link.php?BAVMnr=116" TargetMode="External"/><Relationship Id="rId11" Type="http://schemas.openxmlformats.org/officeDocument/2006/relationships/hyperlink" Target="http://www.bav-astro.de/sfs/BAVM_link.php?BAVMnr=116" TargetMode="External"/><Relationship Id="rId24" Type="http://schemas.openxmlformats.org/officeDocument/2006/relationships/hyperlink" Target="http://www.bav-astro.de/sfs/BAVM_link.php?BAVMnr=178" TargetMode="External"/><Relationship Id="rId32" Type="http://schemas.openxmlformats.org/officeDocument/2006/relationships/hyperlink" Target="http://var.astro.cz/oejv/issues/oejv0137.pdf" TargetMode="External"/><Relationship Id="rId37" Type="http://schemas.openxmlformats.org/officeDocument/2006/relationships/hyperlink" Target="http://var.astro.cz/oejv/issues/oejv0160.pdf" TargetMode="External"/><Relationship Id="rId40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116" TargetMode="External"/><Relationship Id="rId15" Type="http://schemas.openxmlformats.org/officeDocument/2006/relationships/hyperlink" Target="http://www.bav-astro.de/sfs/BAVM_link.php?BAVMnr=116" TargetMode="External"/><Relationship Id="rId23" Type="http://schemas.openxmlformats.org/officeDocument/2006/relationships/hyperlink" Target="http://www.konkoly.hu/cgi-bin/IBVS?5378" TargetMode="External"/><Relationship Id="rId28" Type="http://schemas.openxmlformats.org/officeDocument/2006/relationships/hyperlink" Target="http://www.konkoly.hu/cgi-bin/IBVS?5875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116" TargetMode="External"/><Relationship Id="rId19" Type="http://schemas.openxmlformats.org/officeDocument/2006/relationships/hyperlink" Target="http://www.bav-astro.de/sfs/BAVM_link.php?BAVMnr=116" TargetMode="External"/><Relationship Id="rId31" Type="http://schemas.openxmlformats.org/officeDocument/2006/relationships/hyperlink" Target="http://var.astro.cz/oejv/issues/oejv0137.pdf" TargetMode="External"/><Relationship Id="rId44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116" TargetMode="External"/><Relationship Id="rId9" Type="http://schemas.openxmlformats.org/officeDocument/2006/relationships/hyperlink" Target="http://www.bav-astro.de/sfs/BAVM_link.php?BAVMnr=116" TargetMode="External"/><Relationship Id="rId14" Type="http://schemas.openxmlformats.org/officeDocument/2006/relationships/hyperlink" Target="http://www.bav-astro.de/sfs/BAVM_link.php?BAVMnr=116" TargetMode="External"/><Relationship Id="rId22" Type="http://schemas.openxmlformats.org/officeDocument/2006/relationships/hyperlink" Target="http://www.konkoly.hu/cgi-bin/IBVS?5371" TargetMode="External"/><Relationship Id="rId27" Type="http://schemas.openxmlformats.org/officeDocument/2006/relationships/hyperlink" Target="http://www.bav-astro.de/sfs/BAVM_link.php?BAVMnr=193" TargetMode="External"/><Relationship Id="rId30" Type="http://schemas.openxmlformats.org/officeDocument/2006/relationships/hyperlink" Target="http://www.bav-astro.de/sfs/BAVM_link.php?BAVMnr=214" TargetMode="External"/><Relationship Id="rId35" Type="http://schemas.openxmlformats.org/officeDocument/2006/relationships/hyperlink" Target="http://var.astro.cz/oejv/issues/oejv0160.pdf" TargetMode="External"/><Relationship Id="rId43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P2540"/>
  <sheetViews>
    <sheetView tabSelected="1" workbookViewId="0">
      <pane xSplit="12" ySplit="22" topLeftCell="M112" activePane="bottomRight" state="frozen"/>
      <selection pane="topRight" activeCell="M1" sqref="M1"/>
      <selection pane="bottomLeft" activeCell="A23" sqref="A23"/>
      <selection pane="bottomRight" activeCell="D7" sqref="D7"/>
    </sheetView>
  </sheetViews>
  <sheetFormatPr defaultRowHeight="12.75"/>
  <cols>
    <col min="1" max="1" width="16.7109375" style="1" customWidth="1"/>
    <col min="2" max="2" width="4.5703125" style="1" customWidth="1"/>
    <col min="3" max="3" width="13.28515625" style="1" customWidth="1"/>
    <col min="4" max="4" width="11.140625" style="1" customWidth="1"/>
    <col min="5" max="5" width="10.7109375" style="1" customWidth="1"/>
    <col min="6" max="6" width="17.42578125" style="1" customWidth="1"/>
    <col min="7" max="7" width="9.5703125" style="1" customWidth="1"/>
    <col min="8" max="8" width="9.140625" style="1"/>
    <col min="9" max="9" width="10.85546875" style="1" customWidth="1"/>
    <col min="10" max="12" width="9.140625" style="1"/>
    <col min="13" max="13" width="9" style="1" customWidth="1"/>
    <col min="14" max="14" width="10.7109375" style="1" customWidth="1"/>
    <col min="15" max="15" width="9.140625" style="1"/>
    <col min="17" max="17" width="12.42578125" style="1" bestFit="1" customWidth="1"/>
    <col min="18" max="18" width="9.140625" style="1"/>
    <col min="19" max="19" width="9.140625" style="74"/>
    <col min="20" max="25" width="9.140625" style="1"/>
    <col min="26" max="26" width="10.28515625" style="13" customWidth="1"/>
    <col min="27" max="27" width="12.140625" style="13" customWidth="1"/>
    <col min="28" max="28" width="9.42578125" style="13" customWidth="1"/>
    <col min="29" max="31" width="10.42578125" style="13" customWidth="1"/>
    <col min="32" max="32" width="10.5703125" style="13" customWidth="1"/>
    <col min="33" max="33" width="10.28515625" style="13" customWidth="1"/>
    <col min="34" max="37" width="9.42578125" style="13" customWidth="1"/>
    <col min="38" max="52" width="10.28515625" style="13" customWidth="1"/>
    <col min="53" max="53" width="11.85546875" style="13" customWidth="1"/>
    <col min="54" max="54" width="14.7109375" style="13" customWidth="1"/>
    <col min="55" max="68" width="10.28515625" style="13" customWidth="1"/>
    <col min="69" max="16384" width="9.140625" style="1"/>
  </cols>
  <sheetData>
    <row r="1" spans="1:68" ht="22.5" customHeight="1" thickBot="1">
      <c r="A1" s="208" t="s">
        <v>565</v>
      </c>
      <c r="E1" s="3"/>
      <c r="I1" s="4"/>
      <c r="AA1" s="131" t="s">
        <v>467</v>
      </c>
      <c r="AB1" s="132"/>
      <c r="AC1" s="132" t="s">
        <v>468</v>
      </c>
      <c r="AD1" s="132" t="s">
        <v>469</v>
      </c>
      <c r="AE1" s="35"/>
      <c r="AM1" s="119"/>
      <c r="AW1" s="133" t="s">
        <v>14</v>
      </c>
      <c r="AX1" s="134" t="s">
        <v>470</v>
      </c>
      <c r="AY1" s="69" t="s">
        <v>471</v>
      </c>
      <c r="AZ1" s="135" t="s">
        <v>472</v>
      </c>
      <c r="BA1" s="136" t="s">
        <v>473</v>
      </c>
      <c r="BB1" s="135" t="s">
        <v>474</v>
      </c>
      <c r="BC1" s="136" t="s">
        <v>475</v>
      </c>
      <c r="BD1" s="135" t="s">
        <v>476</v>
      </c>
      <c r="BE1" s="137" t="s">
        <v>477</v>
      </c>
      <c r="BF1" s="136" t="s">
        <v>478</v>
      </c>
      <c r="BG1" s="135" t="s">
        <v>479</v>
      </c>
      <c r="BH1" s="137" t="s">
        <v>480</v>
      </c>
      <c r="BI1" s="136" t="s">
        <v>481</v>
      </c>
      <c r="BJ1" s="135" t="s">
        <v>482</v>
      </c>
      <c r="BK1" s="137" t="s">
        <v>483</v>
      </c>
      <c r="BL1" s="136" t="s">
        <v>104</v>
      </c>
    </row>
    <row r="2" spans="1:68" s="210" customFormat="1" ht="12.95" customHeight="1" thickBot="1">
      <c r="A2" s="209" t="s">
        <v>34</v>
      </c>
      <c r="B2" s="210" t="s">
        <v>44</v>
      </c>
      <c r="D2" s="211"/>
      <c r="E2" s="212"/>
      <c r="I2" s="213"/>
      <c r="P2" s="214"/>
      <c r="S2" s="215"/>
      <c r="Z2" s="209"/>
      <c r="AA2" s="216" t="s">
        <v>484</v>
      </c>
      <c r="AB2" s="217">
        <f>C7</f>
        <v>35075.461000000003</v>
      </c>
      <c r="AC2" s="218" t="s">
        <v>485</v>
      </c>
      <c r="AD2" s="217">
        <f>C8</f>
        <v>0.72927450000000005</v>
      </c>
      <c r="AE2" s="219" t="s">
        <v>486</v>
      </c>
      <c r="AF2" s="209"/>
      <c r="AG2" s="209"/>
      <c r="AH2" s="209"/>
      <c r="AI2" s="209"/>
      <c r="AJ2" s="209"/>
      <c r="AK2" s="209"/>
      <c r="AL2" s="220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>
        <v>-30000</v>
      </c>
      <c r="AX2" s="209">
        <f t="shared" ref="AX2:AX65" si="0">AB$3+AB$4*AW2+AB$5*AW2^2+AZ2</f>
        <v>0.15712359347601748</v>
      </c>
      <c r="AY2" s="209">
        <f t="shared" ref="AY2:AY65" si="1">AB$3+AB$4*AW2+AB$5*AW2^2</f>
        <v>0.18860167358517493</v>
      </c>
      <c r="AZ2" s="221">
        <f t="shared" ref="AZ2:AZ65" si="2">$AB$6*($AB$11/BA2*BB2+$AB$12)</f>
        <v>-3.1478080109157459E-2</v>
      </c>
      <c r="BA2" s="209">
        <f t="shared" ref="BA2:BA65" si="3">1+$AB$7*COS(BC2)</f>
        <v>1.1153209342169672</v>
      </c>
      <c r="BB2" s="209">
        <f t="shared" ref="BB2:BB65" si="4">SIN(BC2+RADIANS($AB$9))</f>
        <v>-0.9501241497736318</v>
      </c>
      <c r="BC2" s="209">
        <f t="shared" ref="BC2:BC65" si="5">2*ATAN(BD2)</f>
        <v>1.8823709816788106</v>
      </c>
      <c r="BD2" s="209">
        <f t="shared" ref="BD2:BD65" si="6">SQRT((1+$AB$7)/(1-$AB$7))*TAN(BE2/2)</f>
        <v>1.3726480763832716</v>
      </c>
      <c r="BE2" s="209">
        <f t="shared" ref="BE2:BK17" si="7">$BL2+$AB$7*SIN(BF2)</f>
        <v>2.2295663945749795</v>
      </c>
      <c r="BF2" s="209">
        <f t="shared" si="7"/>
        <v>2.2296092748166365</v>
      </c>
      <c r="BG2" s="209">
        <f t="shared" si="7"/>
        <v>2.2297954540000662</v>
      </c>
      <c r="BH2" s="209">
        <f t="shared" si="7"/>
        <v>2.230603295993574</v>
      </c>
      <c r="BI2" s="209">
        <f t="shared" si="7"/>
        <v>2.234098874562247</v>
      </c>
      <c r="BJ2" s="209">
        <f t="shared" si="7"/>
        <v>2.2490481421425654</v>
      </c>
      <c r="BK2" s="209">
        <f t="shared" si="7"/>
        <v>2.3101100833789929</v>
      </c>
      <c r="BL2" s="209">
        <f t="shared" ref="BL2:BL65" si="8">RADIANS($AB$9)+$AB$18*(AW2-AB$15)</f>
        <v>2.5270192486590846</v>
      </c>
      <c r="BM2" s="209"/>
      <c r="BN2" s="209"/>
      <c r="BO2" s="209"/>
      <c r="BP2" s="209"/>
    </row>
    <row r="3" spans="1:68" s="210" customFormat="1" ht="12.95" customHeight="1" thickBot="1">
      <c r="A3" s="209"/>
      <c r="C3" s="222" t="s">
        <v>22</v>
      </c>
      <c r="D3" s="223"/>
      <c r="E3" s="212"/>
      <c r="I3" s="213"/>
      <c r="P3" s="214"/>
      <c r="S3" s="215"/>
      <c r="Z3" s="209">
        <v>0.03</v>
      </c>
      <c r="AA3" s="224" t="s">
        <v>487</v>
      </c>
      <c r="AB3" s="225">
        <f t="shared" ref="AB3:AB10" si="9">AC3*AD3</f>
        <v>-2.7623428300910637E-3</v>
      </c>
      <c r="AC3" s="226">
        <v>-0.27623428300910635</v>
      </c>
      <c r="AD3" s="209">
        <v>0.01</v>
      </c>
      <c r="AE3" s="227"/>
      <c r="AF3" s="228"/>
      <c r="AG3" s="226"/>
      <c r="AH3" s="226"/>
      <c r="AI3" s="226"/>
      <c r="AJ3" s="226"/>
      <c r="AK3" s="226"/>
      <c r="AL3" s="226"/>
      <c r="AM3" s="226"/>
      <c r="AN3" s="209"/>
      <c r="AO3" s="209"/>
      <c r="AP3" s="209"/>
      <c r="AQ3" s="209"/>
      <c r="AR3" s="209"/>
      <c r="AS3" s="209"/>
      <c r="AT3" s="209"/>
      <c r="AU3" s="209"/>
      <c r="AV3" s="209"/>
      <c r="AW3" s="209">
        <v>-29500</v>
      </c>
      <c r="AX3" s="209">
        <f t="shared" si="0"/>
        <v>0.15157685069645152</v>
      </c>
      <c r="AY3" s="209">
        <f t="shared" si="1"/>
        <v>0.18084609431594478</v>
      </c>
      <c r="AZ3" s="221">
        <f t="shared" si="2"/>
        <v>-2.9269243619493273E-2</v>
      </c>
      <c r="BA3" s="209">
        <f t="shared" si="3"/>
        <v>1.1518760552097982</v>
      </c>
      <c r="BB3" s="209">
        <f t="shared" si="4"/>
        <v>-0.91260681956743384</v>
      </c>
      <c r="BC3" s="209">
        <f t="shared" si="5"/>
        <v>1.9863891925065571</v>
      </c>
      <c r="BD3" s="209">
        <f t="shared" si="6"/>
        <v>1.5343398217385933</v>
      </c>
      <c r="BE3" s="209">
        <f t="shared" si="7"/>
        <v>2.3145839943131574</v>
      </c>
      <c r="BF3" s="209">
        <f t="shared" si="7"/>
        <v>2.3146517748911126</v>
      </c>
      <c r="BG3" s="209">
        <f t="shared" si="7"/>
        <v>2.3149178319095163</v>
      </c>
      <c r="BH3" s="209">
        <f t="shared" si="7"/>
        <v>2.315961435150415</v>
      </c>
      <c r="BI3" s="209">
        <f t="shared" si="7"/>
        <v>2.3200436120194765</v>
      </c>
      <c r="BJ3" s="209">
        <f t="shared" si="7"/>
        <v>2.3358429292434089</v>
      </c>
      <c r="BK3" s="209">
        <f t="shared" si="7"/>
        <v>2.3947151725855371</v>
      </c>
      <c r="BL3" s="209">
        <f t="shared" si="8"/>
        <v>2.5914010874967417</v>
      </c>
      <c r="BM3" s="209"/>
      <c r="BN3" s="209"/>
      <c r="BO3" s="209"/>
      <c r="BP3" s="209"/>
    </row>
    <row r="4" spans="1:68" s="210" customFormat="1" ht="12.95" customHeight="1" thickBot="1">
      <c r="A4" s="229" t="s">
        <v>35</v>
      </c>
      <c r="B4" s="212"/>
      <c r="C4" s="230">
        <v>35075.461000000003</v>
      </c>
      <c r="D4" s="231">
        <v>0.72927425000000001</v>
      </c>
      <c r="E4" s="213"/>
      <c r="F4" s="232"/>
      <c r="G4" s="232"/>
      <c r="H4" s="232"/>
      <c r="P4" s="214"/>
      <c r="S4" s="215"/>
      <c r="Z4" s="209">
        <v>-2.5000000000000002E-6</v>
      </c>
      <c r="AA4" s="233" t="s">
        <v>488</v>
      </c>
      <c r="AB4" s="234">
        <f t="shared" si="9"/>
        <v>2.9083431727751818E-6</v>
      </c>
      <c r="AC4" s="235">
        <v>2.9083431727751821</v>
      </c>
      <c r="AD4" s="236">
        <v>9.9999999999999995E-7</v>
      </c>
      <c r="AE4" s="227"/>
      <c r="AF4" s="237"/>
      <c r="AG4" s="235"/>
      <c r="AH4" s="235"/>
      <c r="AI4" s="235"/>
      <c r="AJ4" s="235"/>
      <c r="AK4" s="235"/>
      <c r="AL4" s="235"/>
      <c r="AM4" s="235"/>
      <c r="AN4" s="209"/>
      <c r="AO4" s="209"/>
      <c r="AP4" s="209"/>
      <c r="AQ4" s="209"/>
      <c r="AR4" s="209"/>
      <c r="AS4" s="209"/>
      <c r="AT4" s="209"/>
      <c r="AU4" s="209"/>
      <c r="AV4" s="209"/>
      <c r="AW4" s="209">
        <v>-29000</v>
      </c>
      <c r="AX4" s="209">
        <f t="shared" si="0"/>
        <v>0.14647859734639854</v>
      </c>
      <c r="AY4" s="209">
        <f t="shared" si="1"/>
        <v>0.17324530077538039</v>
      </c>
      <c r="AZ4" s="221">
        <f t="shared" si="2"/>
        <v>-2.6766703428981863E-2</v>
      </c>
      <c r="BA4" s="209">
        <f t="shared" si="3"/>
        <v>1.1890342852309534</v>
      </c>
      <c r="BB4" s="209">
        <f t="shared" si="4"/>
        <v>-0.86174980629599907</v>
      </c>
      <c r="BC4" s="209">
        <f t="shared" si="5"/>
        <v>2.0972960566704617</v>
      </c>
      <c r="BD4" s="209">
        <f t="shared" si="6"/>
        <v>1.7378673330600778</v>
      </c>
      <c r="BE4" s="209">
        <f t="shared" si="7"/>
        <v>2.4023734783906865</v>
      </c>
      <c r="BF4" s="209">
        <f t="shared" si="7"/>
        <v>2.4024712878044356</v>
      </c>
      <c r="BG4" s="209">
        <f t="shared" si="7"/>
        <v>2.4028230387077283</v>
      </c>
      <c r="BH4" s="209">
        <f t="shared" si="7"/>
        <v>2.4040871065248588</v>
      </c>
      <c r="BI4" s="209">
        <f t="shared" si="7"/>
        <v>2.4086177984302162</v>
      </c>
      <c r="BJ4" s="209">
        <f t="shared" si="7"/>
        <v>2.4247077620169226</v>
      </c>
      <c r="BK4" s="209">
        <f t="shared" si="7"/>
        <v>2.4801352475042067</v>
      </c>
      <c r="BL4" s="209">
        <f t="shared" si="8"/>
        <v>2.6557829263343988</v>
      </c>
      <c r="BM4" s="209"/>
      <c r="BN4" s="209"/>
      <c r="BO4" s="209"/>
      <c r="BP4" s="209"/>
    </row>
    <row r="5" spans="1:68" s="210" customFormat="1" ht="12.95" customHeight="1">
      <c r="A5" s="238" t="s">
        <v>157</v>
      </c>
      <c r="B5" s="209"/>
      <c r="C5" s="239">
        <v>-9.5</v>
      </c>
      <c r="D5" s="209" t="s">
        <v>158</v>
      </c>
      <c r="E5" s="209"/>
      <c r="P5" s="214"/>
      <c r="S5" s="215"/>
      <c r="Z5" s="209">
        <v>3E-11</v>
      </c>
      <c r="AA5" s="233" t="s">
        <v>57</v>
      </c>
      <c r="AB5" s="234">
        <f t="shared" si="9"/>
        <v>3.0957145733169054E-10</v>
      </c>
      <c r="AC5" s="235">
        <v>30.957145733169057</v>
      </c>
      <c r="AD5" s="209">
        <v>9.9999999999999994E-12</v>
      </c>
      <c r="AE5" s="227"/>
      <c r="AF5" s="237"/>
      <c r="AG5" s="235"/>
      <c r="AH5" s="235"/>
      <c r="AI5" s="235"/>
      <c r="AJ5" s="235"/>
      <c r="AK5" s="235"/>
      <c r="AL5" s="235"/>
      <c r="AM5" s="235"/>
      <c r="AN5" s="209"/>
      <c r="AO5" s="209"/>
      <c r="AP5" s="209"/>
      <c r="AQ5" s="209"/>
      <c r="AR5" s="209"/>
      <c r="AS5" s="209"/>
      <c r="AT5" s="209"/>
      <c r="AU5" s="209"/>
      <c r="AV5" s="209"/>
      <c r="AW5" s="209">
        <v>-28500</v>
      </c>
      <c r="AX5" s="209">
        <f t="shared" si="0"/>
        <v>0.14183048419817149</v>
      </c>
      <c r="AY5" s="209">
        <f t="shared" si="1"/>
        <v>0.16579929296348189</v>
      </c>
      <c r="AZ5" s="221">
        <f t="shared" si="2"/>
        <v>-2.396880876531041E-2</v>
      </c>
      <c r="BA5" s="209">
        <f t="shared" si="3"/>
        <v>1.2260268467022168</v>
      </c>
      <c r="BB5" s="209">
        <f t="shared" si="4"/>
        <v>-0.79599364650922277</v>
      </c>
      <c r="BC5" s="209">
        <f t="shared" si="5"/>
        <v>2.2153573417964307</v>
      </c>
      <c r="BD5" s="209">
        <f t="shared" si="6"/>
        <v>2.0026525772520474</v>
      </c>
      <c r="BE5" s="209">
        <f t="shared" si="7"/>
        <v>2.4929517053003991</v>
      </c>
      <c r="BF5" s="209">
        <f t="shared" si="7"/>
        <v>2.4930809836214465</v>
      </c>
      <c r="BG5" s="209">
        <f t="shared" si="7"/>
        <v>2.4935121150321633</v>
      </c>
      <c r="BH5" s="209">
        <f t="shared" si="7"/>
        <v>2.4949488832158004</v>
      </c>
      <c r="BI5" s="209">
        <f t="shared" si="7"/>
        <v>2.4997257956181476</v>
      </c>
      <c r="BJ5" s="209">
        <f t="shared" si="7"/>
        <v>2.5154872910704453</v>
      </c>
      <c r="BK5" s="209">
        <f t="shared" si="7"/>
        <v>2.5662831343187062</v>
      </c>
      <c r="BL5" s="209">
        <f t="shared" si="8"/>
        <v>2.720164765172056</v>
      </c>
      <c r="BM5" s="209"/>
      <c r="BN5" s="209"/>
      <c r="BO5" s="209"/>
      <c r="BP5" s="209"/>
    </row>
    <row r="6" spans="1:68" s="210" customFormat="1" ht="12.95" customHeight="1" thickBot="1">
      <c r="A6" s="229" t="s">
        <v>36</v>
      </c>
      <c r="P6" s="214"/>
      <c r="S6" s="215"/>
      <c r="Z6" s="209"/>
      <c r="AA6" s="233" t="s">
        <v>489</v>
      </c>
      <c r="AB6" s="234">
        <f t="shared" si="9"/>
        <v>4.3166146583809767E-2</v>
      </c>
      <c r="AC6" s="235">
        <v>4.3166146583809768</v>
      </c>
      <c r="AD6" s="209">
        <v>0.01</v>
      </c>
      <c r="AE6" s="227" t="s">
        <v>486</v>
      </c>
      <c r="AF6" s="237"/>
      <c r="AG6" s="235"/>
      <c r="AH6" s="235"/>
      <c r="AI6" s="235"/>
      <c r="AJ6" s="235"/>
      <c r="AK6" s="235"/>
      <c r="AL6" s="235"/>
      <c r="AM6" s="235"/>
      <c r="AN6" s="209"/>
      <c r="AO6" s="209"/>
      <c r="AP6" s="209"/>
      <c r="AQ6" s="209"/>
      <c r="AR6" s="209"/>
      <c r="AS6" s="209"/>
      <c r="AT6" s="209"/>
      <c r="AU6" s="209"/>
      <c r="AV6" s="209"/>
      <c r="AW6" s="209">
        <v>-28000</v>
      </c>
      <c r="AX6" s="209">
        <f t="shared" si="0"/>
        <v>0.13762695807983849</v>
      </c>
      <c r="AY6" s="209">
        <f t="shared" si="1"/>
        <v>0.15850807088024921</v>
      </c>
      <c r="AZ6" s="209">
        <f t="shared" si="2"/>
        <v>-2.0881112800410707E-2</v>
      </c>
      <c r="BA6" s="209">
        <f t="shared" si="3"/>
        <v>1.2618355590008117</v>
      </c>
      <c r="BB6" s="209">
        <f t="shared" si="4"/>
        <v>-0.7141043850006995</v>
      </c>
      <c r="BC6" s="209">
        <f t="shared" si="5"/>
        <v>2.3406608255118666</v>
      </c>
      <c r="BD6" s="209">
        <f t="shared" si="6"/>
        <v>2.3621534355323344</v>
      </c>
      <c r="BE6" s="209">
        <f t="shared" si="7"/>
        <v>2.5862669221849113</v>
      </c>
      <c r="BF6" s="209">
        <f t="shared" si="7"/>
        <v>2.5864232748759624</v>
      </c>
      <c r="BG6" s="209">
        <f t="shared" si="7"/>
        <v>2.5869122889725937</v>
      </c>
      <c r="BH6" s="209">
        <f t="shared" si="7"/>
        <v>2.5884407915044836</v>
      </c>
      <c r="BI6" s="209">
        <f t="shared" si="7"/>
        <v>2.5932091464501394</v>
      </c>
      <c r="BJ6" s="209">
        <f t="shared" si="7"/>
        <v>2.6079966537993404</v>
      </c>
      <c r="BK6" s="209">
        <f t="shared" si="7"/>
        <v>2.6530686434589357</v>
      </c>
      <c r="BL6" s="209">
        <f t="shared" si="8"/>
        <v>2.7845466040097131</v>
      </c>
      <c r="BM6" s="209"/>
      <c r="BN6" s="209"/>
      <c r="BO6" s="209"/>
      <c r="BP6" s="209"/>
    </row>
    <row r="7" spans="1:68" s="210" customFormat="1" ht="12.95" customHeight="1">
      <c r="A7" s="209" t="s">
        <v>7</v>
      </c>
      <c r="C7" s="210">
        <v>35075.461000000003</v>
      </c>
      <c r="F7" s="240" t="s">
        <v>526</v>
      </c>
      <c r="G7" s="241">
        <f>G9/AB16</f>
        <v>1.1322151626354906</v>
      </c>
      <c r="H7" s="242"/>
      <c r="P7" s="214"/>
      <c r="S7" s="215"/>
      <c r="Z7" s="209"/>
      <c r="AA7" s="243" t="s">
        <v>490</v>
      </c>
      <c r="AB7" s="244">
        <f t="shared" si="9"/>
        <v>-0.37618000187785977</v>
      </c>
      <c r="AC7" s="235">
        <v>-0.37618000187785977</v>
      </c>
      <c r="AD7" s="209">
        <v>1</v>
      </c>
      <c r="AE7" s="227"/>
      <c r="AF7" s="237"/>
      <c r="AG7" s="235"/>
      <c r="AH7" s="235"/>
      <c r="AI7" s="235"/>
      <c r="AJ7" s="235"/>
      <c r="AK7" s="235"/>
      <c r="AL7" s="235"/>
      <c r="AM7" s="235"/>
      <c r="AN7" s="209"/>
      <c r="AO7" s="209"/>
      <c r="AP7" s="209"/>
      <c r="AQ7" s="209"/>
      <c r="AR7" s="209"/>
      <c r="AS7" s="209"/>
      <c r="AT7" s="209"/>
      <c r="AU7" s="209"/>
      <c r="AV7" s="209"/>
      <c r="AW7" s="209">
        <v>-27500</v>
      </c>
      <c r="AX7" s="209">
        <f t="shared" si="0"/>
        <v>0.13385326126872885</v>
      </c>
      <c r="AY7" s="209">
        <f t="shared" si="1"/>
        <v>0.15137163452568242</v>
      </c>
      <c r="AZ7" s="209">
        <f t="shared" si="2"/>
        <v>-1.7518373256953584E-2</v>
      </c>
      <c r="BA7" s="209">
        <f t="shared" si="3"/>
        <v>1.2951966167512108</v>
      </c>
      <c r="BB7" s="209">
        <f t="shared" si="4"/>
        <v>-0.61545360026295615</v>
      </c>
      <c r="BC7" s="209">
        <f t="shared" si="5"/>
        <v>2.4730433717521478</v>
      </c>
      <c r="BD7" s="209">
        <f t="shared" si="6"/>
        <v>2.8792882370777302</v>
      </c>
      <c r="BE7" s="209">
        <f t="shared" si="7"/>
        <v>2.6821800540180543</v>
      </c>
      <c r="BF7" s="209">
        <f t="shared" si="7"/>
        <v>2.6823520134234835</v>
      </c>
      <c r="BG7" s="209">
        <f t="shared" si="7"/>
        <v>2.6828619061416408</v>
      </c>
      <c r="BH7" s="209">
        <f t="shared" si="7"/>
        <v>2.6843730823724092</v>
      </c>
      <c r="BI7" s="209">
        <f t="shared" si="7"/>
        <v>2.6888452050671767</v>
      </c>
      <c r="BJ7" s="209">
        <f t="shared" si="7"/>
        <v>2.7020235521957625</v>
      </c>
      <c r="BK7" s="209">
        <f t="shared" si="7"/>
        <v>2.7403989433095552</v>
      </c>
      <c r="BL7" s="209">
        <f t="shared" si="8"/>
        <v>2.8489284428473698</v>
      </c>
      <c r="BM7" s="209"/>
      <c r="BN7" s="209"/>
      <c r="BO7" s="209"/>
      <c r="BP7" s="209"/>
    </row>
    <row r="8" spans="1:68" s="210" customFormat="1" ht="12.95" customHeight="1">
      <c r="A8" s="209" t="s">
        <v>20</v>
      </c>
      <c r="C8" s="210">
        <v>0.72927450000000005</v>
      </c>
      <c r="F8" s="245" t="s">
        <v>525</v>
      </c>
      <c r="G8" s="246">
        <f>G9/365.24</f>
        <v>110.31270671339374</v>
      </c>
      <c r="H8" s="247" t="s">
        <v>492</v>
      </c>
      <c r="P8" s="214"/>
      <c r="S8" s="215"/>
      <c r="Z8" s="209"/>
      <c r="AA8" s="233" t="s">
        <v>491</v>
      </c>
      <c r="AB8" s="244">
        <f t="shared" si="9"/>
        <v>97.430868578562055</v>
      </c>
      <c r="AC8" s="235">
        <v>9.7430868578562055</v>
      </c>
      <c r="AD8" s="209">
        <v>10</v>
      </c>
      <c r="AE8" s="227" t="s">
        <v>492</v>
      </c>
      <c r="AF8" s="237"/>
      <c r="AG8" s="235"/>
      <c r="AH8" s="235"/>
      <c r="AI8" s="235"/>
      <c r="AJ8" s="235"/>
      <c r="AK8" s="235"/>
      <c r="AL8" s="235"/>
      <c r="AM8" s="235"/>
      <c r="AN8" s="209"/>
      <c r="AO8" s="209"/>
      <c r="AP8" s="209"/>
      <c r="AQ8" s="209"/>
      <c r="AR8" s="209"/>
      <c r="AS8" s="209"/>
      <c r="AT8" s="209"/>
      <c r="AU8" s="209"/>
      <c r="AV8" s="209"/>
      <c r="AW8" s="209">
        <v>-27000</v>
      </c>
      <c r="AX8" s="209">
        <f t="shared" si="0"/>
        <v>0.13048368053930301</v>
      </c>
      <c r="AY8" s="209">
        <f t="shared" si="1"/>
        <v>0.14438998389978142</v>
      </c>
      <c r="AZ8" s="209">
        <f t="shared" si="2"/>
        <v>-1.3906303360478406E-2</v>
      </c>
      <c r="BA8" s="209">
        <f t="shared" si="3"/>
        <v>1.3246519966500152</v>
      </c>
      <c r="BB8" s="209">
        <f t="shared" si="4"/>
        <v>-0.50033423573461122</v>
      </c>
      <c r="BC8" s="209">
        <f t="shared" si="5"/>
        <v>2.6120199566460158</v>
      </c>
      <c r="BD8" s="209">
        <f t="shared" si="6"/>
        <v>3.6879523079958445</v>
      </c>
      <c r="BE8" s="209">
        <f t="shared" si="7"/>
        <v>2.7804487851550337</v>
      </c>
      <c r="BF8" s="209">
        <f t="shared" si="7"/>
        <v>2.7806182962913351</v>
      </c>
      <c r="BG8" s="209">
        <f t="shared" si="7"/>
        <v>2.7810999053075744</v>
      </c>
      <c r="BH8" s="209">
        <f t="shared" si="7"/>
        <v>2.7824677592364035</v>
      </c>
      <c r="BI8" s="209">
        <f t="shared" si="7"/>
        <v>2.7863488875804383</v>
      </c>
      <c r="BJ8" s="209">
        <f t="shared" si="7"/>
        <v>2.7973310370798963</v>
      </c>
      <c r="BK8" s="209">
        <f t="shared" si="7"/>
        <v>2.8281789448661026</v>
      </c>
      <c r="BL8" s="209">
        <f t="shared" si="8"/>
        <v>2.9133102816850269</v>
      </c>
      <c r="BM8" s="209"/>
      <c r="BN8" s="209"/>
      <c r="BO8" s="209"/>
      <c r="BP8" s="209"/>
    </row>
    <row r="9" spans="1:68" s="210" customFormat="1" ht="12.95" customHeight="1" thickBot="1">
      <c r="A9" s="248" t="s">
        <v>131</v>
      </c>
      <c r="B9" s="249">
        <v>80</v>
      </c>
      <c r="C9" s="210" t="str">
        <f>"F"&amp;B9</f>
        <v>F80</v>
      </c>
      <c r="D9" s="210" t="str">
        <f>"G"&amp;B9</f>
        <v>G80</v>
      </c>
      <c r="F9" s="250" t="s">
        <v>525</v>
      </c>
      <c r="G9" s="251">
        <f>MAX(N21:N1117)-MIN(N21:N254)</f>
        <v>40290.612999999932</v>
      </c>
      <c r="H9" s="252" t="s">
        <v>486</v>
      </c>
      <c r="P9" s="214"/>
      <c r="S9" s="215"/>
      <c r="Z9" s="209"/>
      <c r="AA9" s="253" t="s">
        <v>493</v>
      </c>
      <c r="AB9" s="244">
        <f t="shared" si="9"/>
        <v>180.32016515730004</v>
      </c>
      <c r="AC9" s="235">
        <v>18.032016515730003</v>
      </c>
      <c r="AD9" s="209">
        <v>10</v>
      </c>
      <c r="AE9" s="227" t="s">
        <v>494</v>
      </c>
      <c r="AF9" s="237"/>
      <c r="AG9" s="235"/>
      <c r="AH9" s="235"/>
      <c r="AI9" s="235"/>
      <c r="AJ9" s="235"/>
      <c r="AK9" s="235"/>
      <c r="AL9" s="235"/>
      <c r="AM9" s="235"/>
      <c r="AN9" s="209"/>
      <c r="AO9" s="209"/>
      <c r="AP9" s="209"/>
      <c r="AQ9" s="209"/>
      <c r="AR9" s="209"/>
      <c r="AS9" s="209"/>
      <c r="AT9" s="209"/>
      <c r="AU9" s="209"/>
      <c r="AV9" s="209"/>
      <c r="AW9" s="209">
        <v>-26500</v>
      </c>
      <c r="AX9" s="209">
        <f t="shared" si="0"/>
        <v>0.12748049424186444</v>
      </c>
      <c r="AY9" s="209">
        <f t="shared" si="1"/>
        <v>0.13756311900254631</v>
      </c>
      <c r="AZ9" s="209">
        <f t="shared" si="2"/>
        <v>-1.0082624760681863E-2</v>
      </c>
      <c r="BA9" s="209">
        <f t="shared" si="3"/>
        <v>1.3486626085242102</v>
      </c>
      <c r="BB9" s="209">
        <f t="shared" si="4"/>
        <v>-0.37024569852944639</v>
      </c>
      <c r="BC9" s="209">
        <f t="shared" si="5"/>
        <v>2.7567312155057602</v>
      </c>
      <c r="BD9" s="209">
        <f t="shared" si="6"/>
        <v>5.1323730030934938</v>
      </c>
      <c r="BE9" s="209">
        <f t="shared" si="7"/>
        <v>2.8807185434455693</v>
      </c>
      <c r="BF9" s="209">
        <f t="shared" si="7"/>
        <v>2.8808635926902841</v>
      </c>
      <c r="BG9" s="209">
        <f t="shared" si="7"/>
        <v>2.881262643867343</v>
      </c>
      <c r="BH9" s="209">
        <f t="shared" si="7"/>
        <v>2.882360271997074</v>
      </c>
      <c r="BI9" s="209">
        <f t="shared" si="7"/>
        <v>2.8853777595261927</v>
      </c>
      <c r="BJ9" s="209">
        <f t="shared" si="7"/>
        <v>2.8936609454172704</v>
      </c>
      <c r="BK9" s="209">
        <f t="shared" si="7"/>
        <v>2.9163116957448003</v>
      </c>
      <c r="BL9" s="209">
        <f t="shared" si="8"/>
        <v>2.9776921205226841</v>
      </c>
      <c r="BM9" s="209"/>
      <c r="BN9" s="209"/>
      <c r="BO9" s="209"/>
      <c r="BP9" s="209"/>
    </row>
    <row r="10" spans="1:68" s="210" customFormat="1" ht="12.95" customHeight="1" thickBot="1">
      <c r="A10" s="209"/>
      <c r="C10" s="254" t="s">
        <v>42</v>
      </c>
      <c r="D10" s="254" t="s">
        <v>43</v>
      </c>
      <c r="E10" s="223"/>
      <c r="P10" s="214"/>
      <c r="S10" s="215"/>
      <c r="Z10" s="209">
        <f>Y10/AD10</f>
        <v>0</v>
      </c>
      <c r="AA10" s="255" t="s">
        <v>495</v>
      </c>
      <c r="AB10" s="256">
        <f t="shared" si="9"/>
        <v>16709.612878796495</v>
      </c>
      <c r="AC10" s="257">
        <v>1.6709612878796494</v>
      </c>
      <c r="AD10" s="209">
        <v>10000</v>
      </c>
      <c r="AE10" s="227" t="s">
        <v>496</v>
      </c>
      <c r="AF10" s="258"/>
      <c r="AG10" s="257"/>
      <c r="AH10" s="257"/>
      <c r="AI10" s="257"/>
      <c r="AJ10" s="257"/>
      <c r="AK10" s="257"/>
      <c r="AL10" s="257"/>
      <c r="AM10" s="257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>
        <v>-26000</v>
      </c>
      <c r="AX10" s="209">
        <f t="shared" si="0"/>
        <v>0.12479409682982427</v>
      </c>
      <c r="AY10" s="209">
        <f t="shared" si="1"/>
        <v>0.13089103983397701</v>
      </c>
      <c r="AZ10" s="209">
        <f t="shared" si="2"/>
        <v>-6.0969430041527403E-3</v>
      </c>
      <c r="BA10" s="209">
        <f t="shared" si="3"/>
        <v>1.3657822784791627</v>
      </c>
      <c r="BB10" s="209">
        <f t="shared" si="4"/>
        <v>-0.22805077762993503</v>
      </c>
      <c r="BC10" s="209">
        <f t="shared" si="5"/>
        <v>2.9059294814702654</v>
      </c>
      <c r="BD10" s="209">
        <f t="shared" si="6"/>
        <v>8.447375186369829</v>
      </c>
      <c r="BE10" s="209">
        <f t="shared" si="7"/>
        <v>2.9825245332295749</v>
      </c>
      <c r="BF10" s="209">
        <f t="shared" si="7"/>
        <v>2.9826235931655551</v>
      </c>
      <c r="BG10" s="209">
        <f t="shared" si="7"/>
        <v>2.9828902814223079</v>
      </c>
      <c r="BH10" s="209">
        <f t="shared" si="7"/>
        <v>2.9836082006017719</v>
      </c>
      <c r="BI10" s="209">
        <f t="shared" si="7"/>
        <v>2.9855404170605699</v>
      </c>
      <c r="BJ10" s="209">
        <f t="shared" si="7"/>
        <v>2.9907379127081044</v>
      </c>
      <c r="BK10" s="209">
        <f t="shared" si="7"/>
        <v>3.0046987819134494</v>
      </c>
      <c r="BL10" s="209">
        <f t="shared" si="8"/>
        <v>3.0420739593603412</v>
      </c>
      <c r="BM10" s="209"/>
      <c r="BN10" s="209"/>
      <c r="BO10" s="209"/>
      <c r="BP10" s="209"/>
    </row>
    <row r="11" spans="1:68" s="210" customFormat="1" ht="12.95" customHeight="1">
      <c r="A11" s="209" t="s">
        <v>37</v>
      </c>
      <c r="C11" s="209">
        <f ca="1">INTERCEPT(INDIRECT(D9):G96,INDIRECT(C9):F96)</f>
        <v>-0.33940110253952344</v>
      </c>
      <c r="D11" s="259">
        <f>AB3</f>
        <v>-2.7623428300910637E-3</v>
      </c>
      <c r="E11" s="260">
        <v>2.4948357507515673E-2</v>
      </c>
      <c r="F11" s="261">
        <v>1</v>
      </c>
      <c r="G11" s="210">
        <v>5.5543436148290458E-2</v>
      </c>
      <c r="P11" s="214"/>
      <c r="S11" s="215"/>
      <c r="Z11" s="209"/>
      <c r="AA11" s="262" t="s">
        <v>497</v>
      </c>
      <c r="AB11" s="263">
        <f>1-AB7^2</f>
        <v>0.85848860618717349</v>
      </c>
      <c r="AC11" s="263">
        <f>SUM(AE21:AE1950)</f>
        <v>1.0820445436260779E-3</v>
      </c>
      <c r="AD11" s="262" t="s">
        <v>498</v>
      </c>
      <c r="AE11" s="227"/>
      <c r="AF11" s="263"/>
      <c r="AG11" s="263"/>
      <c r="AH11" s="263"/>
      <c r="AI11" s="263"/>
      <c r="AJ11" s="263"/>
      <c r="AK11" s="263"/>
      <c r="AL11" s="263"/>
      <c r="AM11" s="263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>
        <v>-25500</v>
      </c>
      <c r="AX11" s="209">
        <f t="shared" si="0"/>
        <v>0.122364651366196</v>
      </c>
      <c r="AY11" s="209">
        <f t="shared" si="1"/>
        <v>0.12437374639407356</v>
      </c>
      <c r="AZ11" s="209">
        <f t="shared" si="2"/>
        <v>-2.009095027877569E-3</v>
      </c>
      <c r="BA11" s="209">
        <f t="shared" si="3"/>
        <v>1.3748670817108117</v>
      </c>
      <c r="BB11" s="209">
        <f t="shared" si="4"/>
        <v>-7.7905409435821985E-2</v>
      </c>
      <c r="BC11" s="209">
        <f t="shared" si="5"/>
        <v>3.0580202873955593</v>
      </c>
      <c r="BD11" s="209">
        <f t="shared" si="6"/>
        <v>23.917425086387905</v>
      </c>
      <c r="BE11" s="209">
        <f t="shared" si="7"/>
        <v>3.0853076207978432</v>
      </c>
      <c r="BF11" s="209">
        <f t="shared" si="7"/>
        <v>3.0853447591340557</v>
      </c>
      <c r="BG11" s="209">
        <f t="shared" si="7"/>
        <v>3.0854436401476488</v>
      </c>
      <c r="BH11" s="209">
        <f t="shared" si="7"/>
        <v>3.0857069086844304</v>
      </c>
      <c r="BI11" s="209">
        <f t="shared" si="7"/>
        <v>3.0864078365523588</v>
      </c>
      <c r="BJ11" s="209">
        <f t="shared" si="7"/>
        <v>3.0882738601014252</v>
      </c>
      <c r="BK11" s="209">
        <f t="shared" si="7"/>
        <v>3.0932407354787852</v>
      </c>
      <c r="BL11" s="209">
        <f t="shared" si="8"/>
        <v>3.1064557981979983</v>
      </c>
      <c r="BM11" s="209"/>
      <c r="BN11" s="209"/>
      <c r="BO11" s="209"/>
      <c r="BP11" s="209"/>
    </row>
    <row r="12" spans="1:68" s="210" customFormat="1" ht="12.95" customHeight="1">
      <c r="A12" s="209" t="s">
        <v>38</v>
      </c>
      <c r="C12" s="210">
        <f ca="1">SLOPE(INDIRECT(D9):G96,INDIRECT(C9):F96)</f>
        <v>2.4662638702823827E-5</v>
      </c>
      <c r="D12" s="259">
        <f>AB4</f>
        <v>2.9083431727751818E-6</v>
      </c>
      <c r="E12" s="264">
        <v>-5.2728635907372416E-2</v>
      </c>
      <c r="F12" s="261">
        <v>1E-4</v>
      </c>
      <c r="G12" s="210">
        <v>-8.7618368034315205E-2</v>
      </c>
      <c r="P12" s="214"/>
      <c r="S12" s="215"/>
      <c r="Z12" s="209"/>
      <c r="AA12" s="265" t="s">
        <v>499</v>
      </c>
      <c r="AB12" s="263">
        <f>AB7*SIN(RADIANS(AB9))</f>
        <v>2.1020588900234872E-3</v>
      </c>
      <c r="AC12" s="209"/>
      <c r="AD12" s="209"/>
      <c r="AE12" s="227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>
        <v>-25000</v>
      </c>
      <c r="AX12" s="209">
        <f t="shared" si="0"/>
        <v>0.12012531358939579</v>
      </c>
      <c r="AY12" s="209">
        <f t="shared" si="1"/>
        <v>0.11801123868283599</v>
      </c>
      <c r="AZ12" s="209">
        <f t="shared" si="2"/>
        <v>2.1140749065598117E-3</v>
      </c>
      <c r="BA12" s="209">
        <f t="shared" si="3"/>
        <v>1.3752699596030482</v>
      </c>
      <c r="BB12" s="209">
        <f t="shared" si="4"/>
        <v>7.5089357787707409E-2</v>
      </c>
      <c r="BC12" s="209">
        <f t="shared" si="5"/>
        <v>-3.0720204881843003</v>
      </c>
      <c r="BD12" s="209">
        <f t="shared" si="6"/>
        <v>-28.735532506356535</v>
      </c>
      <c r="BE12" s="209">
        <f t="shared" si="7"/>
        <v>3.1884441341070051</v>
      </c>
      <c r="BF12" s="209">
        <f t="shared" si="7"/>
        <v>3.1884131420083244</v>
      </c>
      <c r="BG12" s="209">
        <f t="shared" si="7"/>
        <v>3.1883306654294032</v>
      </c>
      <c r="BH12" s="209">
        <f t="shared" si="7"/>
        <v>3.1881111792257988</v>
      </c>
      <c r="BI12" s="209">
        <f t="shared" si="7"/>
        <v>3.1875270946830181</v>
      </c>
      <c r="BJ12" s="209">
        <f t="shared" si="7"/>
        <v>3.18597283705975</v>
      </c>
      <c r="BK12" s="209">
        <f t="shared" si="7"/>
        <v>3.1818374468406101</v>
      </c>
      <c r="BL12" s="209">
        <f t="shared" si="8"/>
        <v>3.170837637035655</v>
      </c>
      <c r="BM12" s="209"/>
      <c r="BN12" s="209"/>
      <c r="BO12" s="209"/>
      <c r="BP12" s="209"/>
    </row>
    <row r="13" spans="1:68" s="210" customFormat="1" ht="12.95" customHeight="1" thickBot="1">
      <c r="A13" s="209" t="s">
        <v>39</v>
      </c>
      <c r="D13" s="259">
        <f>AB5</f>
        <v>3.0957145733169054E-10</v>
      </c>
      <c r="E13" s="266">
        <v>6.0084837421894244E-2</v>
      </c>
      <c r="F13" s="261">
        <v>1E-8</v>
      </c>
      <c r="G13" s="210">
        <v>6.9439746692426585E-2</v>
      </c>
      <c r="P13" s="214"/>
      <c r="S13" s="215"/>
      <c r="Z13" s="209"/>
      <c r="AA13" s="267" t="s">
        <v>500</v>
      </c>
      <c r="AB13" s="268">
        <f>AB6*86400*300000/149600000</f>
        <v>7.4790542744140991</v>
      </c>
      <c r="AC13" s="209" t="s">
        <v>501</v>
      </c>
      <c r="AD13" s="209"/>
      <c r="AE13" s="227"/>
      <c r="AF13" s="209"/>
      <c r="AG13" s="209"/>
      <c r="AH13" s="209"/>
      <c r="AI13" s="209"/>
      <c r="AJ13" s="209"/>
      <c r="AK13" s="209"/>
      <c r="AL13" s="220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>
        <v>-24500</v>
      </c>
      <c r="AX13" s="209">
        <f t="shared" si="0"/>
        <v>0.1180066588296196</v>
      </c>
      <c r="AY13" s="209">
        <f t="shared" si="1"/>
        <v>0.11180351670026423</v>
      </c>
      <c r="AZ13" s="209">
        <f t="shared" si="2"/>
        <v>6.2031421293553711E-3</v>
      </c>
      <c r="BA13" s="209">
        <f t="shared" si="3"/>
        <v>1.366961558782215</v>
      </c>
      <c r="BB13" s="209">
        <f t="shared" si="4"/>
        <v>0.22547093240547128</v>
      </c>
      <c r="BC13" s="209">
        <f t="shared" si="5"/>
        <v>-2.9197542010943938</v>
      </c>
      <c r="BD13" s="209">
        <f t="shared" si="6"/>
        <v>-8.9785661255124101</v>
      </c>
      <c r="BE13" s="209">
        <f t="shared" si="7"/>
        <v>3.2912861718287219</v>
      </c>
      <c r="BF13" s="209">
        <f t="shared" si="7"/>
        <v>3.2911922392015431</v>
      </c>
      <c r="BG13" s="209">
        <f t="shared" si="7"/>
        <v>3.2909397222697785</v>
      </c>
      <c r="BH13" s="209">
        <f t="shared" si="7"/>
        <v>3.2902609342972187</v>
      </c>
      <c r="BI13" s="209">
        <f t="shared" si="7"/>
        <v>3.2884366329597574</v>
      </c>
      <c r="BJ13" s="209">
        <f t="shared" si="7"/>
        <v>3.2835360860826168</v>
      </c>
      <c r="BK13" s="209">
        <f t="shared" si="7"/>
        <v>3.2703885795048899</v>
      </c>
      <c r="BL13" s="209">
        <f t="shared" si="8"/>
        <v>3.2352194758733122</v>
      </c>
      <c r="BM13" s="209"/>
      <c r="BN13" s="209"/>
      <c r="BO13" s="209"/>
      <c r="BP13" s="209"/>
    </row>
    <row r="14" spans="1:68" s="210" customFormat="1" ht="12.95" customHeight="1">
      <c r="A14" s="209" t="s">
        <v>40</v>
      </c>
      <c r="E14" s="269">
        <f>SUM(Q21:Q972)</f>
        <v>5.1344304779051483E-2</v>
      </c>
      <c r="G14" s="210">
        <v>4.6389206078888964E-4</v>
      </c>
      <c r="P14" s="214"/>
      <c r="S14" s="215"/>
      <c r="Z14" s="209"/>
      <c r="AA14" s="267" t="s">
        <v>502</v>
      </c>
      <c r="AB14" s="263">
        <f>2*AB5*365.24/C8</f>
        <v>3.1008318287785095E-7</v>
      </c>
      <c r="AC14" s="209" t="s">
        <v>142</v>
      </c>
      <c r="AD14" s="209"/>
      <c r="AE14" s="227"/>
      <c r="AF14" s="209"/>
      <c r="AG14" s="209"/>
      <c r="AH14" s="209"/>
      <c r="AI14" s="209"/>
      <c r="AJ14" s="209"/>
      <c r="AK14" s="209"/>
      <c r="AL14" s="220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>
        <v>-24000</v>
      </c>
      <c r="AX14" s="209">
        <f t="shared" si="0"/>
        <v>0.11594157973577116</v>
      </c>
      <c r="AY14" s="209">
        <f t="shared" si="1"/>
        <v>0.10575058044635832</v>
      </c>
      <c r="AZ14" s="209">
        <f t="shared" si="2"/>
        <v>1.0190999289412838E-2</v>
      </c>
      <c r="BA14" s="209">
        <f t="shared" si="3"/>
        <v>1.3505358920523984</v>
      </c>
      <c r="BB14" s="209">
        <f t="shared" si="4"/>
        <v>0.36809585927662886</v>
      </c>
      <c r="BC14" s="209">
        <f t="shared" si="5"/>
        <v>-2.7702203316594294</v>
      </c>
      <c r="BD14" s="209">
        <f t="shared" si="6"/>
        <v>-5.3233928294525032</v>
      </c>
      <c r="BE14" s="209">
        <f t="shared" si="7"/>
        <v>3.3932060534512161</v>
      </c>
      <c r="BF14" s="209">
        <f t="shared" si="7"/>
        <v>3.3930643661861466</v>
      </c>
      <c r="BG14" s="209">
        <f t="shared" si="7"/>
        <v>3.3926755067769134</v>
      </c>
      <c r="BH14" s="209">
        <f t="shared" si="7"/>
        <v>3.3916084847299088</v>
      </c>
      <c r="BI14" s="209">
        <f t="shared" si="7"/>
        <v>3.3886820873410648</v>
      </c>
      <c r="BJ14" s="209">
        <f t="shared" si="7"/>
        <v>3.3806671869652525</v>
      </c>
      <c r="BK14" s="209">
        <f t="shared" si="7"/>
        <v>3.3587939858370079</v>
      </c>
      <c r="BL14" s="209">
        <f t="shared" si="8"/>
        <v>3.2996013147109693</v>
      </c>
      <c r="BM14" s="209"/>
      <c r="BN14" s="209"/>
      <c r="BO14" s="209"/>
      <c r="BP14" s="209"/>
    </row>
    <row r="15" spans="1:68" s="210" customFormat="1" ht="12.95" customHeight="1">
      <c r="A15" s="270" t="s">
        <v>41</v>
      </c>
      <c r="B15" s="209"/>
      <c r="C15" s="271">
        <f ca="1">(C7+C11)+(C8+C12)*INT(MAX(F21:F3530))</f>
        <v>59546.025702076498</v>
      </c>
      <c r="D15" s="263">
        <f>+C7+INT(MAX(F21:F1585))*C8+D11+D12*INT(MAX(F21:F4020))+D13*INT(MAX(F21:F4047)^2)</f>
        <v>59545.980934704232</v>
      </c>
      <c r="E15" s="248" t="s">
        <v>159</v>
      </c>
      <c r="F15" s="239">
        <v>1</v>
      </c>
      <c r="P15" s="214"/>
      <c r="S15" s="215"/>
      <c r="Z15" s="209"/>
      <c r="AA15" s="265" t="s">
        <v>503</v>
      </c>
      <c r="AB15" s="272">
        <f>(AB10-AB2)/AD2</f>
        <v>-25183.724538844435</v>
      </c>
      <c r="AC15" s="209" t="s">
        <v>504</v>
      </c>
      <c r="AD15" s="209"/>
      <c r="AE15" s="227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>
        <v>-23500</v>
      </c>
      <c r="AX15" s="209">
        <f t="shared" si="0"/>
        <v>0.11386977068886467</v>
      </c>
      <c r="AY15" s="209">
        <f t="shared" si="1"/>
        <v>9.9852429921118271E-2</v>
      </c>
      <c r="AZ15" s="209">
        <f t="shared" si="2"/>
        <v>1.4017340767746403E-2</v>
      </c>
      <c r="BA15" s="209">
        <f t="shared" si="3"/>
        <v>1.3270988030119053</v>
      </c>
      <c r="BB15" s="209">
        <f t="shared" si="4"/>
        <v>0.49873590576494042</v>
      </c>
      <c r="BC15" s="209">
        <f t="shared" si="5"/>
        <v>-2.6250408504202647</v>
      </c>
      <c r="BD15" s="209">
        <f t="shared" si="6"/>
        <v>-3.7853512380069931</v>
      </c>
      <c r="BE15" s="209">
        <f t="shared" si="7"/>
        <v>3.4936373062042083</v>
      </c>
      <c r="BF15" s="209">
        <f t="shared" si="7"/>
        <v>3.4934690896860046</v>
      </c>
      <c r="BG15" s="209">
        <f t="shared" si="7"/>
        <v>3.4929927734607493</v>
      </c>
      <c r="BH15" s="209">
        <f t="shared" si="7"/>
        <v>3.4916445031118171</v>
      </c>
      <c r="BI15" s="209">
        <f t="shared" si="7"/>
        <v>3.4878316467761938</v>
      </c>
      <c r="BJ15" s="209">
        <f t="shared" si="7"/>
        <v>3.4770771348173115</v>
      </c>
      <c r="BK15" s="209">
        <f t="shared" si="7"/>
        <v>3.4469541220324613</v>
      </c>
      <c r="BL15" s="209">
        <f t="shared" si="8"/>
        <v>3.3639831535486264</v>
      </c>
      <c r="BM15" s="209"/>
      <c r="BN15" s="209"/>
      <c r="BO15" s="209"/>
      <c r="BP15" s="209"/>
    </row>
    <row r="16" spans="1:68" s="210" customFormat="1" ht="12.95" customHeight="1">
      <c r="A16" s="229" t="s">
        <v>17</v>
      </c>
      <c r="B16" s="209"/>
      <c r="C16" s="273">
        <f ca="1">+C8+C12</f>
        <v>0.72929916263870287</v>
      </c>
      <c r="D16" s="263">
        <f>+C8+D12+2*D13*MAX(F21:F9443)</f>
        <v>0.72929818306453142</v>
      </c>
      <c r="E16" s="248" t="s">
        <v>160</v>
      </c>
      <c r="F16" s="274">
        <f ca="1">NOW()+15018.5+$C$5/24</f>
        <v>60328.796186458334</v>
      </c>
      <c r="P16" s="214"/>
      <c r="S16" s="215"/>
      <c r="Z16" s="209"/>
      <c r="AA16" s="262" t="s">
        <v>505</v>
      </c>
      <c r="AB16" s="272">
        <f>365.24*AB8</f>
        <v>35585.650439634002</v>
      </c>
      <c r="AC16" s="209" t="s">
        <v>486</v>
      </c>
      <c r="AD16" s="263"/>
      <c r="AE16" s="227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>
        <v>-23000</v>
      </c>
      <c r="AX16" s="209">
        <f t="shared" si="0"/>
        <v>0.11174104712665736</v>
      </c>
      <c r="AY16" s="209">
        <f t="shared" si="1"/>
        <v>9.4109065124544061E-2</v>
      </c>
      <c r="AZ16" s="209">
        <f t="shared" si="2"/>
        <v>1.7631982002113293E-2</v>
      </c>
      <c r="BA16" s="209">
        <f t="shared" si="3"/>
        <v>1.2980777065794782</v>
      </c>
      <c r="BB16" s="209">
        <f t="shared" si="4"/>
        <v>0.61444536095656666</v>
      </c>
      <c r="BC16" s="209">
        <f t="shared" si="5"/>
        <v>-2.485497816605422</v>
      </c>
      <c r="BD16" s="209">
        <f t="shared" si="6"/>
        <v>-2.9381980182556067</v>
      </c>
      <c r="BE16" s="209">
        <f t="shared" si="7"/>
        <v>3.5921056206922288</v>
      </c>
      <c r="BF16" s="209">
        <f t="shared" si="7"/>
        <v>3.5919330494313351</v>
      </c>
      <c r="BG16" s="209">
        <f t="shared" si="7"/>
        <v>3.5914235630980804</v>
      </c>
      <c r="BH16" s="209">
        <f t="shared" si="7"/>
        <v>3.5899201244073908</v>
      </c>
      <c r="BI16" s="209">
        <f t="shared" si="7"/>
        <v>3.5854899519215073</v>
      </c>
      <c r="BJ16" s="209">
        <f t="shared" si="7"/>
        <v>3.5724892087750728</v>
      </c>
      <c r="BK16" s="209">
        <f t="shared" si="7"/>
        <v>3.5347704605855359</v>
      </c>
      <c r="BL16" s="209">
        <f t="shared" si="8"/>
        <v>3.4283649923862836</v>
      </c>
      <c r="BM16" s="209"/>
      <c r="BN16" s="209"/>
      <c r="BO16" s="209"/>
      <c r="BP16" s="209"/>
    </row>
    <row r="17" spans="1:68" s="210" customFormat="1" ht="12.95" customHeight="1" thickBot="1">
      <c r="A17" s="248" t="s">
        <v>53</v>
      </c>
      <c r="B17" s="209"/>
      <c r="C17" s="209">
        <f>COUNT(C21:C4736)</f>
        <v>107</v>
      </c>
      <c r="D17" s="209"/>
      <c r="E17" s="248" t="s">
        <v>161</v>
      </c>
      <c r="F17" s="274">
        <f ca="1">ROUND(2*(F16-$C$7)/$C$8,0)/2+F15</f>
        <v>34629</v>
      </c>
      <c r="P17" s="214"/>
      <c r="S17" s="215"/>
      <c r="Z17" s="209"/>
      <c r="AA17" s="262" t="s">
        <v>506</v>
      </c>
      <c r="AB17" s="275">
        <f>AB13^3/AB8^2</f>
        <v>4.4070391246799415E-2</v>
      </c>
      <c r="AC17" s="209"/>
      <c r="AD17" s="209"/>
      <c r="AE17" s="227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>
        <v>-22500</v>
      </c>
      <c r="AX17" s="209">
        <f t="shared" si="0"/>
        <v>0.10951710132811218</v>
      </c>
      <c r="AY17" s="209">
        <f t="shared" si="1"/>
        <v>8.8520486056635692E-2</v>
      </c>
      <c r="AZ17" s="209">
        <f t="shared" si="2"/>
        <v>2.099661527147649E-2</v>
      </c>
      <c r="BA17" s="209">
        <f t="shared" si="3"/>
        <v>1.2650112240753817</v>
      </c>
      <c r="BB17" s="209">
        <f t="shared" si="4"/>
        <v>0.7136494955969277</v>
      </c>
      <c r="BC17" s="209">
        <f t="shared" si="5"/>
        <v>-2.352486288210653</v>
      </c>
      <c r="BD17" s="209">
        <f t="shared" si="6"/>
        <v>-2.4016093732499679</v>
      </c>
      <c r="BE17" s="209">
        <f t="shared" si="7"/>
        <v>3.688246057488838</v>
      </c>
      <c r="BF17" s="209">
        <f t="shared" si="7"/>
        <v>3.6880876904617623</v>
      </c>
      <c r="BG17" s="209">
        <f t="shared" si="7"/>
        <v>3.687595007516379</v>
      </c>
      <c r="BH17" s="209">
        <f t="shared" si="7"/>
        <v>3.6860632029061895</v>
      </c>
      <c r="BI17" s="209">
        <f t="shared" si="7"/>
        <v>3.6813096903968097</v>
      </c>
      <c r="BJ17" s="209">
        <f t="shared" si="7"/>
        <v>3.6666434968594404</v>
      </c>
      <c r="BK17" s="209">
        <f t="shared" si="7"/>
        <v>3.6221458985468549</v>
      </c>
      <c r="BL17" s="209">
        <f t="shared" si="8"/>
        <v>3.4927468312239407</v>
      </c>
      <c r="BM17" s="209"/>
      <c r="BN17" s="209"/>
      <c r="BO17" s="209"/>
      <c r="BP17" s="209"/>
    </row>
    <row r="18" spans="1:68" s="210" customFormat="1" ht="12.95" customHeight="1" thickTop="1" thickBot="1">
      <c r="A18" s="229" t="s">
        <v>165</v>
      </c>
      <c r="B18" s="209"/>
      <c r="C18" s="276">
        <f ca="1">+C15</f>
        <v>59546.025702076498</v>
      </c>
      <c r="D18" s="277">
        <f ca="1">C16</f>
        <v>0.72929916263870287</v>
      </c>
      <c r="E18" s="248" t="s">
        <v>162</v>
      </c>
      <c r="F18" s="263">
        <f ca="1">ROUND(2*(F16-$C$15)/$C$16,0)/2+F15</f>
        <v>1074.5</v>
      </c>
      <c r="P18" s="214"/>
      <c r="S18" s="215"/>
      <c r="Z18" s="209"/>
      <c r="AA18" s="278" t="s">
        <v>507</v>
      </c>
      <c r="AB18" s="279">
        <f>2*PI()/(AB8*365.2422)*AD2</f>
        <v>1.2876367767531411E-4</v>
      </c>
      <c r="AC18" s="280" t="s">
        <v>508</v>
      </c>
      <c r="AD18" s="280"/>
      <c r="AE18" s="281"/>
      <c r="AF18" s="209"/>
      <c r="AG18" s="209"/>
      <c r="AH18" s="220" t="s">
        <v>509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>
        <v>-22000</v>
      </c>
      <c r="AX18" s="209">
        <f t="shared" si="0"/>
        <v>0.10717171157552896</v>
      </c>
      <c r="AY18" s="209">
        <f t="shared" si="1"/>
        <v>8.3086692717393149E-2</v>
      </c>
      <c r="AZ18" s="209">
        <f t="shared" si="2"/>
        <v>2.4085018858135816E-2</v>
      </c>
      <c r="BA18" s="209">
        <f t="shared" si="3"/>
        <v>1.229370491344921</v>
      </c>
      <c r="BB18" s="209">
        <f t="shared" si="4"/>
        <v>0.79599934382550797</v>
      </c>
      <c r="BC18" s="209">
        <f t="shared" si="5"/>
        <v>-2.2265238017212545</v>
      </c>
      <c r="BD18" s="209">
        <f t="shared" si="6"/>
        <v>-2.0309446413258216</v>
      </c>
      <c r="BE18" s="209">
        <f t="shared" ref="BE18:BK33" si="10">$BL18+$AB$7*SIN(BF18)</f>
        <v>3.7818062636242891</v>
      </c>
      <c r="BF18" s="209">
        <f t="shared" si="10"/>
        <v>3.7816742227492917</v>
      </c>
      <c r="BG18" s="209">
        <f t="shared" si="10"/>
        <v>3.7812366582174404</v>
      </c>
      <c r="BH18" s="209">
        <f t="shared" si="10"/>
        <v>3.7797876486978548</v>
      </c>
      <c r="BI18" s="209">
        <f t="shared" si="10"/>
        <v>3.7750002674540357</v>
      </c>
      <c r="BJ18" s="209">
        <f t="shared" si="10"/>
        <v>3.7593009562942665</v>
      </c>
      <c r="BK18" s="209">
        <f t="shared" si="10"/>
        <v>3.7089851598781483</v>
      </c>
      <c r="BL18" s="209">
        <f t="shared" si="8"/>
        <v>3.5571286700615974</v>
      </c>
      <c r="BM18" s="209"/>
      <c r="BN18" s="209"/>
      <c r="BO18" s="209"/>
      <c r="BP18" s="209"/>
    </row>
    <row r="19" spans="1:68" s="210" customFormat="1" ht="12.95" customHeight="1" thickBot="1">
      <c r="A19" s="229" t="s">
        <v>166</v>
      </c>
      <c r="B19" s="209"/>
      <c r="C19" s="282">
        <f>+D15</f>
        <v>59545.980934704232</v>
      </c>
      <c r="D19" s="283">
        <f>+D16</f>
        <v>0.72929818306453142</v>
      </c>
      <c r="E19" s="248" t="s">
        <v>163</v>
      </c>
      <c r="F19" s="284">
        <f ca="1">+$C$15+$C$16*F18-15018.5-$C$5/24</f>
        <v>45311.553485665121</v>
      </c>
      <c r="H19" s="210" t="s">
        <v>28</v>
      </c>
      <c r="I19" s="210" t="s">
        <v>29</v>
      </c>
      <c r="J19" s="210" t="s">
        <v>30</v>
      </c>
      <c r="P19" s="214"/>
      <c r="S19" s="215"/>
      <c r="Z19" s="209"/>
      <c r="AA19" s="285"/>
      <c r="AB19" s="209"/>
      <c r="AC19" s="285"/>
      <c r="AD19" s="209"/>
      <c r="AE19" s="209"/>
      <c r="AF19" s="209"/>
      <c r="AG19" s="209"/>
      <c r="AH19" s="220" t="s">
        <v>510</v>
      </c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>
        <v>-21500</v>
      </c>
      <c r="AX19" s="209">
        <f t="shared" si="0"/>
        <v>0.10468974059303239</v>
      </c>
      <c r="AY19" s="209">
        <f t="shared" si="1"/>
        <v>7.7807685106816488E-2</v>
      </c>
      <c r="AZ19" s="209">
        <f t="shared" si="2"/>
        <v>2.6882055486215899E-2</v>
      </c>
      <c r="BA19" s="209">
        <f t="shared" si="3"/>
        <v>1.1924400847542342</v>
      </c>
      <c r="BB19" s="209">
        <f t="shared" si="4"/>
        <v>0.86209043074851832</v>
      </c>
      <c r="BC19" s="209">
        <f t="shared" si="5"/>
        <v>-2.1078001441570096</v>
      </c>
      <c r="BD19" s="209">
        <f t="shared" si="6"/>
        <v>-1.7591761988513279</v>
      </c>
      <c r="BE19" s="209">
        <f t="shared" si="10"/>
        <v>3.8726383048627788</v>
      </c>
      <c r="BF19" s="209">
        <f t="shared" si="10"/>
        <v>3.8725376012634642</v>
      </c>
      <c r="BG19" s="209">
        <f t="shared" si="10"/>
        <v>3.8721781094589467</v>
      </c>
      <c r="BH19" s="209">
        <f t="shared" si="10"/>
        <v>3.8708957383264866</v>
      </c>
      <c r="BI19" s="209">
        <f t="shared" si="10"/>
        <v>3.8663332008413471</v>
      </c>
      <c r="BJ19" s="209">
        <f t="shared" si="10"/>
        <v>3.8502469070525089</v>
      </c>
      <c r="BK19" s="209">
        <f t="shared" si="10"/>
        <v>3.7951951902370573</v>
      </c>
      <c r="BL19" s="209">
        <f t="shared" si="8"/>
        <v>3.6215105088992545</v>
      </c>
      <c r="BM19" s="209"/>
      <c r="BN19" s="209"/>
      <c r="BO19" s="209"/>
      <c r="BP19" s="209"/>
    </row>
    <row r="20" spans="1:68" s="210" customFormat="1" ht="12.95" customHeight="1" thickBot="1">
      <c r="A20" s="286" t="s">
        <v>23</v>
      </c>
      <c r="B20" s="286" t="s">
        <v>26</v>
      </c>
      <c r="C20" s="286" t="s">
        <v>25</v>
      </c>
      <c r="D20" s="286" t="s">
        <v>8</v>
      </c>
      <c r="E20" s="286" t="s">
        <v>15</v>
      </c>
      <c r="F20" s="286" t="s">
        <v>14</v>
      </c>
      <c r="G20" s="286" t="s">
        <v>18</v>
      </c>
      <c r="H20" s="287" t="s">
        <v>178</v>
      </c>
      <c r="I20" s="287" t="s">
        <v>179</v>
      </c>
      <c r="J20" s="287" t="s">
        <v>176</v>
      </c>
      <c r="K20" s="287" t="s">
        <v>175</v>
      </c>
      <c r="L20" s="287" t="s">
        <v>32</v>
      </c>
      <c r="M20" s="286" t="s">
        <v>33</v>
      </c>
      <c r="N20" s="286" t="s">
        <v>31</v>
      </c>
      <c r="O20" s="215" t="s">
        <v>139</v>
      </c>
      <c r="P20" s="214"/>
      <c r="Q20" s="215" t="s">
        <v>140</v>
      </c>
      <c r="S20" s="286" t="s">
        <v>138</v>
      </c>
      <c r="Z20" s="254" t="s">
        <v>14</v>
      </c>
      <c r="AA20" s="288" t="s">
        <v>511</v>
      </c>
      <c r="AB20" s="288" t="s">
        <v>512</v>
      </c>
      <c r="AC20" s="288" t="s">
        <v>513</v>
      </c>
      <c r="AD20" s="288" t="s">
        <v>514</v>
      </c>
      <c r="AE20" s="288" t="s">
        <v>515</v>
      </c>
      <c r="AF20" s="288" t="s">
        <v>516</v>
      </c>
      <c r="AG20" s="289"/>
      <c r="AH20" s="288" t="s">
        <v>472</v>
      </c>
      <c r="AI20" s="288" t="s">
        <v>473</v>
      </c>
      <c r="AJ20" s="288" t="s">
        <v>474</v>
      </c>
      <c r="AK20" s="288" t="s">
        <v>517</v>
      </c>
      <c r="AL20" s="288" t="s">
        <v>475</v>
      </c>
      <c r="AM20" s="288" t="s">
        <v>476</v>
      </c>
      <c r="AN20" s="254" t="s">
        <v>518</v>
      </c>
      <c r="AO20" s="254" t="s">
        <v>519</v>
      </c>
      <c r="AP20" s="254" t="s">
        <v>520</v>
      </c>
      <c r="AQ20" s="254" t="s">
        <v>521</v>
      </c>
      <c r="AR20" s="254" t="s">
        <v>522</v>
      </c>
      <c r="AS20" s="254" t="s">
        <v>523</v>
      </c>
      <c r="AT20" s="254" t="s">
        <v>524</v>
      </c>
      <c r="AU20" s="254" t="s">
        <v>104</v>
      </c>
      <c r="AV20" s="290"/>
      <c r="AW20" s="209">
        <v>-21000</v>
      </c>
      <c r="AX20" s="209">
        <f t="shared" si="0"/>
        <v>0.10206540153651683</v>
      </c>
      <c r="AY20" s="209">
        <f t="shared" si="1"/>
        <v>7.2683463224905639E-2</v>
      </c>
      <c r="AZ20" s="209">
        <f t="shared" si="2"/>
        <v>2.9381938311611188E-2</v>
      </c>
      <c r="BA20" s="209">
        <f t="shared" si="3"/>
        <v>1.1552614071051133</v>
      </c>
      <c r="BB20" s="209">
        <f t="shared" si="4"/>
        <v>0.91314473776057992</v>
      </c>
      <c r="BC20" s="209">
        <f t="shared" si="5"/>
        <v>-1.9962474031749149</v>
      </c>
      <c r="BD20" s="209">
        <f t="shared" si="6"/>
        <v>-1.55099914850422</v>
      </c>
      <c r="BE20" s="209">
        <f t="shared" si="10"/>
        <v>3.9606831992246683</v>
      </c>
      <c r="BF20" s="209">
        <f t="shared" si="10"/>
        <v>3.9606128448601061</v>
      </c>
      <c r="BG20" s="209">
        <f t="shared" si="10"/>
        <v>3.9603390338263358</v>
      </c>
      <c r="BH20" s="209">
        <f t="shared" si="10"/>
        <v>3.9592741549069204</v>
      </c>
      <c r="BI20" s="209">
        <f t="shared" si="10"/>
        <v>3.9551441715030058</v>
      </c>
      <c r="BJ20" s="209">
        <f t="shared" si="10"/>
        <v>3.9392938784564895</v>
      </c>
      <c r="BK20" s="209">
        <f t="shared" si="10"/>
        <v>3.8806855425561366</v>
      </c>
      <c r="BL20" s="209">
        <f t="shared" si="8"/>
        <v>3.6858923477369117</v>
      </c>
      <c r="BM20" s="209"/>
      <c r="BN20" s="209"/>
      <c r="BO20" s="209"/>
      <c r="BP20" s="209"/>
    </row>
    <row r="21" spans="1:68" s="210" customFormat="1" ht="12.95" customHeight="1">
      <c r="A21" s="232" t="s">
        <v>12</v>
      </c>
      <c r="B21" s="232"/>
      <c r="C21" s="291">
        <v>19255.415000000001</v>
      </c>
      <c r="D21" s="291"/>
      <c r="E21" s="232">
        <f t="shared" ref="E21:E52" si="11">(C21-C$7)/C$8</f>
        <v>-21692.855022354412</v>
      </c>
      <c r="F21" s="232">
        <f t="shared" ref="F21:F64" si="12">ROUND(2*E21,0)/2</f>
        <v>-21693</v>
      </c>
      <c r="G21" s="232">
        <f t="shared" ref="G21:G52" si="13">C21-(C$7+C$8*F21)</f>
        <v>0.10572849999880418</v>
      </c>
      <c r="H21" s="232">
        <f t="shared" ref="H21:H31" si="14">G21</f>
        <v>0.10572849999880418</v>
      </c>
      <c r="I21" s="232"/>
      <c r="L21" s="232"/>
      <c r="M21" s="292">
        <f t="shared" ref="M21:M84" si="15">+D$11+D$12*F21+D$13*F21^2</f>
        <v>7.9827039626080717E-2</v>
      </c>
      <c r="N21" s="293">
        <f t="shared" ref="N21:N52" si="16">C21-15018.5</f>
        <v>4236.9150000000009</v>
      </c>
      <c r="O21" s="213"/>
      <c r="P21" s="214"/>
      <c r="S21" s="294">
        <v>0.2</v>
      </c>
      <c r="Z21" s="209">
        <f t="shared" ref="Z21:Z84" si="17">F21</f>
        <v>-21693</v>
      </c>
      <c r="AA21" s="221">
        <f t="shared" ref="AA21:AA84" si="18">AB$3+AB$4*Z21+AB$5*Z21^2+AH21</f>
        <v>0.10566451914161407</v>
      </c>
      <c r="AB21" s="221">
        <f t="shared" ref="AB21:AB84" si="19">IF(S21&lt;&gt;0,G21-AH21, -9999)</f>
        <v>7.9891020483270819E-2</v>
      </c>
      <c r="AC21" s="295">
        <f>+G21-M21</f>
        <v>2.5901460372723464E-2</v>
      </c>
      <c r="AD21" s="221">
        <f>IF(S21&lt;&gt;0,G21-AA21, -9999)</f>
        <v>6.3980857190115703E-5</v>
      </c>
      <c r="AE21" s="221">
        <f t="shared" ref="AE21:AE84" si="20">+(G21-AA21)^2*S21</f>
        <v>8.1871001735639616E-10</v>
      </c>
      <c r="AF21" s="209">
        <f>IF(S21&lt;&gt;0,G21-P21, -9999)</f>
        <v>0.10572849999880418</v>
      </c>
      <c r="AG21" s="23"/>
      <c r="AH21" s="209">
        <f t="shared" ref="AH21:AH84" si="21">$AB$6*($AB$11/AI21*AJ21+$AB$12)</f>
        <v>2.5837479515533356E-2</v>
      </c>
      <c r="AI21" s="209">
        <f t="shared" ref="AI21:AI84" si="22">1+$AB$7*COS(AL21)</f>
        <v>1.2067760171371087</v>
      </c>
      <c r="AJ21" s="209">
        <f t="shared" ref="AJ21:AJ84" si="23">SIN(AL21+RADIANS($AB$9))</f>
        <v>0.83843834195322353</v>
      </c>
      <c r="AK21" s="209">
        <f t="shared" ref="AK21:AK84" si="24">$AB$7*SIN(AL21)</f>
        <v>0.31425319815356018</v>
      </c>
      <c r="AL21" s="209">
        <f t="shared" ref="AL21:AL84" si="25">2*ATAN(AM21)</f>
        <v>-2.1527691613676274</v>
      </c>
      <c r="AM21" s="209">
        <f t="shared" ref="AM21:AM84" si="26">SQRT((1+$AB$7)/(1-$AB$7))*TAN(AN21/2)</f>
        <v>-1.8550519849605678</v>
      </c>
      <c r="AN21" s="221">
        <f t="shared" ref="AN21:AT36" si="27">$AU21+$AB$7*SIN(AO21)</f>
        <v>3.837905945872325</v>
      </c>
      <c r="AO21" s="221">
        <f t="shared" si="27"/>
        <v>3.837792974819366</v>
      </c>
      <c r="AP21" s="221">
        <f t="shared" si="27"/>
        <v>3.8374016440012504</v>
      </c>
      <c r="AQ21" s="221">
        <f t="shared" si="27"/>
        <v>3.836047064531992</v>
      </c>
      <c r="AR21" s="221">
        <f t="shared" si="27"/>
        <v>3.8313699684550722</v>
      </c>
      <c r="AS21" s="221">
        <f t="shared" si="27"/>
        <v>3.8153571684418255</v>
      </c>
      <c r="AT21" s="221">
        <f t="shared" si="27"/>
        <v>3.7619985119948294</v>
      </c>
      <c r="AU21" s="221">
        <f t="shared" ref="AU21:AU84" si="28">RADIANS($AB$9)+$AB$18*(F21-AB$15)</f>
        <v>3.5966591191079189</v>
      </c>
      <c r="AV21" s="209"/>
      <c r="AW21" s="209">
        <v>-20500</v>
      </c>
      <c r="AX21" s="209">
        <f t="shared" si="0"/>
        <v>9.9300247976738462E-2</v>
      </c>
      <c r="AY21" s="209">
        <f t="shared" si="1"/>
        <v>6.7714027071660646E-2</v>
      </c>
      <c r="AZ21" s="209">
        <f t="shared" si="2"/>
        <v>3.1586220905077816E-2</v>
      </c>
      <c r="BA21" s="209">
        <f t="shared" si="3"/>
        <v>1.1186253176455834</v>
      </c>
      <c r="BB21" s="209">
        <f t="shared" si="4"/>
        <v>0.95072541167421654</v>
      </c>
      <c r="BC21" s="209">
        <f t="shared" si="5"/>
        <v>-1.8916132446780565</v>
      </c>
      <c r="BD21" s="209">
        <f t="shared" si="6"/>
        <v>-1.3860613500649406</v>
      </c>
      <c r="BE21" s="209">
        <f t="shared" si="10"/>
        <v>4.0459523116432603</v>
      </c>
      <c r="BF21" s="209">
        <f t="shared" si="10"/>
        <v>4.0459074190556539</v>
      </c>
      <c r="BG21" s="209">
        <f t="shared" si="10"/>
        <v>4.0457144091631676</v>
      </c>
      <c r="BH21" s="209">
        <f t="shared" si="10"/>
        <v>4.044885126697876</v>
      </c>
      <c r="BI21" s="209">
        <f t="shared" si="10"/>
        <v>4.0413319243901844</v>
      </c>
      <c r="BJ21" s="209">
        <f t="shared" si="10"/>
        <v>4.0262837531726836</v>
      </c>
      <c r="BK21" s="209">
        <f t="shared" si="10"/>
        <v>3.9653687518183856</v>
      </c>
      <c r="BL21" s="209">
        <f t="shared" si="8"/>
        <v>3.7502741865745688</v>
      </c>
      <c r="BM21" s="209"/>
      <c r="BN21" s="209"/>
      <c r="BO21" s="209"/>
      <c r="BP21" s="209"/>
    </row>
    <row r="22" spans="1:68" s="210" customFormat="1" ht="12.95" customHeight="1">
      <c r="A22" s="210" t="s">
        <v>12</v>
      </c>
      <c r="C22" s="296">
        <v>29166.519</v>
      </c>
      <c r="D22" s="296"/>
      <c r="E22" s="210">
        <f t="shared" si="11"/>
        <v>-8102.4936426544491</v>
      </c>
      <c r="F22" s="232">
        <f t="shared" si="12"/>
        <v>-8102.5</v>
      </c>
      <c r="G22" s="210">
        <f t="shared" si="13"/>
        <v>4.6362499997485429E-3</v>
      </c>
      <c r="H22" s="210">
        <f t="shared" si="14"/>
        <v>4.6362499997485429E-3</v>
      </c>
      <c r="M22" s="292">
        <f t="shared" si="15"/>
        <v>-6.0036704931262161E-3</v>
      </c>
      <c r="N22" s="297">
        <f t="shared" si="16"/>
        <v>14148.019</v>
      </c>
      <c r="O22" s="213"/>
      <c r="P22" s="214"/>
      <c r="S22" s="294">
        <v>0.2</v>
      </c>
      <c r="Z22" s="209">
        <f t="shared" si="17"/>
        <v>-8102.5</v>
      </c>
      <c r="AA22" s="221">
        <f t="shared" si="18"/>
        <v>1.9437922588912741E-2</v>
      </c>
      <c r="AB22" s="221">
        <f t="shared" si="19"/>
        <v>-2.0805343082290415E-2</v>
      </c>
      <c r="AC22" s="295">
        <f t="shared" ref="AC22:AC85" si="29">+G22-M22</f>
        <v>1.0639920492874759E-2</v>
      </c>
      <c r="AD22" s="221">
        <f t="shared" ref="AD22:AD85" si="30">IF(S22&lt;&gt;0,G22-AA22, -9999)</f>
        <v>-1.4801672589164198E-2</v>
      </c>
      <c r="AE22" s="221">
        <f t="shared" si="20"/>
        <v>4.3817902287362959E-5</v>
      </c>
      <c r="AF22" s="209">
        <f t="shared" ref="AF22:AF85" si="31">IF(S22&lt;&gt;0,G22-P22, -9999)</f>
        <v>4.6362499997485429E-3</v>
      </c>
      <c r="AG22" s="23"/>
      <c r="AH22" s="209">
        <f t="shared" si="21"/>
        <v>2.5441593082038957E-2</v>
      </c>
      <c r="AI22" s="209">
        <f t="shared" si="22"/>
        <v>0.66610885836619615</v>
      </c>
      <c r="AJ22" s="209">
        <f t="shared" si="23"/>
        <v>0.45568004322644384</v>
      </c>
      <c r="AK22" s="209">
        <f t="shared" si="24"/>
        <v>0.17328617761178103</v>
      </c>
      <c r="AL22" s="209">
        <f t="shared" si="25"/>
        <v>-0.47872397123012489</v>
      </c>
      <c r="AM22" s="209">
        <f t="shared" si="26"/>
        <v>-0.24404058550357727</v>
      </c>
      <c r="AN22" s="221">
        <f t="shared" si="27"/>
        <v>5.5877073654044382</v>
      </c>
      <c r="AO22" s="221">
        <f t="shared" si="27"/>
        <v>5.5875438339404546</v>
      </c>
      <c r="AP22" s="221">
        <f t="shared" si="27"/>
        <v>5.5881100000402117</v>
      </c>
      <c r="AQ22" s="221">
        <f t="shared" si="27"/>
        <v>5.586148720877584</v>
      </c>
      <c r="AR22" s="221">
        <f t="shared" si="27"/>
        <v>5.5929292479823465</v>
      </c>
      <c r="AS22" s="221">
        <f t="shared" si="27"/>
        <v>5.5693211406070189</v>
      </c>
      <c r="AT22" s="221">
        <f t="shared" si="27"/>
        <v>5.6496448355442608</v>
      </c>
      <c r="AU22" s="221">
        <f t="shared" si="28"/>
        <v>5.3466218805542756</v>
      </c>
      <c r="AV22" s="209"/>
      <c r="AW22" s="209">
        <v>-20000</v>
      </c>
      <c r="AX22" s="209">
        <f t="shared" si="0"/>
        <v>9.640122545793213E-2</v>
      </c>
      <c r="AY22" s="209">
        <f t="shared" si="1"/>
        <v>6.289937664708152E-2</v>
      </c>
      <c r="AZ22" s="209">
        <f t="shared" si="2"/>
        <v>3.350184881085061E-2</v>
      </c>
      <c r="BA22" s="209">
        <f t="shared" si="3"/>
        <v>1.0830955463076359</v>
      </c>
      <c r="BB22" s="209">
        <f t="shared" si="4"/>
        <v>0.97651714072764173</v>
      </c>
      <c r="BC22" s="209">
        <f t="shared" si="5"/>
        <v>-1.7935263667934045</v>
      </c>
      <c r="BD22" s="209">
        <f t="shared" si="6"/>
        <v>-1.2518153409133377</v>
      </c>
      <c r="BE22" s="209">
        <f t="shared" si="10"/>
        <v>4.1285088925909808</v>
      </c>
      <c r="BF22" s="209">
        <f t="shared" si="10"/>
        <v>4.1284829236098561</v>
      </c>
      <c r="BG22" s="209">
        <f t="shared" si="10"/>
        <v>4.1283577132407698</v>
      </c>
      <c r="BH22" s="209">
        <f t="shared" si="10"/>
        <v>4.1277543395354215</v>
      </c>
      <c r="BI22" s="209">
        <f t="shared" si="10"/>
        <v>4.1248544291343308</v>
      </c>
      <c r="BJ22" s="209">
        <f t="shared" si="10"/>
        <v>4.1110891786717154</v>
      </c>
      <c r="BK22" s="209">
        <f t="shared" si="10"/>
        <v>4.0491606974763821</v>
      </c>
      <c r="BL22" s="209">
        <f t="shared" si="8"/>
        <v>3.8146560254122259</v>
      </c>
      <c r="BM22" s="209"/>
      <c r="BN22" s="209"/>
      <c r="BO22" s="209"/>
      <c r="BP22" s="209"/>
    </row>
    <row r="23" spans="1:68" s="210" customFormat="1" ht="12.95" customHeight="1">
      <c r="A23" s="210" t="s">
        <v>12</v>
      </c>
      <c r="C23" s="296">
        <v>29287.227999999999</v>
      </c>
      <c r="D23" s="296"/>
      <c r="E23" s="210">
        <f t="shared" si="11"/>
        <v>-7936.9743491648251</v>
      </c>
      <c r="F23" s="232">
        <f t="shared" si="12"/>
        <v>-7937</v>
      </c>
      <c r="G23" s="210">
        <f t="shared" si="13"/>
        <v>1.8706499995460035E-2</v>
      </c>
      <c r="H23" s="210">
        <f t="shared" si="14"/>
        <v>1.8706499995460035E-2</v>
      </c>
      <c r="M23" s="292">
        <f t="shared" si="15"/>
        <v>-6.3441086630556809E-3</v>
      </c>
      <c r="N23" s="297">
        <f t="shared" si="16"/>
        <v>14268.727999999999</v>
      </c>
      <c r="O23" s="213"/>
      <c r="P23" s="214"/>
      <c r="S23" s="294">
        <v>0.2</v>
      </c>
      <c r="Z23" s="209">
        <f t="shared" si="17"/>
        <v>-7937</v>
      </c>
      <c r="AA23" s="221">
        <f t="shared" si="18"/>
        <v>1.8584446887466154E-2</v>
      </c>
      <c r="AB23" s="221">
        <f t="shared" si="19"/>
        <v>-6.2220555550617992E-3</v>
      </c>
      <c r="AC23" s="295">
        <f t="shared" si="29"/>
        <v>2.5050608658515716E-2</v>
      </c>
      <c r="AD23" s="221">
        <f t="shared" si="30"/>
        <v>1.2205310799388164E-4</v>
      </c>
      <c r="AE23" s="221">
        <f t="shared" si="20"/>
        <v>2.9793922341932269E-9</v>
      </c>
      <c r="AF23" s="209">
        <f t="shared" si="31"/>
        <v>1.8706499995460035E-2</v>
      </c>
      <c r="AG23" s="23"/>
      <c r="AH23" s="209">
        <f t="shared" si="21"/>
        <v>2.4928555550521835E-2</v>
      </c>
      <c r="AI23" s="209">
        <f t="shared" si="22"/>
        <v>0.66407837967355876</v>
      </c>
      <c r="AJ23" s="209">
        <f t="shared" si="23"/>
        <v>0.44509730101475709</v>
      </c>
      <c r="AK23" s="209">
        <f t="shared" si="24"/>
        <v>0.16931644577560942</v>
      </c>
      <c r="AL23" s="209">
        <f t="shared" si="25"/>
        <v>-0.46687085172049153</v>
      </c>
      <c r="AM23" s="209">
        <f t="shared" si="26"/>
        <v>-0.23777006047464494</v>
      </c>
      <c r="AN23" s="221">
        <f t="shared" si="27"/>
        <v>5.6042201398067375</v>
      </c>
      <c r="AO23" s="221">
        <f t="shared" si="27"/>
        <v>5.6040447832277538</v>
      </c>
      <c r="AP23" s="221">
        <f t="shared" si="27"/>
        <v>5.6046437170189272</v>
      </c>
      <c r="AQ23" s="221">
        <f t="shared" si="27"/>
        <v>5.6025968507075179</v>
      </c>
      <c r="AR23" s="221">
        <f t="shared" si="27"/>
        <v>5.6095781686320239</v>
      </c>
      <c r="AS23" s="221">
        <f t="shared" si="27"/>
        <v>5.5856015751931798</v>
      </c>
      <c r="AT23" s="221">
        <f t="shared" si="27"/>
        <v>5.66613649972094</v>
      </c>
      <c r="AU23" s="221">
        <f t="shared" si="28"/>
        <v>5.3679322692095397</v>
      </c>
      <c r="AV23" s="209"/>
      <c r="AW23" s="209">
        <v>-19500</v>
      </c>
      <c r="AX23" s="209">
        <f t="shared" si="0"/>
        <v>9.3378978955049874E-2</v>
      </c>
      <c r="AY23" s="209">
        <f t="shared" si="1"/>
        <v>5.8239511951168214E-2</v>
      </c>
      <c r="AZ23" s="209">
        <f t="shared" si="2"/>
        <v>3.513946700388166E-2</v>
      </c>
      <c r="BA23" s="209">
        <f t="shared" si="3"/>
        <v>1.049046515334608</v>
      </c>
      <c r="BB23" s="209">
        <f t="shared" si="4"/>
        <v>0.99217711330147873</v>
      </c>
      <c r="BC23" s="209">
        <f t="shared" si="5"/>
        <v>-1.7015490153448563</v>
      </c>
      <c r="BD23" s="209">
        <f t="shared" si="6"/>
        <v>-1.1401123984114876</v>
      </c>
      <c r="BE23" s="209">
        <f t="shared" si="10"/>
        <v>4.2084518049683162</v>
      </c>
      <c r="BF23" s="209">
        <f t="shared" si="10"/>
        <v>4.2084383648522286</v>
      </c>
      <c r="BG23" s="209">
        <f t="shared" si="10"/>
        <v>4.2083643820001164</v>
      </c>
      <c r="BH23" s="209">
        <f t="shared" si="10"/>
        <v>4.2079573113752611</v>
      </c>
      <c r="BI23" s="209">
        <f t="shared" si="10"/>
        <v>4.2057228612249684</v>
      </c>
      <c r="BJ23" s="209">
        <f t="shared" si="10"/>
        <v>4.1936142419222904</v>
      </c>
      <c r="BK23" s="209">
        <f t="shared" si="10"/>
        <v>4.1319809520133068</v>
      </c>
      <c r="BL23" s="209">
        <f t="shared" si="8"/>
        <v>3.8790378642498826</v>
      </c>
      <c r="BM23" s="209"/>
      <c r="BN23" s="209"/>
      <c r="BO23" s="209"/>
      <c r="BP23" s="209"/>
    </row>
    <row r="24" spans="1:68" s="210" customFormat="1" ht="12.95" customHeight="1">
      <c r="A24" s="210" t="s">
        <v>12</v>
      </c>
      <c r="C24" s="296">
        <v>29848.419000000002</v>
      </c>
      <c r="D24" s="296"/>
      <c r="E24" s="210">
        <f t="shared" si="11"/>
        <v>-7167.4547786875873</v>
      </c>
      <c r="F24" s="232">
        <f t="shared" si="12"/>
        <v>-7167.5</v>
      </c>
      <c r="G24" s="210">
        <f t="shared" si="13"/>
        <v>3.2978749997710111E-2</v>
      </c>
      <c r="H24" s="210">
        <f t="shared" si="14"/>
        <v>3.2978749997710111E-2</v>
      </c>
      <c r="M24" s="292">
        <f t="shared" si="15"/>
        <v>-7.7042606300617641E-3</v>
      </c>
      <c r="N24" s="297">
        <f t="shared" si="16"/>
        <v>14829.919000000002</v>
      </c>
      <c r="O24" s="213"/>
      <c r="P24" s="214"/>
      <c r="S24" s="294">
        <v>0.2</v>
      </c>
      <c r="Z24" s="209">
        <f t="shared" si="17"/>
        <v>-7167.5</v>
      </c>
      <c r="AA24" s="221">
        <f t="shared" si="18"/>
        <v>1.4772715973385774E-2</v>
      </c>
      <c r="AB24" s="221">
        <f t="shared" si="19"/>
        <v>1.0501773394262573E-2</v>
      </c>
      <c r="AC24" s="295">
        <f t="shared" si="29"/>
        <v>4.0683010627771875E-2</v>
      </c>
      <c r="AD24" s="221">
        <f t="shared" si="30"/>
        <v>1.8206034024324337E-2</v>
      </c>
      <c r="AE24" s="221">
        <f t="shared" si="20"/>
        <v>6.6291934978971083E-5</v>
      </c>
      <c r="AF24" s="209">
        <f t="shared" si="31"/>
        <v>3.2978749997710111E-2</v>
      </c>
      <c r="AG24" s="23"/>
      <c r="AH24" s="209">
        <f t="shared" si="21"/>
        <v>2.2476976603447538E-2</v>
      </c>
      <c r="AI24" s="209">
        <f t="shared" si="22"/>
        <v>0.65539725903173052</v>
      </c>
      <c r="AJ24" s="209">
        <f t="shared" si="23"/>
        <v>0.39592045197344949</v>
      </c>
      <c r="AK24" s="209">
        <f t="shared" si="24"/>
        <v>0.15086531983853133</v>
      </c>
      <c r="AL24" s="209">
        <f t="shared" si="25"/>
        <v>-0.41265793087917729</v>
      </c>
      <c r="AM24" s="209">
        <f t="shared" si="26"/>
        <v>-0.20930761916248827</v>
      </c>
      <c r="AN24" s="221">
        <f t="shared" si="27"/>
        <v>5.6803683748394693</v>
      </c>
      <c r="AO24" s="221">
        <f t="shared" si="27"/>
        <v>5.6801375975447836</v>
      </c>
      <c r="AP24" s="221">
        <f t="shared" si="27"/>
        <v>5.6808822677553286</v>
      </c>
      <c r="AQ24" s="221">
        <f t="shared" si="27"/>
        <v>5.6784779981607834</v>
      </c>
      <c r="AR24" s="221">
        <f t="shared" si="27"/>
        <v>5.6862262856975088</v>
      </c>
      <c r="AS24" s="221">
        <f t="shared" si="27"/>
        <v>5.6611046227714814</v>
      </c>
      <c r="AT24" s="221">
        <f t="shared" si="27"/>
        <v>5.741073262750148</v>
      </c>
      <c r="AU24" s="221">
        <f t="shared" si="28"/>
        <v>5.4670159191806942</v>
      </c>
      <c r="AV24" s="209"/>
      <c r="AW24" s="209">
        <v>-19000</v>
      </c>
      <c r="AX24" s="209">
        <f t="shared" si="0"/>
        <v>9.0246490811168006E-2</v>
      </c>
      <c r="AY24" s="209">
        <f t="shared" si="1"/>
        <v>5.373443298392077E-2</v>
      </c>
      <c r="AZ24" s="209">
        <f t="shared" si="2"/>
        <v>3.6512057827247243E-2</v>
      </c>
      <c r="BA24" s="209">
        <f t="shared" si="3"/>
        <v>1.0167042039934275</v>
      </c>
      <c r="BB24" s="209">
        <f t="shared" si="4"/>
        <v>0.99924615257178095</v>
      </c>
      <c r="BC24" s="209">
        <f t="shared" si="5"/>
        <v>-1.6152157491743906</v>
      </c>
      <c r="BD24" s="209">
        <f t="shared" si="6"/>
        <v>-1.0454360141369234</v>
      </c>
      <c r="BE24" s="209">
        <f t="shared" si="10"/>
        <v>4.2859023409574117</v>
      </c>
      <c r="BF24" s="209">
        <f t="shared" si="10"/>
        <v>4.2858962501147637</v>
      </c>
      <c r="BG24" s="209">
        <f t="shared" si="10"/>
        <v>4.2858571121554103</v>
      </c>
      <c r="BH24" s="209">
        <f t="shared" si="10"/>
        <v>4.2856057035377528</v>
      </c>
      <c r="BI24" s="209">
        <f t="shared" si="10"/>
        <v>4.283994043914106</v>
      </c>
      <c r="BJ24" s="209">
        <f t="shared" si="10"/>
        <v>4.2737944275722031</v>
      </c>
      <c r="BK24" s="209">
        <f t="shared" si="10"/>
        <v>4.2137531142015705</v>
      </c>
      <c r="BL24" s="209">
        <f t="shared" si="8"/>
        <v>3.9434197030875398</v>
      </c>
      <c r="BM24" s="209"/>
      <c r="BN24" s="209"/>
      <c r="BO24" s="209"/>
      <c r="BP24" s="209"/>
    </row>
    <row r="25" spans="1:68" s="210" customFormat="1" ht="12.95" customHeight="1">
      <c r="A25" s="210" t="s">
        <v>12</v>
      </c>
      <c r="C25" s="296">
        <v>29879.397000000001</v>
      </c>
      <c r="D25" s="296"/>
      <c r="E25" s="210">
        <f t="shared" si="11"/>
        <v>-7124.9769462664635</v>
      </c>
      <c r="F25" s="232">
        <f t="shared" si="12"/>
        <v>-7125</v>
      </c>
      <c r="G25" s="210">
        <f t="shared" si="13"/>
        <v>1.6812499998195563E-2</v>
      </c>
      <c r="H25" s="210">
        <f t="shared" si="14"/>
        <v>1.6812499998195563E-2</v>
      </c>
      <c r="M25" s="292">
        <f t="shared" si="15"/>
        <v>-7.7686994225101315E-3</v>
      </c>
      <c r="N25" s="297">
        <f t="shared" si="16"/>
        <v>14860.897000000001</v>
      </c>
      <c r="O25" s="213"/>
      <c r="P25" s="214"/>
      <c r="S25" s="294">
        <v>0.2</v>
      </c>
      <c r="Z25" s="209">
        <f t="shared" si="17"/>
        <v>-7125</v>
      </c>
      <c r="AA25" s="221">
        <f t="shared" si="18"/>
        <v>1.4569887581316866E-2</v>
      </c>
      <c r="AB25" s="221">
        <f t="shared" si="19"/>
        <v>-5.5260870056314353E-3</v>
      </c>
      <c r="AC25" s="295">
        <f t="shared" si="29"/>
        <v>2.4581199420705694E-2</v>
      </c>
      <c r="AD25" s="221">
        <f t="shared" si="30"/>
        <v>2.2426124168786962E-3</v>
      </c>
      <c r="AE25" s="221">
        <f t="shared" si="20"/>
        <v>1.0058620904677014E-6</v>
      </c>
      <c r="AF25" s="209">
        <f t="shared" si="31"/>
        <v>1.6812499998195563E-2</v>
      </c>
      <c r="AG25" s="23"/>
      <c r="AH25" s="209">
        <f t="shared" si="21"/>
        <v>2.2338587003826998E-2</v>
      </c>
      <c r="AI25" s="209">
        <f t="shared" si="22"/>
        <v>0.65495313307405678</v>
      </c>
      <c r="AJ25" s="209">
        <f t="shared" si="23"/>
        <v>0.39320627486990506</v>
      </c>
      <c r="AK25" s="209">
        <f t="shared" si="24"/>
        <v>0.14984676652306175</v>
      </c>
      <c r="AL25" s="209">
        <f t="shared" si="25"/>
        <v>-0.40970410457889483</v>
      </c>
      <c r="AM25" s="209">
        <f t="shared" si="26"/>
        <v>-0.20776647821176072</v>
      </c>
      <c r="AN25" s="221">
        <f t="shared" si="27"/>
        <v>5.6845456680136532</v>
      </c>
      <c r="AO25" s="221">
        <f t="shared" si="27"/>
        <v>5.6843119026443949</v>
      </c>
      <c r="AP25" s="221">
        <f t="shared" si="27"/>
        <v>5.685064059023702</v>
      </c>
      <c r="AQ25" s="221">
        <f t="shared" si="27"/>
        <v>5.682642563749603</v>
      </c>
      <c r="AR25" s="221">
        <f t="shared" si="27"/>
        <v>5.690424133943865</v>
      </c>
      <c r="AS25" s="221">
        <f t="shared" si="27"/>
        <v>5.6652677668373466</v>
      </c>
      <c r="AT25" s="221">
        <f t="shared" si="27"/>
        <v>5.7451314269353224</v>
      </c>
      <c r="AU25" s="221">
        <f t="shared" si="28"/>
        <v>5.4724883754818947</v>
      </c>
      <c r="AV25" s="209"/>
      <c r="AW25" s="209">
        <v>-18500</v>
      </c>
      <c r="AX25" s="209">
        <f t="shared" si="0"/>
        <v>8.7018045415175937E-2</v>
      </c>
      <c r="AY25" s="209">
        <f t="shared" si="1"/>
        <v>4.9384139745339159E-2</v>
      </c>
      <c r="AZ25" s="209">
        <f t="shared" si="2"/>
        <v>3.7633905669836772E-2</v>
      </c>
      <c r="BA25" s="209">
        <f t="shared" si="3"/>
        <v>0.98618365612627801</v>
      </c>
      <c r="BB25" s="209">
        <f t="shared" si="4"/>
        <v>0.99910446426978694</v>
      </c>
      <c r="BC25" s="209">
        <f t="shared" si="5"/>
        <v>-1.5340600517557283</v>
      </c>
      <c r="BD25" s="209">
        <f t="shared" si="6"/>
        <v>-0.96392234677065525</v>
      </c>
      <c r="BE25" s="209">
        <f t="shared" si="10"/>
        <v>4.3609942119616729</v>
      </c>
      <c r="BF25" s="209">
        <f t="shared" si="10"/>
        <v>4.3609918781422765</v>
      </c>
      <c r="BG25" s="209">
        <f t="shared" si="10"/>
        <v>4.36097385470815</v>
      </c>
      <c r="BH25" s="209">
        <f t="shared" si="10"/>
        <v>4.3608346946006922</v>
      </c>
      <c r="BI25" s="209">
        <f t="shared" si="10"/>
        <v>4.3597620025421726</v>
      </c>
      <c r="BJ25" s="209">
        <f t="shared" si="10"/>
        <v>4.3515959020935293</v>
      </c>
      <c r="BK25" s="209">
        <f t="shared" si="10"/>
        <v>4.2944051256781393</v>
      </c>
      <c r="BL25" s="209">
        <f t="shared" si="8"/>
        <v>4.0078015419251969</v>
      </c>
      <c r="BM25" s="209"/>
      <c r="BN25" s="209"/>
      <c r="BO25" s="209"/>
      <c r="BP25" s="209"/>
    </row>
    <row r="26" spans="1:68" s="210" customFormat="1" ht="12.95" customHeight="1">
      <c r="A26" s="210" t="s">
        <v>12</v>
      </c>
      <c r="C26" s="296">
        <v>33183.332999999999</v>
      </c>
      <c r="D26" s="296"/>
      <c r="E26" s="210">
        <f t="shared" si="11"/>
        <v>-2594.5347053818614</v>
      </c>
      <c r="F26" s="232">
        <f t="shared" si="12"/>
        <v>-2594.5</v>
      </c>
      <c r="G26" s="210">
        <f t="shared" si="13"/>
        <v>-2.5309750002634246E-2</v>
      </c>
      <c r="H26" s="210">
        <f t="shared" si="14"/>
        <v>-2.5309750002634246E-2</v>
      </c>
      <c r="M26" s="292">
        <f t="shared" si="15"/>
        <v>-8.2241805194371454E-3</v>
      </c>
      <c r="N26" s="297">
        <f t="shared" si="16"/>
        <v>18164.832999999999</v>
      </c>
      <c r="O26" s="213"/>
      <c r="P26" s="214"/>
      <c r="S26" s="294">
        <v>0.2</v>
      </c>
      <c r="Z26" s="209">
        <f t="shared" si="17"/>
        <v>-2594.5</v>
      </c>
      <c r="AA26" s="221">
        <f t="shared" si="18"/>
        <v>-1.8795403828074453E-3</v>
      </c>
      <c r="AB26" s="221">
        <f t="shared" si="19"/>
        <v>-3.1654390139263945E-2</v>
      </c>
      <c r="AC26" s="295">
        <f t="shared" si="29"/>
        <v>-1.7085569483197102E-2</v>
      </c>
      <c r="AD26" s="221">
        <f t="shared" si="30"/>
        <v>-2.3430209619826801E-2</v>
      </c>
      <c r="AE26" s="221">
        <f t="shared" si="20"/>
        <v>1.0979494456580488E-4</v>
      </c>
      <c r="AF26" s="209">
        <f t="shared" si="31"/>
        <v>-2.5309750002634246E-2</v>
      </c>
      <c r="AG26" s="23"/>
      <c r="AH26" s="209">
        <f t="shared" si="21"/>
        <v>6.3446401366297001E-3</v>
      </c>
      <c r="AI26" s="209">
        <f t="shared" si="22"/>
        <v>0.62615412859923936</v>
      </c>
      <c r="AJ26" s="209">
        <f t="shared" si="23"/>
        <v>0.10567068623739466</v>
      </c>
      <c r="AK26" s="209">
        <f t="shared" si="24"/>
        <v>4.1840868172548576E-2</v>
      </c>
      <c r="AL26" s="209">
        <f t="shared" si="25"/>
        <v>-0.1114562754995876</v>
      </c>
      <c r="AM26" s="209">
        <f t="shared" si="26"/>
        <v>-5.578589974456187E-2</v>
      </c>
      <c r="AN26" s="221">
        <f t="shared" si="27"/>
        <v>6.1178477599319194</v>
      </c>
      <c r="AO26" s="221">
        <f t="shared" si="27"/>
        <v>6.1176271652730634</v>
      </c>
      <c r="AP26" s="221">
        <f t="shared" si="27"/>
        <v>6.1182216723538181</v>
      </c>
      <c r="AQ26" s="221">
        <f t="shared" si="27"/>
        <v>6.116619328691181</v>
      </c>
      <c r="AR26" s="221">
        <f t="shared" si="27"/>
        <v>6.1209370674084189</v>
      </c>
      <c r="AS26" s="221">
        <f t="shared" si="27"/>
        <v>6.1092951096807884</v>
      </c>
      <c r="AT26" s="221">
        <f t="shared" si="27"/>
        <v>6.140635679263525</v>
      </c>
      <c r="AU26" s="221">
        <f t="shared" si="28"/>
        <v>6.055852217189905</v>
      </c>
      <c r="AV26" s="209"/>
      <c r="AW26" s="209">
        <v>-18000</v>
      </c>
      <c r="AX26" s="209">
        <f t="shared" si="0"/>
        <v>8.3708477142227428E-2</v>
      </c>
      <c r="AY26" s="209">
        <f t="shared" si="1"/>
        <v>4.5188632235423389E-2</v>
      </c>
      <c r="AZ26" s="209">
        <f t="shared" si="2"/>
        <v>3.8519844906804032E-2</v>
      </c>
      <c r="BA26" s="209">
        <f t="shared" si="3"/>
        <v>0.95752038970486131</v>
      </c>
      <c r="BB26" s="209">
        <f t="shared" si="4"/>
        <v>0.99295715134855733</v>
      </c>
      <c r="BC26" s="209">
        <f t="shared" si="5"/>
        <v>-1.4576313163184931</v>
      </c>
      <c r="BD26" s="209">
        <f t="shared" si="6"/>
        <v>-0.89278693200855352</v>
      </c>
      <c r="BE26" s="209">
        <f t="shared" si="10"/>
        <v>4.4338663339811628</v>
      </c>
      <c r="BF26" s="209">
        <f t="shared" si="10"/>
        <v>4.4338656216207681</v>
      </c>
      <c r="BG26" s="209">
        <f t="shared" si="10"/>
        <v>4.4338587340371545</v>
      </c>
      <c r="BH26" s="209">
        <f t="shared" si="10"/>
        <v>4.4337921487597232</v>
      </c>
      <c r="BI26" s="209">
        <f t="shared" si="10"/>
        <v>4.4331492372196024</v>
      </c>
      <c r="BJ26" s="209">
        <f t="shared" si="10"/>
        <v>4.4270141854741363</v>
      </c>
      <c r="BK26" s="209">
        <f t="shared" si="10"/>
        <v>4.3738695695248246</v>
      </c>
      <c r="BL26" s="209">
        <f t="shared" si="8"/>
        <v>4.072183380762854</v>
      </c>
      <c r="BM26" s="209"/>
      <c r="BN26" s="209"/>
      <c r="BO26" s="209"/>
      <c r="BP26" s="209"/>
    </row>
    <row r="27" spans="1:68" s="210" customFormat="1" ht="12.95" customHeight="1">
      <c r="A27" s="210" t="s">
        <v>12</v>
      </c>
      <c r="C27" s="296">
        <v>33209.243999999999</v>
      </c>
      <c r="D27" s="296"/>
      <c r="E27" s="210">
        <f t="shared" si="11"/>
        <v>-2559.0048740220645</v>
      </c>
      <c r="F27" s="232">
        <f t="shared" si="12"/>
        <v>-2559</v>
      </c>
      <c r="G27" s="210">
        <f t="shared" si="13"/>
        <v>-3.5545000064303167E-3</v>
      </c>
      <c r="H27" s="210">
        <f t="shared" si="14"/>
        <v>-3.5545000064303167E-3</v>
      </c>
      <c r="M27" s="292">
        <f t="shared" si="15"/>
        <v>-8.1775702027438689E-3</v>
      </c>
      <c r="N27" s="297">
        <f t="shared" si="16"/>
        <v>18190.743999999999</v>
      </c>
      <c r="O27" s="213"/>
      <c r="P27" s="214"/>
      <c r="S27" s="294">
        <v>0.2</v>
      </c>
      <c r="Z27" s="209">
        <f t="shared" si="17"/>
        <v>-2559</v>
      </c>
      <c r="AA27" s="221">
        <f t="shared" si="18"/>
        <v>-1.9645753621928656E-3</v>
      </c>
      <c r="AB27" s="221">
        <f t="shared" si="19"/>
        <v>-9.76749484698132E-3</v>
      </c>
      <c r="AC27" s="295">
        <f t="shared" si="29"/>
        <v>4.6230701963135522E-3</v>
      </c>
      <c r="AD27" s="221">
        <f t="shared" si="30"/>
        <v>-1.5899246442374511E-3</v>
      </c>
      <c r="AE27" s="221">
        <f t="shared" si="20"/>
        <v>5.0557207487071715E-7</v>
      </c>
      <c r="AF27" s="209">
        <f t="shared" si="31"/>
        <v>-3.5545000064303167E-3</v>
      </c>
      <c r="AG27" s="23"/>
      <c r="AH27" s="209">
        <f t="shared" si="21"/>
        <v>6.2129948405510033E-3</v>
      </c>
      <c r="AI27" s="209">
        <f t="shared" si="22"/>
        <v>0.62606084555656083</v>
      </c>
      <c r="AJ27" s="209">
        <f t="shared" si="23"/>
        <v>0.10343089608389863</v>
      </c>
      <c r="AK27" s="209">
        <f t="shared" si="24"/>
        <v>4.0998812018793379E-2</v>
      </c>
      <c r="AL27" s="209">
        <f t="shared" si="25"/>
        <v>-0.10920414214912867</v>
      </c>
      <c r="AM27" s="209">
        <f t="shared" si="26"/>
        <v>-5.4656399151113456E-2</v>
      </c>
      <c r="AN27" s="221">
        <f t="shared" si="27"/>
        <v>6.1211805854888226</v>
      </c>
      <c r="AO27" s="221">
        <f t="shared" si="27"/>
        <v>6.1209636102168821</v>
      </c>
      <c r="AP27" s="221">
        <f t="shared" si="27"/>
        <v>6.1215480414989107</v>
      </c>
      <c r="AQ27" s="221">
        <f t="shared" si="27"/>
        <v>6.1199737256276885</v>
      </c>
      <c r="AR27" s="221">
        <f t="shared" si="27"/>
        <v>6.1242136305636414</v>
      </c>
      <c r="AS27" s="221">
        <f t="shared" si="27"/>
        <v>6.1127880352693662</v>
      </c>
      <c r="AT27" s="221">
        <f t="shared" si="27"/>
        <v>6.1435305921953693</v>
      </c>
      <c r="AU27" s="221">
        <f t="shared" si="28"/>
        <v>6.0604233277473796</v>
      </c>
      <c r="AV27" s="209"/>
      <c r="AW27" s="209">
        <v>-17500</v>
      </c>
      <c r="AX27" s="209">
        <f t="shared" si="0"/>
        <v>8.0332645340704292E-2</v>
      </c>
      <c r="AY27" s="209">
        <f t="shared" si="1"/>
        <v>4.1147910454173479E-2</v>
      </c>
      <c r="AZ27" s="209">
        <f t="shared" si="2"/>
        <v>3.9184734886530813E-2</v>
      </c>
      <c r="BA27" s="209">
        <f t="shared" si="3"/>
        <v>0.9306951874210132</v>
      </c>
      <c r="BB27" s="209">
        <f t="shared" si="4"/>
        <v>0.98183775431885933</v>
      </c>
      <c r="BC27" s="209">
        <f t="shared" si="5"/>
        <v>-1.3855047649342467</v>
      </c>
      <c r="BD27" s="209">
        <f t="shared" si="6"/>
        <v>-0.82997390188125553</v>
      </c>
      <c r="BE27" s="209">
        <f t="shared" si="10"/>
        <v>4.5046578532648862</v>
      </c>
      <c r="BF27" s="209">
        <f t="shared" si="10"/>
        <v>4.5046576982058832</v>
      </c>
      <c r="BG27" s="209">
        <f t="shared" si="10"/>
        <v>4.5046556996085902</v>
      </c>
      <c r="BH27" s="209">
        <f t="shared" si="10"/>
        <v>4.5046299408454411</v>
      </c>
      <c r="BI27" s="209">
        <f t="shared" si="10"/>
        <v>4.5042982323237553</v>
      </c>
      <c r="BJ27" s="209">
        <f t="shared" si="10"/>
        <v>4.5000722873908225</v>
      </c>
      <c r="BK27" s="209">
        <f t="shared" si="10"/>
        <v>4.4520839496163225</v>
      </c>
      <c r="BL27" s="209">
        <f t="shared" si="8"/>
        <v>4.1365652196005112</v>
      </c>
      <c r="BM27" s="209"/>
      <c r="BN27" s="209"/>
      <c r="BO27" s="209"/>
      <c r="BP27" s="209"/>
    </row>
    <row r="28" spans="1:68" s="210" customFormat="1" ht="12.95" customHeight="1">
      <c r="A28" s="210" t="s">
        <v>12</v>
      </c>
      <c r="C28" s="296">
        <v>33856.466</v>
      </c>
      <c r="D28" s="296"/>
      <c r="E28" s="210">
        <f t="shared" si="11"/>
        <v>-1671.5173778872052</v>
      </c>
      <c r="F28" s="232">
        <f t="shared" si="12"/>
        <v>-1671.5</v>
      </c>
      <c r="G28" s="210">
        <f t="shared" si="13"/>
        <v>-1.2673249999352265E-2</v>
      </c>
      <c r="H28" s="210">
        <f t="shared" si="14"/>
        <v>-1.2673249999352265E-2</v>
      </c>
      <c r="M28" s="292">
        <f t="shared" si="15"/>
        <v>-6.7587229564954176E-3</v>
      </c>
      <c r="N28" s="297">
        <f t="shared" si="16"/>
        <v>18837.966</v>
      </c>
      <c r="O28" s="213"/>
      <c r="P28" s="214"/>
      <c r="S28" s="294">
        <v>0.2</v>
      </c>
      <c r="Z28" s="209">
        <f t="shared" si="17"/>
        <v>-1671.5</v>
      </c>
      <c r="AA28" s="221">
        <f t="shared" si="18"/>
        <v>-3.8499972971428836E-3</v>
      </c>
      <c r="AB28" s="221">
        <f t="shared" si="19"/>
        <v>-1.5581975658704799E-2</v>
      </c>
      <c r="AC28" s="295">
        <f t="shared" si="29"/>
        <v>-5.9145270428568476E-3</v>
      </c>
      <c r="AD28" s="221">
        <f t="shared" si="30"/>
        <v>-8.8232527022093811E-3</v>
      </c>
      <c r="AE28" s="221">
        <f t="shared" si="20"/>
        <v>1.5569957649409028E-5</v>
      </c>
      <c r="AF28" s="209">
        <f t="shared" si="31"/>
        <v>-1.2673249999352265E-2</v>
      </c>
      <c r="AG28" s="23"/>
      <c r="AH28" s="209">
        <f t="shared" si="21"/>
        <v>2.908725659352534E-3</v>
      </c>
      <c r="AI28" s="209">
        <f t="shared" si="22"/>
        <v>0.62434988367917699</v>
      </c>
      <c r="AJ28" s="209">
        <f t="shared" si="23"/>
        <v>4.7477663586108991E-2</v>
      </c>
      <c r="AK28" s="209">
        <f t="shared" si="24"/>
        <v>1.9959557133832708E-2</v>
      </c>
      <c r="AL28" s="209">
        <f t="shared" si="25"/>
        <v>-5.308345464111143E-2</v>
      </c>
      <c r="AM28" s="209">
        <f t="shared" si="26"/>
        <v>-2.6547961634809217E-2</v>
      </c>
      <c r="AN28" s="221">
        <f t="shared" si="27"/>
        <v>6.2043638932818741</v>
      </c>
      <c r="AO28" s="221">
        <f t="shared" si="27"/>
        <v>6.2042506826172126</v>
      </c>
      <c r="AP28" s="221">
        <f t="shared" si="27"/>
        <v>6.2045525671334634</v>
      </c>
      <c r="AQ28" s="221">
        <f t="shared" si="27"/>
        <v>6.2037475539625735</v>
      </c>
      <c r="AR28" s="221">
        <f t="shared" si="27"/>
        <v>6.2058941100041247</v>
      </c>
      <c r="AS28" s="221">
        <f t="shared" si="27"/>
        <v>6.200169529111812</v>
      </c>
      <c r="AT28" s="221">
        <f t="shared" si="27"/>
        <v>6.2154306843373721</v>
      </c>
      <c r="AU28" s="221">
        <f t="shared" si="28"/>
        <v>6.17470109168422</v>
      </c>
      <c r="AV28" s="209"/>
      <c r="AW28" s="209">
        <v>-17000</v>
      </c>
      <c r="AX28" s="209">
        <f t="shared" si="0"/>
        <v>7.6905082412530759E-2</v>
      </c>
      <c r="AY28" s="209">
        <f t="shared" si="1"/>
        <v>3.7261974401589404E-2</v>
      </c>
      <c r="AZ28" s="209">
        <f t="shared" si="2"/>
        <v>3.9643108010941355E-2</v>
      </c>
      <c r="BA28" s="209">
        <f t="shared" si="3"/>
        <v>0.90565286377319121</v>
      </c>
      <c r="BB28" s="209">
        <f t="shared" si="4"/>
        <v>0.96662152578777338</v>
      </c>
      <c r="BC28" s="209">
        <f t="shared" si="5"/>
        <v>-1.3172864743154977</v>
      </c>
      <c r="BD28" s="209">
        <f t="shared" si="6"/>
        <v>-0.77393320450590142</v>
      </c>
      <c r="BE28" s="209">
        <f t="shared" si="10"/>
        <v>4.5735048569148855</v>
      </c>
      <c r="BF28" s="209">
        <f t="shared" si="10"/>
        <v>4.5735048379939496</v>
      </c>
      <c r="BG28" s="209">
        <f t="shared" si="10"/>
        <v>4.5735044746727249</v>
      </c>
      <c r="BH28" s="209">
        <f t="shared" si="10"/>
        <v>4.5734974983348522</v>
      </c>
      <c r="BI28" s="209">
        <f t="shared" si="10"/>
        <v>4.5733636091557965</v>
      </c>
      <c r="BJ28" s="209">
        <f t="shared" si="10"/>
        <v>4.5708183960130411</v>
      </c>
      <c r="BK28" s="209">
        <f t="shared" si="10"/>
        <v>4.5289909495785059</v>
      </c>
      <c r="BL28" s="209">
        <f t="shared" si="8"/>
        <v>4.2009470584381683</v>
      </c>
      <c r="BM28" s="209"/>
      <c r="BN28" s="209"/>
      <c r="BO28" s="209"/>
      <c r="BP28" s="209"/>
    </row>
    <row r="29" spans="1:68" s="210" customFormat="1" ht="12.95" customHeight="1">
      <c r="A29" s="210" t="s">
        <v>12</v>
      </c>
      <c r="C29" s="296">
        <v>34681.285000000003</v>
      </c>
      <c r="D29" s="296"/>
      <c r="E29" s="210">
        <f t="shared" si="11"/>
        <v>-540.50429570758263</v>
      </c>
      <c r="F29" s="232">
        <f t="shared" si="12"/>
        <v>-540.5</v>
      </c>
      <c r="G29" s="210">
        <f t="shared" si="13"/>
        <v>-3.1327499964390881E-3</v>
      </c>
      <c r="H29" s="210">
        <f t="shared" si="14"/>
        <v>-3.1327499964390881E-3</v>
      </c>
      <c r="M29" s="292">
        <f t="shared" si="15"/>
        <v>-4.2438640320383051E-3</v>
      </c>
      <c r="N29" s="297">
        <f t="shared" si="16"/>
        <v>19662.785000000003</v>
      </c>
      <c r="O29" s="213"/>
      <c r="P29" s="214"/>
      <c r="S29" s="294">
        <v>0.2</v>
      </c>
      <c r="Z29" s="209">
        <f t="shared" si="17"/>
        <v>-540.5</v>
      </c>
      <c r="AA29" s="221">
        <f t="shared" si="18"/>
        <v>-5.5640460681816491E-3</v>
      </c>
      <c r="AB29" s="221">
        <f t="shared" si="19"/>
        <v>-1.8125679602957439E-3</v>
      </c>
      <c r="AC29" s="295">
        <f t="shared" si="29"/>
        <v>1.111114035599217E-3</v>
      </c>
      <c r="AD29" s="221">
        <f t="shared" si="30"/>
        <v>2.431296071742561E-3</v>
      </c>
      <c r="AE29" s="221">
        <f t="shared" si="20"/>
        <v>1.1822401176941617E-6</v>
      </c>
      <c r="AF29" s="209">
        <f t="shared" si="31"/>
        <v>-3.1327499964390881E-3</v>
      </c>
      <c r="AG29" s="23"/>
      <c r="AH29" s="209">
        <f t="shared" si="21"/>
        <v>-1.3201820361433442E-3</v>
      </c>
      <c r="AI29" s="209">
        <f t="shared" si="22"/>
        <v>0.62388207885438407</v>
      </c>
      <c r="AJ29" s="209">
        <f t="shared" si="23"/>
        <v>-2.3753468116709076E-2</v>
      </c>
      <c r="AK29" s="209">
        <f t="shared" si="24"/>
        <v>-6.8339743873393009E-3</v>
      </c>
      <c r="AL29" s="209">
        <f t="shared" si="25"/>
        <v>1.8167766264652149E-2</v>
      </c>
      <c r="AM29" s="209">
        <f t="shared" si="26"/>
        <v>9.0841329986312402E-3</v>
      </c>
      <c r="AN29" s="221">
        <f t="shared" si="27"/>
        <v>6.3101686097055127</v>
      </c>
      <c r="AO29" s="221">
        <f t="shared" si="27"/>
        <v>6.3102081114796054</v>
      </c>
      <c r="AP29" s="221">
        <f t="shared" si="27"/>
        <v>6.3101030656372226</v>
      </c>
      <c r="AQ29" s="221">
        <f t="shared" si="27"/>
        <v>6.3103824114456266</v>
      </c>
      <c r="AR29" s="221">
        <f t="shared" si="27"/>
        <v>6.3096395586768033</v>
      </c>
      <c r="AS29" s="221">
        <f t="shared" si="27"/>
        <v>6.3116150296775988</v>
      </c>
      <c r="AT29" s="221">
        <f t="shared" si="27"/>
        <v>6.3063618767130061</v>
      </c>
      <c r="AU29" s="221">
        <f t="shared" si="28"/>
        <v>6.3203328111350006</v>
      </c>
      <c r="AV29" s="209"/>
      <c r="AW29" s="209">
        <v>-16500</v>
      </c>
      <c r="AX29" s="209">
        <f t="shared" si="0"/>
        <v>7.3439769542808342E-2</v>
      </c>
      <c r="AY29" s="209">
        <f t="shared" si="1"/>
        <v>3.3530824077671183E-2</v>
      </c>
      <c r="AZ29" s="209">
        <f t="shared" si="2"/>
        <v>3.9908945465137166E-2</v>
      </c>
      <c r="BA29" s="209">
        <f t="shared" si="3"/>
        <v>0.88231602658580244</v>
      </c>
      <c r="BB29" s="209">
        <f t="shared" si="4"/>
        <v>0.94804304952955964</v>
      </c>
      <c r="BC29" s="209">
        <f t="shared" si="5"/>
        <v>-1.2526151752904566</v>
      </c>
      <c r="BD29" s="209">
        <f t="shared" si="6"/>
        <v>-0.72347455866510157</v>
      </c>
      <c r="BE29" s="209">
        <f t="shared" si="10"/>
        <v>4.6405382983183694</v>
      </c>
      <c r="BF29" s="209">
        <f t="shared" si="10"/>
        <v>4.6405382976840892</v>
      </c>
      <c r="BG29" s="209">
        <f t="shared" si="10"/>
        <v>4.6405382741970591</v>
      </c>
      <c r="BH29" s="209">
        <f t="shared" si="10"/>
        <v>4.6405374044910177</v>
      </c>
      <c r="BI29" s="209">
        <f t="shared" si="10"/>
        <v>4.6405052073649822</v>
      </c>
      <c r="BJ29" s="209">
        <f t="shared" si="10"/>
        <v>4.6393232145187318</v>
      </c>
      <c r="BK29" s="209">
        <f t="shared" si="10"/>
        <v>4.6045386702839615</v>
      </c>
      <c r="BL29" s="209">
        <f t="shared" si="8"/>
        <v>4.2653288972758254</v>
      </c>
      <c r="BM29" s="209"/>
      <c r="BN29" s="209"/>
      <c r="BO29" s="209"/>
      <c r="BP29" s="209"/>
    </row>
    <row r="30" spans="1:68" s="210" customFormat="1" ht="12.95" customHeight="1">
      <c r="A30" s="210" t="s">
        <v>12</v>
      </c>
      <c r="C30" s="296">
        <v>35075.455000000002</v>
      </c>
      <c r="D30" s="296"/>
      <c r="E30" s="210">
        <f t="shared" si="11"/>
        <v>-8.2273547220180609E-3</v>
      </c>
      <c r="F30" s="232">
        <f t="shared" si="12"/>
        <v>0</v>
      </c>
      <c r="G30" s="210">
        <f t="shared" si="13"/>
        <v>-6.0000000012223609E-3</v>
      </c>
      <c r="H30" s="210">
        <f t="shared" si="14"/>
        <v>-6.0000000012223609E-3</v>
      </c>
      <c r="M30" s="292">
        <f t="shared" si="15"/>
        <v>-2.7623428300910637E-3</v>
      </c>
      <c r="N30" s="297">
        <f t="shared" si="16"/>
        <v>20056.955000000002</v>
      </c>
      <c r="O30" s="213"/>
      <c r="P30" s="214"/>
      <c r="S30" s="294">
        <v>0.2</v>
      </c>
      <c r="Z30" s="209">
        <f t="shared" si="17"/>
        <v>0</v>
      </c>
      <c r="AA30" s="221">
        <f t="shared" si="18"/>
        <v>-6.1015759060303459E-3</v>
      </c>
      <c r="AB30" s="221">
        <f t="shared" si="19"/>
        <v>-2.6607669252830782E-3</v>
      </c>
      <c r="AC30" s="295">
        <f t="shared" si="29"/>
        <v>-3.2376571711312972E-3</v>
      </c>
      <c r="AD30" s="221">
        <f t="shared" si="30"/>
        <v>1.0157590480798506E-4</v>
      </c>
      <c r="AE30" s="221">
        <f t="shared" si="20"/>
        <v>2.0635328875121688E-9</v>
      </c>
      <c r="AF30" s="209">
        <f t="shared" si="31"/>
        <v>-6.0000000012223609E-3</v>
      </c>
      <c r="AG30" s="23"/>
      <c r="AH30" s="209">
        <f t="shared" si="21"/>
        <v>-3.3392330759392827E-3</v>
      </c>
      <c r="AI30" s="209">
        <f t="shared" si="22"/>
        <v>0.62433300769000566</v>
      </c>
      <c r="AJ30" s="209">
        <f t="shared" si="23"/>
        <v>-5.7786835112068537E-2</v>
      </c>
      <c r="AK30" s="209">
        <f t="shared" si="24"/>
        <v>-1.9639366119842367E-2</v>
      </c>
      <c r="AL30" s="209">
        <f t="shared" si="25"/>
        <v>5.2231108831526103E-2</v>
      </c>
      <c r="AM30" s="209">
        <f t="shared" si="26"/>
        <v>2.612149316505126E-2</v>
      </c>
      <c r="AN30" s="221">
        <f t="shared" si="27"/>
        <v>6.3607418072258977</v>
      </c>
      <c r="AO30" s="221">
        <f t="shared" si="27"/>
        <v>6.3608532777724873</v>
      </c>
      <c r="AP30" s="221">
        <f t="shared" si="27"/>
        <v>6.3605560628371096</v>
      </c>
      <c r="AQ30" s="221">
        <f t="shared" si="27"/>
        <v>6.3613485450164298</v>
      </c>
      <c r="AR30" s="221">
        <f t="shared" si="27"/>
        <v>6.3592356097020328</v>
      </c>
      <c r="AS30" s="221">
        <f t="shared" si="27"/>
        <v>6.3648699509562858</v>
      </c>
      <c r="AT30" s="221">
        <f t="shared" si="27"/>
        <v>6.3498507318743664</v>
      </c>
      <c r="AU30" s="221">
        <f t="shared" si="28"/>
        <v>6.3899295789185082</v>
      </c>
      <c r="AV30" s="209"/>
      <c r="AW30" s="209">
        <v>-16000</v>
      </c>
      <c r="AX30" s="209">
        <f t="shared" si="0"/>
        <v>6.9950004343907135E-2</v>
      </c>
      <c r="AY30" s="209">
        <f t="shared" si="1"/>
        <v>2.9954459482418809E-2</v>
      </c>
      <c r="AZ30" s="209">
        <f t="shared" si="2"/>
        <v>3.9995544861488319E-2</v>
      </c>
      <c r="BA30" s="209">
        <f t="shared" si="3"/>
        <v>0.86059490075708123</v>
      </c>
      <c r="BB30" s="209">
        <f t="shared" si="4"/>
        <v>0.92671494570312851</v>
      </c>
      <c r="BC30" s="209">
        <f t="shared" si="5"/>
        <v>-1.191162023417323</v>
      </c>
      <c r="BD30" s="209">
        <f t="shared" si="6"/>
        <v>-0.67766905391841725</v>
      </c>
      <c r="BE30" s="209">
        <f t="shared" si="10"/>
        <v>4.7058827760389672</v>
      </c>
      <c r="BF30" s="209">
        <f t="shared" si="10"/>
        <v>4.7058827760389601</v>
      </c>
      <c r="BG30" s="209">
        <f t="shared" si="10"/>
        <v>4.7058827760359039</v>
      </c>
      <c r="BH30" s="209">
        <f t="shared" si="10"/>
        <v>4.7058827747870549</v>
      </c>
      <c r="BI30" s="209">
        <f t="shared" si="10"/>
        <v>4.7058822645495173</v>
      </c>
      <c r="BJ30" s="209">
        <f t="shared" si="10"/>
        <v>4.7056770431452044</v>
      </c>
      <c r="BK30" s="209">
        <f t="shared" si="10"/>
        <v>4.6786808449006694</v>
      </c>
      <c r="BL30" s="209">
        <f t="shared" si="8"/>
        <v>4.3297107361134817</v>
      </c>
      <c r="BM30" s="209"/>
      <c r="BN30" s="209"/>
      <c r="BO30" s="209"/>
      <c r="BP30" s="209"/>
    </row>
    <row r="31" spans="1:68" s="210" customFormat="1" ht="12.95" customHeight="1">
      <c r="A31" s="298" t="s">
        <v>11</v>
      </c>
      <c r="B31" s="298"/>
      <c r="C31" s="299">
        <v>35075.461000000003</v>
      </c>
      <c r="D31" s="299"/>
      <c r="E31" s="210">
        <f t="shared" si="11"/>
        <v>0</v>
      </c>
      <c r="F31" s="232">
        <f t="shared" si="12"/>
        <v>0</v>
      </c>
      <c r="G31" s="210">
        <f t="shared" si="13"/>
        <v>0</v>
      </c>
      <c r="H31" s="210">
        <f t="shared" si="14"/>
        <v>0</v>
      </c>
      <c r="L31" s="210">
        <f ca="1">+$C$11+$C$12*$F31</f>
        <v>-0.33940110253952344</v>
      </c>
      <c r="M31" s="292">
        <f>+D$11+D$12*F31+D$13*F31^2</f>
        <v>-2.7623428300910637E-3</v>
      </c>
      <c r="N31" s="297">
        <f t="shared" si="16"/>
        <v>20056.961000000003</v>
      </c>
      <c r="O31" s="213">
        <f>+(M31-G31)^2</f>
        <v>7.6305379109555071E-6</v>
      </c>
      <c r="P31" s="214"/>
      <c r="Q31" s="210">
        <f>+S31*O31</f>
        <v>1.5261075821911015E-6</v>
      </c>
      <c r="S31" s="294">
        <v>0.2</v>
      </c>
      <c r="Z31" s="209">
        <f t="shared" si="17"/>
        <v>0</v>
      </c>
      <c r="AA31" s="221">
        <f t="shared" si="18"/>
        <v>-6.1015759060303459E-3</v>
      </c>
      <c r="AB31" s="221">
        <f t="shared" si="19"/>
        <v>3.3392330759392827E-3</v>
      </c>
      <c r="AC31" s="295">
        <f t="shared" si="29"/>
        <v>2.7623428300910637E-3</v>
      </c>
      <c r="AD31" s="221">
        <f t="shared" si="30"/>
        <v>6.1015759060303459E-3</v>
      </c>
      <c r="AE31" s="221">
        <f t="shared" si="20"/>
        <v>7.445845707410007E-6</v>
      </c>
      <c r="AF31" s="209">
        <f t="shared" si="31"/>
        <v>0</v>
      </c>
      <c r="AG31" s="23"/>
      <c r="AH31" s="209">
        <f t="shared" si="21"/>
        <v>-3.3392330759392827E-3</v>
      </c>
      <c r="AI31" s="209">
        <f t="shared" si="22"/>
        <v>0.62433300769000566</v>
      </c>
      <c r="AJ31" s="209">
        <f t="shared" si="23"/>
        <v>-5.7786835112068537E-2</v>
      </c>
      <c r="AK31" s="209">
        <f t="shared" si="24"/>
        <v>-1.9639366119842367E-2</v>
      </c>
      <c r="AL31" s="209">
        <f t="shared" si="25"/>
        <v>5.2231108831526103E-2</v>
      </c>
      <c r="AM31" s="209">
        <f t="shared" si="26"/>
        <v>2.612149316505126E-2</v>
      </c>
      <c r="AN31" s="221">
        <f t="shared" si="27"/>
        <v>6.3607418072258977</v>
      </c>
      <c r="AO31" s="221">
        <f t="shared" si="27"/>
        <v>6.3608532777724873</v>
      </c>
      <c r="AP31" s="221">
        <f t="shared" si="27"/>
        <v>6.3605560628371096</v>
      </c>
      <c r="AQ31" s="221">
        <f t="shared" si="27"/>
        <v>6.3613485450164298</v>
      </c>
      <c r="AR31" s="221">
        <f t="shared" si="27"/>
        <v>6.3592356097020328</v>
      </c>
      <c r="AS31" s="221">
        <f t="shared" si="27"/>
        <v>6.3648699509562858</v>
      </c>
      <c r="AT31" s="221">
        <f t="shared" si="27"/>
        <v>6.3498507318743664</v>
      </c>
      <c r="AU31" s="221">
        <f t="shared" si="28"/>
        <v>6.3899295789185082</v>
      </c>
      <c r="AV31" s="209"/>
      <c r="AW31" s="209">
        <v>-15500</v>
      </c>
      <c r="AX31" s="209">
        <f t="shared" si="0"/>
        <v>6.6448333323827311E-2</v>
      </c>
      <c r="AY31" s="209">
        <f t="shared" si="1"/>
        <v>2.6532880615832269E-2</v>
      </c>
      <c r="AZ31" s="209">
        <f t="shared" si="2"/>
        <v>3.9915452707995042E-2</v>
      </c>
      <c r="BA31" s="209">
        <f t="shared" si="3"/>
        <v>0.84039416469080852</v>
      </c>
      <c r="BB31" s="209">
        <f t="shared" si="4"/>
        <v>0.90314584265679032</v>
      </c>
      <c r="BC31" s="209">
        <f t="shared" si="5"/>
        <v>-1.1326291624880245</v>
      </c>
      <c r="BD31" s="209">
        <f t="shared" si="6"/>
        <v>-0.6357812431612524</v>
      </c>
      <c r="BE31" s="209">
        <f t="shared" si="10"/>
        <v>4.7696559041242175</v>
      </c>
      <c r="BF31" s="209">
        <f t="shared" si="10"/>
        <v>4.7696559041970437</v>
      </c>
      <c r="BG31" s="209">
        <f t="shared" si="10"/>
        <v>4.7696559008146258</v>
      </c>
      <c r="BH31" s="209">
        <f t="shared" si="10"/>
        <v>4.7696560579104101</v>
      </c>
      <c r="BI31" s="209">
        <f t="shared" si="10"/>
        <v>4.7696487611707763</v>
      </c>
      <c r="BJ31" s="209">
        <f t="shared" si="10"/>
        <v>4.769986703441206</v>
      </c>
      <c r="BK31" s="209">
        <f t="shared" si="10"/>
        <v>4.7513770306027761</v>
      </c>
      <c r="BL31" s="209">
        <f t="shared" si="8"/>
        <v>4.3940925749511397</v>
      </c>
      <c r="BM31" s="209"/>
      <c r="BN31" s="209"/>
      <c r="BO31" s="209"/>
      <c r="BP31" s="209"/>
    </row>
    <row r="32" spans="1:68" s="210" customFormat="1" ht="12.95" customHeight="1">
      <c r="A32" s="298" t="s">
        <v>12</v>
      </c>
      <c r="B32" s="298"/>
      <c r="C32" s="299">
        <v>35076.19</v>
      </c>
      <c r="D32" s="299"/>
      <c r="E32" s="210">
        <f t="shared" si="11"/>
        <v>0.99962359852066629</v>
      </c>
      <c r="F32" s="232">
        <f t="shared" si="12"/>
        <v>1</v>
      </c>
      <c r="G32" s="210">
        <f t="shared" si="13"/>
        <v>-2.7450000197859481E-4</v>
      </c>
      <c r="I32" s="210">
        <f t="shared" ref="I32:I59" si="32">G32</f>
        <v>-2.7450000197859481E-4</v>
      </c>
      <c r="M32" s="292">
        <f t="shared" si="15"/>
        <v>-2.7594341773468311E-3</v>
      </c>
      <c r="N32" s="297">
        <f t="shared" si="16"/>
        <v>20057.690000000002</v>
      </c>
      <c r="O32" s="213"/>
      <c r="P32" s="214"/>
      <c r="S32" s="215">
        <v>0.1</v>
      </c>
      <c r="Z32" s="209">
        <f t="shared" si="17"/>
        <v>1</v>
      </c>
      <c r="AA32" s="221">
        <f t="shared" si="18"/>
        <v>-6.1023980752382368E-3</v>
      </c>
      <c r="AB32" s="221">
        <f t="shared" si="19"/>
        <v>3.068463895912811E-3</v>
      </c>
      <c r="AC32" s="295">
        <f t="shared" si="29"/>
        <v>2.4849341753682363E-3</v>
      </c>
      <c r="AD32" s="221">
        <f t="shared" si="30"/>
        <v>5.827898073259642E-3</v>
      </c>
      <c r="AE32" s="221">
        <f t="shared" si="20"/>
        <v>3.3964395952303446E-6</v>
      </c>
      <c r="AF32" s="209">
        <f t="shared" si="31"/>
        <v>-2.7450000197859481E-4</v>
      </c>
      <c r="AG32" s="23"/>
      <c r="AH32" s="209">
        <f t="shared" si="21"/>
        <v>-3.3429638978914058E-3</v>
      </c>
      <c r="AI32" s="209">
        <f t="shared" si="22"/>
        <v>0.62433424720660891</v>
      </c>
      <c r="AJ32" s="209">
        <f t="shared" si="23"/>
        <v>-5.784980542277799E-2</v>
      </c>
      <c r="AK32" s="209">
        <f t="shared" si="24"/>
        <v>-1.9663061587691689E-2</v>
      </c>
      <c r="AL32" s="209">
        <f t="shared" si="25"/>
        <v>5.2294184660433854E-2</v>
      </c>
      <c r="AM32" s="209">
        <f t="shared" si="26"/>
        <v>2.6153052624855854E-2</v>
      </c>
      <c r="AN32" s="221">
        <f t="shared" si="27"/>
        <v>6.3608354153424598</v>
      </c>
      <c r="AO32" s="221">
        <f t="shared" si="27"/>
        <v>6.3609470147905727</v>
      </c>
      <c r="AP32" s="221">
        <f t="shared" si="27"/>
        <v>6.3606494540000327</v>
      </c>
      <c r="AQ32" s="221">
        <f t="shared" si="27"/>
        <v>6.3614428641601251</v>
      </c>
      <c r="AR32" s="221">
        <f t="shared" si="27"/>
        <v>6.3593274394188093</v>
      </c>
      <c r="AS32" s="221">
        <f t="shared" si="27"/>
        <v>6.3649684614364643</v>
      </c>
      <c r="AT32" s="221">
        <f t="shared" si="27"/>
        <v>6.3499313332633225</v>
      </c>
      <c r="AU32" s="221">
        <f t="shared" si="28"/>
        <v>6.3900583425961832</v>
      </c>
      <c r="AV32" s="209"/>
      <c r="AW32" s="209">
        <v>-15000</v>
      </c>
      <c r="AX32" s="209">
        <f t="shared" si="0"/>
        <v>6.2946529028746895E-2</v>
      </c>
      <c r="AY32" s="209">
        <f t="shared" si="1"/>
        <v>2.3266087477911569E-2</v>
      </c>
      <c r="AZ32" s="209">
        <f t="shared" si="2"/>
        <v>3.9680441550835333E-2</v>
      </c>
      <c r="BA32" s="209">
        <f t="shared" si="3"/>
        <v>0.82161757890660359</v>
      </c>
      <c r="BB32" s="209">
        <f t="shared" si="4"/>
        <v>0.87775670976095432</v>
      </c>
      <c r="BC32" s="209">
        <f t="shared" si="5"/>
        <v>-1.0767476265811724</v>
      </c>
      <c r="BD32" s="209">
        <f t="shared" si="6"/>
        <v>-0.59722127247506074</v>
      </c>
      <c r="BE32" s="209">
        <f t="shared" si="10"/>
        <v>4.8319680892629835</v>
      </c>
      <c r="BF32" s="209">
        <f t="shared" si="10"/>
        <v>4.8319680909790623</v>
      </c>
      <c r="BG32" s="209">
        <f t="shared" si="10"/>
        <v>4.8319680527387181</v>
      </c>
      <c r="BH32" s="209">
        <f t="shared" si="10"/>
        <v>4.8319689048667875</v>
      </c>
      <c r="BI32" s="209">
        <f t="shared" si="10"/>
        <v>4.8319499150520082</v>
      </c>
      <c r="BJ32" s="209">
        <f t="shared" si="10"/>
        <v>4.8323723967883492</v>
      </c>
      <c r="BK32" s="209">
        <f t="shared" si="10"/>
        <v>4.822592776149051</v>
      </c>
      <c r="BL32" s="209">
        <f t="shared" si="8"/>
        <v>4.4584744137887959</v>
      </c>
      <c r="BM32" s="209"/>
      <c r="BN32" s="209"/>
      <c r="BO32" s="209"/>
      <c r="BP32" s="209"/>
    </row>
    <row r="33" spans="1:68" s="210" customFormat="1" ht="12.95" customHeight="1">
      <c r="A33" s="298" t="s">
        <v>12</v>
      </c>
      <c r="B33" s="298"/>
      <c r="C33" s="299">
        <v>35077.279999999999</v>
      </c>
      <c r="D33" s="299"/>
      <c r="E33" s="210">
        <f t="shared" si="11"/>
        <v>2.494259706044661</v>
      </c>
      <c r="F33" s="232">
        <f t="shared" si="12"/>
        <v>2.5</v>
      </c>
      <c r="G33" s="210">
        <f t="shared" si="13"/>
        <v>-4.1862500074785203E-3</v>
      </c>
      <c r="I33" s="210">
        <f t="shared" si="32"/>
        <v>-4.1862500074785203E-3</v>
      </c>
      <c r="M33" s="292">
        <f t="shared" si="15"/>
        <v>-2.7550700373375173E-3</v>
      </c>
      <c r="N33" s="297">
        <f t="shared" si="16"/>
        <v>20058.78</v>
      </c>
      <c r="O33" s="213"/>
      <c r="P33" s="214"/>
      <c r="S33" s="215">
        <v>0.1</v>
      </c>
      <c r="Z33" s="209">
        <f t="shared" si="17"/>
        <v>2.5</v>
      </c>
      <c r="AA33" s="221">
        <f t="shared" si="18"/>
        <v>-6.1036301275858833E-3</v>
      </c>
      <c r="AB33" s="221">
        <f t="shared" si="19"/>
        <v>-8.3768991723015464E-4</v>
      </c>
      <c r="AC33" s="295">
        <f t="shared" si="29"/>
        <v>-1.431179970141003E-3</v>
      </c>
      <c r="AD33" s="221">
        <f t="shared" si="30"/>
        <v>1.9173801201073631E-3</v>
      </c>
      <c r="AE33" s="221">
        <f t="shared" si="20"/>
        <v>3.676346524982926E-7</v>
      </c>
      <c r="AF33" s="209">
        <f t="shared" si="31"/>
        <v>-4.1862500074785203E-3</v>
      </c>
      <c r="AG33" s="23"/>
      <c r="AH33" s="209">
        <f t="shared" si="21"/>
        <v>-3.3485600902483656E-3</v>
      </c>
      <c r="AI33" s="209">
        <f t="shared" si="22"/>
        <v>0.62433610929331618</v>
      </c>
      <c r="AJ33" s="209">
        <f t="shared" si="23"/>
        <v>-5.7944260934233716E-2</v>
      </c>
      <c r="AK33" s="209">
        <f t="shared" si="24"/>
        <v>-1.9698604822253784E-2</v>
      </c>
      <c r="AL33" s="209">
        <f t="shared" si="25"/>
        <v>5.2388798881616454E-2</v>
      </c>
      <c r="AM33" s="209">
        <f t="shared" si="26"/>
        <v>2.6200392151271894E-2</v>
      </c>
      <c r="AN33" s="221">
        <f t="shared" si="27"/>
        <v>6.3609758278776765</v>
      </c>
      <c r="AO33" s="221">
        <f t="shared" si="27"/>
        <v>6.3610876206407818</v>
      </c>
      <c r="AP33" s="221">
        <f t="shared" si="27"/>
        <v>6.3607895411525979</v>
      </c>
      <c r="AQ33" s="221">
        <f t="shared" si="27"/>
        <v>6.3615843430955596</v>
      </c>
      <c r="AR33" s="221">
        <f t="shared" si="27"/>
        <v>6.3594651846142254</v>
      </c>
      <c r="AS33" s="221">
        <f t="shared" si="27"/>
        <v>6.365116226994104</v>
      </c>
      <c r="AT33" s="221">
        <f t="shared" si="27"/>
        <v>6.3500522365944612</v>
      </c>
      <c r="AU33" s="221">
        <f t="shared" si="28"/>
        <v>6.3902514881126962</v>
      </c>
      <c r="AV33" s="209"/>
      <c r="AW33" s="209">
        <v>-14500</v>
      </c>
      <c r="AX33" s="209">
        <f t="shared" si="0"/>
        <v>5.9455597046886424E-2</v>
      </c>
      <c r="AY33" s="209">
        <f t="shared" si="1"/>
        <v>2.0154080068656731E-2</v>
      </c>
      <c r="AZ33" s="209">
        <f t="shared" si="2"/>
        <v>3.9301516978229693E-2</v>
      </c>
      <c r="BA33" s="209">
        <f t="shared" si="3"/>
        <v>0.8041710163766751</v>
      </c>
      <c r="BB33" s="209">
        <f t="shared" si="4"/>
        <v>0.85089519709291517</v>
      </c>
      <c r="BC33" s="209">
        <f t="shared" si="5"/>
        <v>-1.0232749340209526</v>
      </c>
      <c r="BD33" s="209">
        <f t="shared" si="6"/>
        <v>-0.5615104896921882</v>
      </c>
      <c r="BE33" s="209">
        <f t="shared" si="10"/>
        <v>4.8929225852070894</v>
      </c>
      <c r="BF33" s="209">
        <f t="shared" si="10"/>
        <v>4.8929225861403758</v>
      </c>
      <c r="BG33" s="209">
        <f t="shared" si="10"/>
        <v>4.8929225723230942</v>
      </c>
      <c r="BH33" s="209">
        <f t="shared" si="10"/>
        <v>4.8929227768876071</v>
      </c>
      <c r="BI33" s="209">
        <f t="shared" si="10"/>
        <v>4.8929197482914386</v>
      </c>
      <c r="BJ33" s="209">
        <f t="shared" si="10"/>
        <v>4.8929645817980125</v>
      </c>
      <c r="BK33" s="209">
        <f t="shared" si="10"/>
        <v>4.8922997646347106</v>
      </c>
      <c r="BL33" s="209">
        <f t="shared" si="8"/>
        <v>4.5228562526264531</v>
      </c>
      <c r="BM33" s="209"/>
      <c r="BN33" s="209"/>
      <c r="BO33" s="209"/>
      <c r="BP33" s="209"/>
    </row>
    <row r="34" spans="1:68" s="210" customFormat="1" ht="12.95" customHeight="1">
      <c r="A34" s="298" t="s">
        <v>12</v>
      </c>
      <c r="B34" s="298"/>
      <c r="C34" s="299">
        <v>35363.517</v>
      </c>
      <c r="D34" s="299"/>
      <c r="E34" s="210">
        <f t="shared" si="11"/>
        <v>394.98981522046478</v>
      </c>
      <c r="F34" s="232">
        <f t="shared" si="12"/>
        <v>395</v>
      </c>
      <c r="G34" s="210">
        <f t="shared" si="13"/>
        <v>-7.427500000630971E-3</v>
      </c>
      <c r="I34" s="210">
        <f t="shared" si="32"/>
        <v>-7.427500000630971E-3</v>
      </c>
      <c r="M34" s="292">
        <f t="shared" si="15"/>
        <v>-1.5652463902146897E-3</v>
      </c>
      <c r="N34" s="297">
        <f t="shared" si="16"/>
        <v>20345.017</v>
      </c>
      <c r="O34" s="213"/>
      <c r="P34" s="214"/>
      <c r="S34" s="215">
        <v>0.1</v>
      </c>
      <c r="Z34" s="209">
        <f t="shared" si="17"/>
        <v>395</v>
      </c>
      <c r="AA34" s="221">
        <f t="shared" si="18"/>
        <v>-6.3762293548279151E-3</v>
      </c>
      <c r="AB34" s="221">
        <f t="shared" si="19"/>
        <v>-2.6165170360177457E-3</v>
      </c>
      <c r="AC34" s="295">
        <f t="shared" si="29"/>
        <v>-5.8622536104162813E-3</v>
      </c>
      <c r="AD34" s="221">
        <f t="shared" si="30"/>
        <v>-1.051270645803056E-3</v>
      </c>
      <c r="AE34" s="221">
        <f t="shared" si="20"/>
        <v>1.1051699707271743E-7</v>
      </c>
      <c r="AF34" s="209">
        <f t="shared" si="31"/>
        <v>-7.427500000630971E-3</v>
      </c>
      <c r="AG34" s="23"/>
      <c r="AH34" s="209">
        <f t="shared" si="21"/>
        <v>-4.8109829646132253E-3</v>
      </c>
      <c r="AI34" s="209">
        <f t="shared" si="22"/>
        <v>0.62493952960390042</v>
      </c>
      <c r="AJ34" s="209">
        <f t="shared" si="23"/>
        <v>-8.2662539848127492E-2</v>
      </c>
      <c r="AK34" s="209">
        <f t="shared" si="24"/>
        <v>-2.9000644114967958E-2</v>
      </c>
      <c r="AL34" s="209">
        <f t="shared" si="25"/>
        <v>7.7169034528329489E-2</v>
      </c>
      <c r="AM34" s="209">
        <f t="shared" si="26"/>
        <v>3.8603676432906714E-2</v>
      </c>
      <c r="AN34" s="221">
        <f t="shared" si="27"/>
        <v>6.3977343306684453</v>
      </c>
      <c r="AO34" s="221">
        <f t="shared" si="27"/>
        <v>6.3978949457020047</v>
      </c>
      <c r="AP34" s="221">
        <f t="shared" si="27"/>
        <v>6.3974651685470638</v>
      </c>
      <c r="AQ34" s="221">
        <f t="shared" si="27"/>
        <v>6.3986152232436346</v>
      </c>
      <c r="AR34" s="221">
        <f t="shared" si="27"/>
        <v>6.3955380939664206</v>
      </c>
      <c r="AS34" s="221">
        <f t="shared" si="27"/>
        <v>6.4037738532073902</v>
      </c>
      <c r="AT34" s="221">
        <f t="shared" si="27"/>
        <v>6.3817481794459834</v>
      </c>
      <c r="AU34" s="221">
        <f t="shared" si="28"/>
        <v>6.4407912316002571</v>
      </c>
      <c r="AV34" s="209"/>
      <c r="AW34" s="209">
        <v>-14000</v>
      </c>
      <c r="AX34" s="209">
        <f t="shared" si="0"/>
        <v>5.5985802120567411E-2</v>
      </c>
      <c r="AY34" s="209">
        <f t="shared" si="1"/>
        <v>1.7196858388067733E-2</v>
      </c>
      <c r="AZ34" s="209">
        <f t="shared" si="2"/>
        <v>3.8788943732499678E-2</v>
      </c>
      <c r="BA34" s="209">
        <f t="shared" si="3"/>
        <v>0.7879643568922351</v>
      </c>
      <c r="BB34" s="209">
        <f t="shared" si="4"/>
        <v>0.82284794276643647</v>
      </c>
      <c r="BC34" s="209">
        <f t="shared" si="5"/>
        <v>-0.97199259700730123</v>
      </c>
      <c r="BD34" s="209">
        <f t="shared" si="6"/>
        <v>-0.52825631214468094</v>
      </c>
      <c r="BE34" s="209">
        <f t="shared" ref="BE34:BK70" si="33">$BL34+$AB$7*SIN(BF34)</f>
        <v>4.9526157318569766</v>
      </c>
      <c r="BF34" s="209">
        <f t="shared" si="33"/>
        <v>4.9526156819516212</v>
      </c>
      <c r="BG34" s="209">
        <f t="shared" si="33"/>
        <v>4.9526162395414621</v>
      </c>
      <c r="BH34" s="209">
        <f t="shared" si="33"/>
        <v>4.9526100095482093</v>
      </c>
      <c r="BI34" s="209">
        <f t="shared" si="33"/>
        <v>4.9526796087290688</v>
      </c>
      <c r="BJ34" s="209">
        <f t="shared" si="33"/>
        <v>4.9519009455133247</v>
      </c>
      <c r="BK34" s="209">
        <f t="shared" si="33"/>
        <v>4.9604759308250372</v>
      </c>
      <c r="BL34" s="209">
        <f t="shared" si="8"/>
        <v>4.5872380914641102</v>
      </c>
      <c r="BM34" s="209"/>
      <c r="BN34" s="209"/>
      <c r="BO34" s="209"/>
      <c r="BP34" s="209"/>
    </row>
    <row r="35" spans="1:68" s="210" customFormat="1" ht="12.95" customHeight="1">
      <c r="A35" s="298" t="s">
        <v>12</v>
      </c>
      <c r="B35" s="298"/>
      <c r="C35" s="299">
        <v>35394.521999999997</v>
      </c>
      <c r="D35" s="299"/>
      <c r="E35" s="210">
        <f t="shared" si="11"/>
        <v>437.50467073782812</v>
      </c>
      <c r="F35" s="232">
        <f t="shared" si="12"/>
        <v>437.5</v>
      </c>
      <c r="G35" s="210">
        <f t="shared" si="13"/>
        <v>3.4062499908031896E-3</v>
      </c>
      <c r="I35" s="210">
        <f t="shared" si="32"/>
        <v>3.4062499908031896E-3</v>
      </c>
      <c r="M35" s="292">
        <f t="shared" si="15"/>
        <v>-1.4306887802470278E-3</v>
      </c>
      <c r="N35" s="297">
        <f t="shared" si="16"/>
        <v>20376.021999999997</v>
      </c>
      <c r="O35" s="213"/>
      <c r="P35" s="214"/>
      <c r="S35" s="215">
        <v>0.1</v>
      </c>
      <c r="Z35" s="209">
        <f t="shared" si="17"/>
        <v>437.5</v>
      </c>
      <c r="AA35" s="221">
        <f t="shared" si="18"/>
        <v>-6.3997625265054684E-3</v>
      </c>
      <c r="AB35" s="221">
        <f t="shared" si="19"/>
        <v>8.375323737061631E-3</v>
      </c>
      <c r="AC35" s="295">
        <f t="shared" si="29"/>
        <v>4.8369387710502174E-3</v>
      </c>
      <c r="AD35" s="221">
        <f t="shared" si="30"/>
        <v>9.8060125173086571E-3</v>
      </c>
      <c r="AE35" s="221">
        <f t="shared" si="20"/>
        <v>9.6157881489614071E-6</v>
      </c>
      <c r="AF35" s="209">
        <f t="shared" si="31"/>
        <v>3.4062499908031896E-3</v>
      </c>
      <c r="AG35" s="23"/>
      <c r="AH35" s="209">
        <f t="shared" si="21"/>
        <v>-4.9690737462584405E-3</v>
      </c>
      <c r="AI35" s="209">
        <f t="shared" si="22"/>
        <v>0.62501878892744678</v>
      </c>
      <c r="AJ35" s="209">
        <f t="shared" si="23"/>
        <v>-8.5339402231432882E-2</v>
      </c>
      <c r="AK35" s="209">
        <f t="shared" si="24"/>
        <v>-3.0008084833723223E-2</v>
      </c>
      <c r="AL35" s="209">
        <f t="shared" si="25"/>
        <v>7.9855392200962813E-2</v>
      </c>
      <c r="AM35" s="209">
        <f t="shared" si="26"/>
        <v>3.994892749568018E-2</v>
      </c>
      <c r="AN35" s="221">
        <f t="shared" si="27"/>
        <v>6.4017169218296024</v>
      </c>
      <c r="AO35" s="221">
        <f t="shared" si="27"/>
        <v>6.4018825840105116</v>
      </c>
      <c r="AP35" s="221">
        <f t="shared" si="27"/>
        <v>6.4014390950560305</v>
      </c>
      <c r="AQ35" s="221">
        <f t="shared" si="27"/>
        <v>6.4026263979308986</v>
      </c>
      <c r="AR35" s="221">
        <f t="shared" si="27"/>
        <v>6.399448141152674</v>
      </c>
      <c r="AS35" s="221">
        <f t="shared" si="27"/>
        <v>6.4079586638101906</v>
      </c>
      <c r="AT35" s="221">
        <f t="shared" si="27"/>
        <v>6.3851884162785364</v>
      </c>
      <c r="AU35" s="221">
        <f t="shared" si="28"/>
        <v>6.4462636879014585</v>
      </c>
      <c r="AV35" s="209"/>
      <c r="AW35" s="209">
        <v>-13500</v>
      </c>
      <c r="AX35" s="209">
        <f t="shared" si="0"/>
        <v>5.254670570829615E-2</v>
      </c>
      <c r="AY35" s="209">
        <f t="shared" si="1"/>
        <v>1.4394422436144576E-2</v>
      </c>
      <c r="AZ35" s="209">
        <f t="shared" si="2"/>
        <v>3.8152283272151574E-2</v>
      </c>
      <c r="BA35" s="209">
        <f t="shared" si="3"/>
        <v>0.772912588576256</v>
      </c>
      <c r="BB35" s="209">
        <f t="shared" si="4"/>
        <v>0.79385097562998708</v>
      </c>
      <c r="BC35" s="209">
        <f t="shared" si="5"/>
        <v>-0.92270368486216647</v>
      </c>
      <c r="BD35" s="209">
        <f t="shared" si="6"/>
        <v>-0.49713357707094269</v>
      </c>
      <c r="BE35" s="209">
        <f t="shared" si="33"/>
        <v>5.0111373110244459</v>
      </c>
      <c r="BF35" s="209">
        <f t="shared" si="33"/>
        <v>5.0111370090889951</v>
      </c>
      <c r="BG35" s="209">
        <f t="shared" si="33"/>
        <v>5.0111397361252932</v>
      </c>
      <c r="BH35" s="209">
        <f t="shared" si="33"/>
        <v>5.0111151050611609</v>
      </c>
      <c r="BI35" s="209">
        <f t="shared" si="33"/>
        <v>5.0113375056864911</v>
      </c>
      <c r="BJ35" s="209">
        <f t="shared" si="33"/>
        <v>5.0093235321325951</v>
      </c>
      <c r="BK35" s="209">
        <f t="shared" si="33"/>
        <v>5.0271055525846595</v>
      </c>
      <c r="BL35" s="209">
        <f t="shared" si="8"/>
        <v>4.6516199303017673</v>
      </c>
      <c r="BM35" s="209"/>
      <c r="BN35" s="209"/>
      <c r="BO35" s="209"/>
      <c r="BP35" s="209"/>
    </row>
    <row r="36" spans="1:68" s="210" customFormat="1" ht="12.95" customHeight="1">
      <c r="A36" s="298" t="s">
        <v>12</v>
      </c>
      <c r="B36" s="298"/>
      <c r="C36" s="299">
        <v>35401.455000000002</v>
      </c>
      <c r="D36" s="299"/>
      <c r="E36" s="210">
        <f t="shared" si="11"/>
        <v>447.01137911718945</v>
      </c>
      <c r="F36" s="232">
        <f t="shared" si="12"/>
        <v>447</v>
      </c>
      <c r="G36" s="210">
        <f t="shared" si="13"/>
        <v>8.2984999971813522E-3</v>
      </c>
      <c r="I36" s="210">
        <f t="shared" si="32"/>
        <v>8.2984999971813522E-3</v>
      </c>
      <c r="M36" s="292">
        <f t="shared" si="15"/>
        <v>-1.4004582685425697E-3</v>
      </c>
      <c r="N36" s="297">
        <f t="shared" si="16"/>
        <v>20382.955000000002</v>
      </c>
      <c r="O36" s="213"/>
      <c r="P36" s="214"/>
      <c r="S36" s="215">
        <v>0.1</v>
      </c>
      <c r="Z36" s="209">
        <f t="shared" si="17"/>
        <v>447</v>
      </c>
      <c r="AA36" s="221">
        <f t="shared" si="18"/>
        <v>-6.4048621167050474E-3</v>
      </c>
      <c r="AB36" s="221">
        <f t="shared" si="19"/>
        <v>1.3302903845343831E-2</v>
      </c>
      <c r="AC36" s="295">
        <f t="shared" si="29"/>
        <v>9.6989582657239226E-3</v>
      </c>
      <c r="AD36" s="221">
        <f t="shared" si="30"/>
        <v>1.47033621138864E-2</v>
      </c>
      <c r="AE36" s="221">
        <f t="shared" si="20"/>
        <v>2.1618885745206993E-5</v>
      </c>
      <c r="AF36" s="209">
        <f t="shared" si="31"/>
        <v>8.2984999971813522E-3</v>
      </c>
      <c r="AG36" s="23"/>
      <c r="AH36" s="209">
        <f t="shared" si="21"/>
        <v>-5.0044038481624779E-3</v>
      </c>
      <c r="AI36" s="209">
        <f t="shared" si="22"/>
        <v>0.62503687866998225</v>
      </c>
      <c r="AJ36" s="209">
        <f t="shared" si="23"/>
        <v>-8.5937771266915847E-2</v>
      </c>
      <c r="AK36" s="209">
        <f t="shared" si="24"/>
        <v>-3.0233283898329629E-2</v>
      </c>
      <c r="AL36" s="209">
        <f t="shared" si="25"/>
        <v>8.0455967598648689E-2</v>
      </c>
      <c r="AM36" s="209">
        <f t="shared" si="26"/>
        <v>4.0249698045844488E-2</v>
      </c>
      <c r="AN36" s="221">
        <f t="shared" si="27"/>
        <v>6.4026072199477309</v>
      </c>
      <c r="AO36" s="221">
        <f t="shared" si="27"/>
        <v>6.4027740031639357</v>
      </c>
      <c r="AP36" s="221">
        <f t="shared" si="27"/>
        <v>6.4023274656443636</v>
      </c>
      <c r="AQ36" s="221">
        <f t="shared" si="27"/>
        <v>6.4035230579960549</v>
      </c>
      <c r="AR36" s="221">
        <f t="shared" si="27"/>
        <v>6.4003222745399713</v>
      </c>
      <c r="AS36" s="221">
        <f t="shared" si="27"/>
        <v>6.4088940607295504</v>
      </c>
      <c r="AT36" s="221">
        <f t="shared" si="27"/>
        <v>6.3859576583608266</v>
      </c>
      <c r="AU36" s="221">
        <f t="shared" si="28"/>
        <v>6.4474869428393733</v>
      </c>
      <c r="AV36" s="209"/>
      <c r="AW36" s="209">
        <v>-13000</v>
      </c>
      <c r="AX36" s="209">
        <f t="shared" si="0"/>
        <v>4.9147209698662556E-2</v>
      </c>
      <c r="AY36" s="209">
        <f t="shared" si="1"/>
        <v>1.1746772212887273E-2</v>
      </c>
      <c r="AZ36" s="209">
        <f t="shared" si="2"/>
        <v>3.7400437485775283E-2</v>
      </c>
      <c r="BA36" s="209">
        <f t="shared" si="3"/>
        <v>0.7589363668422523</v>
      </c>
      <c r="BB36" s="209">
        <f t="shared" si="4"/>
        <v>0.76409841827259295</v>
      </c>
      <c r="BC36" s="209">
        <f t="shared" si="5"/>
        <v>-0.87523052229579845</v>
      </c>
      <c r="BD36" s="209">
        <f t="shared" si="6"/>
        <v>-0.46787051001459745</v>
      </c>
      <c r="BE36" s="209">
        <f t="shared" si="33"/>
        <v>5.0685709679124811</v>
      </c>
      <c r="BF36" s="209">
        <f t="shared" si="33"/>
        <v>5.0685699020622064</v>
      </c>
      <c r="BG36" s="209">
        <f t="shared" si="33"/>
        <v>5.0685780275049384</v>
      </c>
      <c r="BH36" s="209">
        <f t="shared" si="33"/>
        <v>5.0685160792209363</v>
      </c>
      <c r="BI36" s="209">
        <f t="shared" si="33"/>
        <v>5.0689881120923532</v>
      </c>
      <c r="BJ36" s="209">
        <f t="shared" si="33"/>
        <v>5.0653760808843709</v>
      </c>
      <c r="BK36" s="209">
        <f t="shared" si="33"/>
        <v>5.0921793160236337</v>
      </c>
      <c r="BL36" s="209">
        <f t="shared" si="8"/>
        <v>4.7160017691394245</v>
      </c>
      <c r="BM36" s="209"/>
      <c r="BN36" s="209"/>
      <c r="BO36" s="209"/>
      <c r="BP36" s="209"/>
    </row>
    <row r="37" spans="1:68" s="210" customFormat="1" ht="12.95" customHeight="1">
      <c r="A37" s="298" t="s">
        <v>12</v>
      </c>
      <c r="B37" s="298"/>
      <c r="C37" s="299">
        <v>35431.364999999998</v>
      </c>
      <c r="D37" s="299"/>
      <c r="E37" s="210">
        <f t="shared" si="11"/>
        <v>488.02474239808873</v>
      </c>
      <c r="F37" s="232">
        <f t="shared" si="12"/>
        <v>488</v>
      </c>
      <c r="G37" s="210">
        <f t="shared" si="13"/>
        <v>1.8043999996734783E-2</v>
      </c>
      <c r="I37" s="210">
        <f t="shared" si="32"/>
        <v>1.8043999996734783E-2</v>
      </c>
      <c r="M37" s="292">
        <f t="shared" si="15"/>
        <v>-1.2693487766419769E-3</v>
      </c>
      <c r="N37" s="297">
        <f t="shared" si="16"/>
        <v>20412.864999999998</v>
      </c>
      <c r="O37" s="213"/>
      <c r="P37" s="214"/>
      <c r="S37" s="215">
        <v>0.1</v>
      </c>
      <c r="Z37" s="209">
        <f t="shared" si="17"/>
        <v>488</v>
      </c>
      <c r="AA37" s="221">
        <f t="shared" si="18"/>
        <v>-6.4261962919473052E-3</v>
      </c>
      <c r="AB37" s="221">
        <f t="shared" si="19"/>
        <v>2.3200847512040112E-2</v>
      </c>
      <c r="AC37" s="295">
        <f t="shared" si="29"/>
        <v>1.9313348773376759E-2</v>
      </c>
      <c r="AD37" s="221">
        <f t="shared" si="30"/>
        <v>2.4470196288682088E-2</v>
      </c>
      <c r="AE37" s="221">
        <f t="shared" si="20"/>
        <v>5.987905064066307E-5</v>
      </c>
      <c r="AF37" s="209">
        <f t="shared" si="31"/>
        <v>1.8043999996734783E-2</v>
      </c>
      <c r="AG37" s="23"/>
      <c r="AH37" s="209">
        <f t="shared" si="21"/>
        <v>-5.1568475153053288E-3</v>
      </c>
      <c r="AI37" s="209">
        <f t="shared" si="22"/>
        <v>0.62511651429386705</v>
      </c>
      <c r="AJ37" s="209">
        <f t="shared" si="23"/>
        <v>-8.8520256165072697E-2</v>
      </c>
      <c r="AK37" s="209">
        <f t="shared" si="24"/>
        <v>-3.120522324301133E-2</v>
      </c>
      <c r="AL37" s="209">
        <f t="shared" si="25"/>
        <v>8.3048334600768228E-2</v>
      </c>
      <c r="AM37" s="209">
        <f t="shared" si="26"/>
        <v>4.1548049877103893E-2</v>
      </c>
      <c r="AN37" s="221">
        <f t="shared" ref="AN37:AT52" si="34">$AU37+$AB$7*SIN(AO37)</f>
        <v>6.4064498678360087</v>
      </c>
      <c r="AO37" s="221">
        <f t="shared" si="34"/>
        <v>6.4066214585990533</v>
      </c>
      <c r="AP37" s="221">
        <f t="shared" si="34"/>
        <v>6.4061618344588087</v>
      </c>
      <c r="AQ37" s="221">
        <f t="shared" si="34"/>
        <v>6.4073930456658736</v>
      </c>
      <c r="AR37" s="221">
        <f t="shared" si="34"/>
        <v>6.4040953775048104</v>
      </c>
      <c r="AS37" s="221">
        <f t="shared" si="34"/>
        <v>6.4129309027461359</v>
      </c>
      <c r="AT37" s="221">
        <f t="shared" si="34"/>
        <v>6.3892786099740322</v>
      </c>
      <c r="AU37" s="221">
        <f t="shared" si="28"/>
        <v>6.4527662536240609</v>
      </c>
      <c r="AV37" s="209"/>
      <c r="AW37" s="209">
        <v>-12500</v>
      </c>
      <c r="AX37" s="209">
        <f t="shared" si="0"/>
        <v>4.579560275585718E-2</v>
      </c>
      <c r="AY37" s="209">
        <f t="shared" si="1"/>
        <v>9.2539077182958104E-3</v>
      </c>
      <c r="AZ37" s="209">
        <f t="shared" si="2"/>
        <v>3.654169503756137E-2</v>
      </c>
      <c r="BA37" s="209">
        <f t="shared" si="3"/>
        <v>0.74596221056919498</v>
      </c>
      <c r="BB37" s="209">
        <f t="shared" si="4"/>
        <v>0.73374971994130067</v>
      </c>
      <c r="BC37" s="209">
        <f t="shared" si="5"/>
        <v>-0.829412566731763</v>
      </c>
      <c r="BD37" s="209">
        <f t="shared" si="6"/>
        <v>-0.44023803520944754</v>
      </c>
      <c r="BE37" s="209">
        <f t="shared" si="33"/>
        <v>5.1249946601129386</v>
      </c>
      <c r="BF37" s="209">
        <f t="shared" si="33"/>
        <v>5.1249918178163796</v>
      </c>
      <c r="BG37" s="209">
        <f t="shared" si="33"/>
        <v>5.1250106597418528</v>
      </c>
      <c r="BH37" s="209">
        <f t="shared" si="33"/>
        <v>5.1248857392171248</v>
      </c>
      <c r="BI37" s="209">
        <f t="shared" si="33"/>
        <v>5.1257132885588916</v>
      </c>
      <c r="BJ37" s="209">
        <f t="shared" si="33"/>
        <v>5.1202016123416012</v>
      </c>
      <c r="BK37" s="209">
        <f t="shared" si="33"/>
        <v>5.1556943540903752</v>
      </c>
      <c r="BL37" s="209">
        <f t="shared" si="8"/>
        <v>4.7803836079770816</v>
      </c>
      <c r="BM37" s="209"/>
      <c r="BN37" s="209"/>
      <c r="BO37" s="209"/>
      <c r="BP37" s="209"/>
    </row>
    <row r="38" spans="1:68" s="210" customFormat="1" ht="12.95" customHeight="1">
      <c r="A38" s="298" t="s">
        <v>12</v>
      </c>
      <c r="B38" s="298"/>
      <c r="C38" s="299">
        <v>37016.430999999997</v>
      </c>
      <c r="D38" s="299"/>
      <c r="E38" s="210">
        <f t="shared" si="11"/>
        <v>2661.5081152570037</v>
      </c>
      <c r="F38" s="232">
        <f t="shared" si="12"/>
        <v>2661.5</v>
      </c>
      <c r="G38" s="210">
        <f t="shared" si="13"/>
        <v>5.9182499971939251E-3</v>
      </c>
      <c r="I38" s="210">
        <f t="shared" si="32"/>
        <v>5.9182499971939251E-3</v>
      </c>
      <c r="M38" s="292">
        <f t="shared" si="15"/>
        <v>7.1710874045114777E-3</v>
      </c>
      <c r="N38" s="297">
        <f t="shared" si="16"/>
        <v>21997.930999999997</v>
      </c>
      <c r="O38" s="213"/>
      <c r="P38" s="214"/>
      <c r="S38" s="215">
        <v>0.1</v>
      </c>
      <c r="Z38" s="209">
        <f t="shared" si="17"/>
        <v>2661.5</v>
      </c>
      <c r="AA38" s="221">
        <f t="shared" si="18"/>
        <v>-5.945647820867761E-3</v>
      </c>
      <c r="AB38" s="221">
        <f t="shared" si="19"/>
        <v>1.9034985222573166E-2</v>
      </c>
      <c r="AC38" s="295">
        <f t="shared" si="29"/>
        <v>-1.2528374073175527E-3</v>
      </c>
      <c r="AD38" s="221">
        <f t="shared" si="30"/>
        <v>1.1863897818061686E-2</v>
      </c>
      <c r="AE38" s="221">
        <f t="shared" si="20"/>
        <v>1.4075207143740884E-5</v>
      </c>
      <c r="AF38" s="209">
        <f t="shared" si="31"/>
        <v>5.9182499971939251E-3</v>
      </c>
      <c r="AG38" s="23"/>
      <c r="AH38" s="209">
        <f t="shared" si="21"/>
        <v>-1.3116735225379239E-2</v>
      </c>
      <c r="AI38" s="209">
        <f t="shared" si="22"/>
        <v>0.63305125088318603</v>
      </c>
      <c r="AJ38" s="209">
        <f t="shared" si="23"/>
        <v>-0.22562165796037564</v>
      </c>
      <c r="AK38" s="209">
        <f t="shared" si="24"/>
        <v>-8.2825173313625142E-2</v>
      </c>
      <c r="AL38" s="209">
        <f t="shared" si="25"/>
        <v>0.22199316460226098</v>
      </c>
      <c r="AM38" s="209">
        <f t="shared" si="26"/>
        <v>0.11145467484976741</v>
      </c>
      <c r="AN38" s="221">
        <f t="shared" si="34"/>
        <v>6.6112922881807492</v>
      </c>
      <c r="AO38" s="221">
        <f t="shared" si="34"/>
        <v>6.6116214770288053</v>
      </c>
      <c r="AP38" s="221">
        <f t="shared" si="34"/>
        <v>6.6106971227338791</v>
      </c>
      <c r="AQ38" s="221">
        <f t="shared" si="34"/>
        <v>6.6132934272227226</v>
      </c>
      <c r="AR38" s="221">
        <f t="shared" si="34"/>
        <v>6.6060067849237063</v>
      </c>
      <c r="AS38" s="221">
        <f t="shared" si="34"/>
        <v>6.6265036636820387</v>
      </c>
      <c r="AT38" s="221">
        <f t="shared" si="34"/>
        <v>6.5691955045852151</v>
      </c>
      <c r="AU38" s="221">
        <f t="shared" si="28"/>
        <v>6.7326341070513571</v>
      </c>
      <c r="AV38" s="209"/>
      <c r="AW38" s="209">
        <v>-12000</v>
      </c>
      <c r="AX38" s="209">
        <f t="shared" si="0"/>
        <v>4.2499607077639841E-2</v>
      </c>
      <c r="AY38" s="209">
        <f t="shared" si="1"/>
        <v>6.9158289523701885E-3</v>
      </c>
      <c r="AZ38" s="209">
        <f t="shared" si="2"/>
        <v>3.5583778125269652E-2</v>
      </c>
      <c r="BA38" s="209">
        <f t="shared" si="3"/>
        <v>0.73392246262062488</v>
      </c>
      <c r="BB38" s="209">
        <f t="shared" si="4"/>
        <v>0.70293564428631816</v>
      </c>
      <c r="BC38" s="209">
        <f t="shared" si="5"/>
        <v>-0.78510448390826149</v>
      </c>
      <c r="BD38" s="209">
        <f t="shared" si="6"/>
        <v>-0.41404153937304111</v>
      </c>
      <c r="BE38" s="209">
        <f t="shared" si="33"/>
        <v>5.1804811063429366</v>
      </c>
      <c r="BF38" s="209">
        <f t="shared" si="33"/>
        <v>5.1804747933324808</v>
      </c>
      <c r="BG38" s="209">
        <f t="shared" si="33"/>
        <v>5.1805119876091359</v>
      </c>
      <c r="BH38" s="209">
        <f t="shared" si="33"/>
        <v>5.1802928111551481</v>
      </c>
      <c r="BI38" s="209">
        <f t="shared" si="33"/>
        <v>5.1815829959232742</v>
      </c>
      <c r="BJ38" s="209">
        <f t="shared" si="33"/>
        <v>5.1739402904052776</v>
      </c>
      <c r="BK38" s="209">
        <f t="shared" si="33"/>
        <v>5.217654258451546</v>
      </c>
      <c r="BL38" s="209">
        <f t="shared" si="8"/>
        <v>4.8447654468147388</v>
      </c>
      <c r="BM38" s="209"/>
      <c r="BN38" s="209"/>
      <c r="BO38" s="209"/>
      <c r="BP38" s="209"/>
    </row>
    <row r="39" spans="1:68" s="210" customFormat="1" ht="12.95" customHeight="1">
      <c r="A39" s="298" t="s">
        <v>12</v>
      </c>
      <c r="B39" s="298"/>
      <c r="C39" s="299">
        <v>37044.491999999998</v>
      </c>
      <c r="D39" s="299"/>
      <c r="E39" s="210">
        <f t="shared" si="11"/>
        <v>2699.9860820582585</v>
      </c>
      <c r="F39" s="232">
        <f t="shared" si="12"/>
        <v>2700</v>
      </c>
      <c r="G39" s="210">
        <f t="shared" si="13"/>
        <v>-1.0150000001885928E-2</v>
      </c>
      <c r="I39" s="210">
        <f t="shared" si="32"/>
        <v>-1.0150000001885928E-2</v>
      </c>
      <c r="M39" s="292">
        <f t="shared" si="15"/>
        <v>7.3469596603499502E-3</v>
      </c>
      <c r="N39" s="297">
        <f t="shared" si="16"/>
        <v>22025.991999999998</v>
      </c>
      <c r="O39" s="213"/>
      <c r="P39" s="214"/>
      <c r="S39" s="215">
        <v>0.1</v>
      </c>
      <c r="Z39" s="209">
        <f t="shared" si="17"/>
        <v>2700</v>
      </c>
      <c r="AA39" s="221">
        <f t="shared" si="18"/>
        <v>-5.9078279001935838E-3</v>
      </c>
      <c r="AB39" s="221">
        <f t="shared" si="19"/>
        <v>3.1047875586576058E-3</v>
      </c>
      <c r="AC39" s="295">
        <f t="shared" si="29"/>
        <v>-1.7496959662235877E-2</v>
      </c>
      <c r="AD39" s="221">
        <f t="shared" si="30"/>
        <v>-4.2421721016923444E-3</v>
      </c>
      <c r="AE39" s="221">
        <f t="shared" si="20"/>
        <v>1.7996024140376845E-6</v>
      </c>
      <c r="AF39" s="209">
        <f t="shared" si="31"/>
        <v>-1.0150000001885928E-2</v>
      </c>
      <c r="AG39" s="23"/>
      <c r="AH39" s="209">
        <f t="shared" si="21"/>
        <v>-1.3254787560543534E-2</v>
      </c>
      <c r="AI39" s="209">
        <f t="shared" si="22"/>
        <v>0.63325932572270127</v>
      </c>
      <c r="AJ39" s="209">
        <f t="shared" si="23"/>
        <v>-0.22805492298490795</v>
      </c>
      <c r="AK39" s="209">
        <f t="shared" si="24"/>
        <v>-8.3741695967175428E-2</v>
      </c>
      <c r="AL39" s="209">
        <f t="shared" si="25"/>
        <v>0.22449155737605439</v>
      </c>
      <c r="AM39" s="209">
        <f t="shared" si="26"/>
        <v>0.11271956570190546</v>
      </c>
      <c r="AN39" s="221">
        <f t="shared" si="34"/>
        <v>6.6149483866086713</v>
      </c>
      <c r="AO39" s="221">
        <f t="shared" si="34"/>
        <v>6.6152783664479848</v>
      </c>
      <c r="AP39" s="221">
        <f t="shared" si="34"/>
        <v>6.6143506310231812</v>
      </c>
      <c r="AQ39" s="221">
        <f t="shared" si="34"/>
        <v>6.6169597078835389</v>
      </c>
      <c r="AR39" s="221">
        <f t="shared" si="34"/>
        <v>6.6096281253907492</v>
      </c>
      <c r="AS39" s="221">
        <f t="shared" si="34"/>
        <v>6.6302779819690691</v>
      </c>
      <c r="AT39" s="221">
        <f t="shared" si="34"/>
        <v>6.5724752529209018</v>
      </c>
      <c r="AU39" s="221">
        <f t="shared" si="28"/>
        <v>6.7375915086418559</v>
      </c>
      <c r="AV39" s="209"/>
      <c r="AW39" s="209">
        <v>-11500</v>
      </c>
      <c r="AX39" s="209">
        <f t="shared" si="0"/>
        <v>3.9266424253396867E-2</v>
      </c>
      <c r="AY39" s="209">
        <f t="shared" si="1"/>
        <v>4.732535915110421E-3</v>
      </c>
      <c r="AZ39" s="209">
        <f t="shared" si="2"/>
        <v>3.4533888338286446E-2</v>
      </c>
      <c r="BA39" s="209">
        <f t="shared" si="3"/>
        <v>0.72275510314872893</v>
      </c>
      <c r="BB39" s="209">
        <f t="shared" si="4"/>
        <v>0.6717632170834108</v>
      </c>
      <c r="BC39" s="209">
        <f t="shared" si="5"/>
        <v>-0.74217442450406435</v>
      </c>
      <c r="BD39" s="209">
        <f t="shared" si="6"/>
        <v>-0.38911445991464855</v>
      </c>
      <c r="BE39" s="209">
        <f t="shared" si="33"/>
        <v>5.235098216106274</v>
      </c>
      <c r="BF39" s="209">
        <f t="shared" si="33"/>
        <v>5.235085927431367</v>
      </c>
      <c r="BG39" s="209">
        <f t="shared" si="33"/>
        <v>5.2351513599695378</v>
      </c>
      <c r="BH39" s="209">
        <f t="shared" si="33"/>
        <v>5.2348028708901655</v>
      </c>
      <c r="BI39" s="209">
        <f t="shared" si="33"/>
        <v>5.2366564781367169</v>
      </c>
      <c r="BJ39" s="209">
        <f t="shared" si="33"/>
        <v>5.2267275758663887</v>
      </c>
      <c r="BK39" s="209">
        <f t="shared" si="33"/>
        <v>5.278069064609662</v>
      </c>
      <c r="BL39" s="209">
        <f t="shared" si="8"/>
        <v>4.9091472856523959</v>
      </c>
      <c r="BM39" s="209"/>
      <c r="BN39" s="209"/>
      <c r="BO39" s="209"/>
      <c r="BP39" s="209"/>
    </row>
    <row r="40" spans="1:68" s="210" customFormat="1" ht="12.95" customHeight="1">
      <c r="A40" s="298" t="s">
        <v>12</v>
      </c>
      <c r="B40" s="298"/>
      <c r="C40" s="299">
        <v>37082.436999999998</v>
      </c>
      <c r="D40" s="299"/>
      <c r="E40" s="210">
        <f t="shared" si="11"/>
        <v>2752.017244535487</v>
      </c>
      <c r="F40" s="232">
        <f t="shared" si="12"/>
        <v>2752</v>
      </c>
      <c r="G40" s="210">
        <f t="shared" si="13"/>
        <v>1.2575999993714504E-2</v>
      </c>
      <c r="I40" s="210">
        <f t="shared" si="32"/>
        <v>1.2575999993714504E-2</v>
      </c>
      <c r="M40" s="292">
        <f t="shared" si="15"/>
        <v>7.5859582517736248E-3</v>
      </c>
      <c r="N40" s="297">
        <f t="shared" si="16"/>
        <v>22063.936999999998</v>
      </c>
      <c r="O40" s="213"/>
      <c r="P40" s="214"/>
      <c r="S40" s="215">
        <v>0.1</v>
      </c>
      <c r="Z40" s="209">
        <f t="shared" si="17"/>
        <v>2752</v>
      </c>
      <c r="AA40" s="221">
        <f t="shared" si="18"/>
        <v>-5.8550816033291018E-3</v>
      </c>
      <c r="AB40" s="221">
        <f t="shared" si="19"/>
        <v>2.6017039848817231E-2</v>
      </c>
      <c r="AC40" s="295">
        <f t="shared" si="29"/>
        <v>4.9900417419408791E-3</v>
      </c>
      <c r="AD40" s="221">
        <f t="shared" si="30"/>
        <v>1.8431081597043604E-2</v>
      </c>
      <c r="AE40" s="221">
        <f t="shared" si="20"/>
        <v>3.3970476883687943E-5</v>
      </c>
      <c r="AF40" s="209">
        <f t="shared" si="31"/>
        <v>1.2575999993714504E-2</v>
      </c>
      <c r="AG40" s="23"/>
      <c r="AH40" s="209">
        <f t="shared" si="21"/>
        <v>-1.3441039855102727E-2</v>
      </c>
      <c r="AI40" s="209">
        <f t="shared" si="22"/>
        <v>0.63354422065665772</v>
      </c>
      <c r="AJ40" s="209">
        <f t="shared" si="23"/>
        <v>-0.23134172486649449</v>
      </c>
      <c r="AK40" s="209">
        <f t="shared" si="24"/>
        <v>-8.4979736400451575E-2</v>
      </c>
      <c r="AL40" s="209">
        <f t="shared" si="25"/>
        <v>0.22786865842592305</v>
      </c>
      <c r="AM40" s="209">
        <f t="shared" si="26"/>
        <v>0.11442989760163395</v>
      </c>
      <c r="AN40" s="221">
        <f t="shared" si="34"/>
        <v>6.6198884474194974</v>
      </c>
      <c r="AO40" s="221">
        <f t="shared" si="34"/>
        <v>6.6202193809452874</v>
      </c>
      <c r="AP40" s="221">
        <f t="shared" si="34"/>
        <v>6.6192873678193891</v>
      </c>
      <c r="AQ40" s="221">
        <f t="shared" si="34"/>
        <v>6.6219129900922296</v>
      </c>
      <c r="AR40" s="221">
        <f t="shared" si="34"/>
        <v>6.6145223559143211</v>
      </c>
      <c r="AS40" s="221">
        <f t="shared" si="34"/>
        <v>6.6353752751451278</v>
      </c>
      <c r="AT40" s="221">
        <f t="shared" si="34"/>
        <v>6.5769114921725809</v>
      </c>
      <c r="AU40" s="221">
        <f t="shared" si="28"/>
        <v>6.744287219880972</v>
      </c>
      <c r="AV40" s="209"/>
      <c r="AW40" s="209">
        <v>-11000</v>
      </c>
      <c r="AX40" s="209">
        <f t="shared" si="0"/>
        <v>3.6102779498360008E-2</v>
      </c>
      <c r="AY40" s="209">
        <f t="shared" si="1"/>
        <v>2.704028606516487E-3</v>
      </c>
      <c r="AZ40" s="209">
        <f t="shared" si="2"/>
        <v>3.3398750891843521E-2</v>
      </c>
      <c r="BA40" s="209">
        <f t="shared" si="3"/>
        <v>0.71240347612978294</v>
      </c>
      <c r="BB40" s="209">
        <f t="shared" si="4"/>
        <v>0.6403198128906411</v>
      </c>
      <c r="BC40" s="209">
        <f t="shared" si="5"/>
        <v>-0.70050249380827212</v>
      </c>
      <c r="BD40" s="209">
        <f t="shared" si="6"/>
        <v>-0.36531324545093186</v>
      </c>
      <c r="BE40" s="209">
        <f t="shared" si="33"/>
        <v>5.2889094892218553</v>
      </c>
      <c r="BF40" s="209">
        <f t="shared" si="33"/>
        <v>5.2888878708011289</v>
      </c>
      <c r="BG40" s="209">
        <f t="shared" si="33"/>
        <v>5.2889932908508621</v>
      </c>
      <c r="BH40" s="209">
        <f t="shared" si="33"/>
        <v>5.2884790589390862</v>
      </c>
      <c r="BI40" s="209">
        <f t="shared" si="33"/>
        <v>5.2909836147288596</v>
      </c>
      <c r="BJ40" s="209">
        <f t="shared" si="33"/>
        <v>5.2786926772175846</v>
      </c>
      <c r="BK40" s="209">
        <f t="shared" si="33"/>
        <v>5.3369552103200908</v>
      </c>
      <c r="BL40" s="209">
        <f t="shared" si="8"/>
        <v>4.973529124490053</v>
      </c>
      <c r="BM40" s="209"/>
      <c r="BN40" s="209"/>
      <c r="BO40" s="209"/>
      <c r="BP40" s="209"/>
    </row>
    <row r="41" spans="1:68" s="210" customFormat="1" ht="12.95" customHeight="1">
      <c r="A41" s="298" t="s">
        <v>12</v>
      </c>
      <c r="B41" s="298"/>
      <c r="C41" s="299">
        <v>38142.436999999998</v>
      </c>
      <c r="D41" s="299"/>
      <c r="E41" s="210">
        <f t="shared" si="11"/>
        <v>4205.5165784625606</v>
      </c>
      <c r="F41" s="232">
        <f t="shared" si="12"/>
        <v>4205.5</v>
      </c>
      <c r="G41" s="210">
        <f t="shared" si="13"/>
        <v>1.2090249998436775E-2</v>
      </c>
      <c r="I41" s="210">
        <f t="shared" si="32"/>
        <v>1.2090249998436775E-2</v>
      </c>
      <c r="M41" s="292">
        <f t="shared" si="15"/>
        <v>1.4943846456211293E-2</v>
      </c>
      <c r="N41" s="297">
        <f t="shared" si="16"/>
        <v>23123.936999999998</v>
      </c>
      <c r="O41" s="213"/>
      <c r="P41" s="214"/>
      <c r="S41" s="215">
        <v>0.1</v>
      </c>
      <c r="Z41" s="209">
        <f t="shared" si="17"/>
        <v>4205.5</v>
      </c>
      <c r="AA41" s="221">
        <f t="shared" si="18"/>
        <v>-3.5914511629026435E-3</v>
      </c>
      <c r="AB41" s="221">
        <f t="shared" si="19"/>
        <v>3.0625547617550711E-2</v>
      </c>
      <c r="AC41" s="295">
        <f t="shared" si="29"/>
        <v>-2.8535964577745179E-3</v>
      </c>
      <c r="AD41" s="221">
        <f t="shared" si="30"/>
        <v>1.568170116133942E-2</v>
      </c>
      <c r="AE41" s="221">
        <f t="shared" si="20"/>
        <v>2.4591575131355411E-5</v>
      </c>
      <c r="AF41" s="209">
        <f t="shared" si="31"/>
        <v>1.2090249998436775E-2</v>
      </c>
      <c r="AG41" s="23"/>
      <c r="AH41" s="209">
        <f t="shared" si="21"/>
        <v>-1.8535297619113936E-2</v>
      </c>
      <c r="AI41" s="209">
        <f t="shared" si="22"/>
        <v>0.64335647173989496</v>
      </c>
      <c r="AJ41" s="209">
        <f t="shared" si="23"/>
        <v>-0.32336594549810754</v>
      </c>
      <c r="AK41" s="209">
        <f t="shared" si="24"/>
        <v>-0.11965277916960516</v>
      </c>
      <c r="AL41" s="209">
        <f t="shared" si="25"/>
        <v>0.32369645108381329</v>
      </c>
      <c r="AM41" s="209">
        <f t="shared" si="26"/>
        <v>0.16327638817366957</v>
      </c>
      <c r="AN41" s="221">
        <f t="shared" si="34"/>
        <v>6.7590209552008238</v>
      </c>
      <c r="AO41" s="221">
        <f t="shared" si="34"/>
        <v>6.759329599911319</v>
      </c>
      <c r="AP41" s="221">
        <f t="shared" si="34"/>
        <v>6.758406665060134</v>
      </c>
      <c r="AQ41" s="221">
        <f t="shared" si="34"/>
        <v>6.7611678101661061</v>
      </c>
      <c r="AR41" s="221">
        <f t="shared" si="34"/>
        <v>6.7529189236197391</v>
      </c>
      <c r="AS41" s="221">
        <f t="shared" si="34"/>
        <v>6.7776684851749511</v>
      </c>
      <c r="AT41" s="221">
        <f t="shared" si="34"/>
        <v>6.7043076502317609</v>
      </c>
      <c r="AU41" s="221">
        <f t="shared" si="28"/>
        <v>6.931445225382042</v>
      </c>
      <c r="AV41" s="209"/>
      <c r="AW41" s="209">
        <v>-10500</v>
      </c>
      <c r="AX41" s="209">
        <f t="shared" si="0"/>
        <v>3.3014963884405328E-2</v>
      </c>
      <c r="AY41" s="209">
        <f t="shared" si="1"/>
        <v>8.3030702658840744E-4</v>
      </c>
      <c r="AZ41" s="209">
        <f t="shared" si="2"/>
        <v>3.2184656857816921E-2</v>
      </c>
      <c r="BA41" s="209">
        <f t="shared" si="3"/>
        <v>0.70281596966075444</v>
      </c>
      <c r="BB41" s="209">
        <f t="shared" si="4"/>
        <v>0.60867653209225248</v>
      </c>
      <c r="BC41" s="209">
        <f t="shared" si="5"/>
        <v>-0.65997939981452025</v>
      </c>
      <c r="BD41" s="209">
        <f t="shared" si="6"/>
        <v>-0.34251335903718627</v>
      </c>
      <c r="BE41" s="209">
        <f t="shared" si="33"/>
        <v>5.3419743806412336</v>
      </c>
      <c r="BF41" s="209">
        <f t="shared" si="33"/>
        <v>5.3419393077855597</v>
      </c>
      <c r="BG41" s="209">
        <f t="shared" si="33"/>
        <v>5.3420976417852559</v>
      </c>
      <c r="BH41" s="209">
        <f t="shared" si="33"/>
        <v>5.3413825805579771</v>
      </c>
      <c r="BI41" s="209">
        <f t="shared" si="33"/>
        <v>5.3446063595993021</v>
      </c>
      <c r="BJ41" s="209">
        <f t="shared" si="33"/>
        <v>5.3299572954773531</v>
      </c>
      <c r="BK41" s="209">
        <f t="shared" si="33"/>
        <v>5.3943354674797357</v>
      </c>
      <c r="BL41" s="209">
        <f t="shared" si="8"/>
        <v>5.0379109633277102</v>
      </c>
      <c r="BM41" s="209"/>
      <c r="BN41" s="209"/>
      <c r="BO41" s="209"/>
      <c r="BP41" s="209"/>
    </row>
    <row r="42" spans="1:68" s="210" customFormat="1" ht="12.95" customHeight="1">
      <c r="A42" s="298" t="s">
        <v>12</v>
      </c>
      <c r="B42" s="298"/>
      <c r="C42" s="299">
        <v>39024.483999999997</v>
      </c>
      <c r="D42" s="299"/>
      <c r="E42" s="210">
        <f t="shared" si="11"/>
        <v>5415.0021699647987</v>
      </c>
      <c r="F42" s="232">
        <f t="shared" si="12"/>
        <v>5415</v>
      </c>
      <c r="G42" s="210">
        <f t="shared" si="13"/>
        <v>1.5824999936739914E-3</v>
      </c>
      <c r="I42" s="210">
        <f t="shared" si="32"/>
        <v>1.5824999936739914E-3</v>
      </c>
      <c r="M42" s="292">
        <f t="shared" si="15"/>
        <v>2.2063659375944275E-2</v>
      </c>
      <c r="N42" s="297">
        <f t="shared" si="16"/>
        <v>24005.983999999997</v>
      </c>
      <c r="O42" s="213"/>
      <c r="P42" s="214"/>
      <c r="S42" s="215">
        <v>0.1</v>
      </c>
      <c r="Z42" s="209">
        <f t="shared" si="17"/>
        <v>5415</v>
      </c>
      <c r="AA42" s="221">
        <f t="shared" si="18"/>
        <v>-5.0506959642483695E-4</v>
      </c>
      <c r="AB42" s="221">
        <f t="shared" si="19"/>
        <v>2.4151228966043103E-2</v>
      </c>
      <c r="AC42" s="295">
        <f t="shared" si="29"/>
        <v>-2.0481159382270284E-2</v>
      </c>
      <c r="AD42" s="221">
        <f t="shared" si="30"/>
        <v>2.0875695900988284E-3</v>
      </c>
      <c r="AE42" s="221">
        <f t="shared" si="20"/>
        <v>4.3579467935053902E-7</v>
      </c>
      <c r="AF42" s="209">
        <f t="shared" si="31"/>
        <v>1.5824999936739914E-3</v>
      </c>
      <c r="AG42" s="23"/>
      <c r="AH42" s="209">
        <f t="shared" si="21"/>
        <v>-2.2568728972369112E-2</v>
      </c>
      <c r="AI42" s="209">
        <f t="shared" si="22"/>
        <v>0.65441450227299158</v>
      </c>
      <c r="AJ42" s="209">
        <f t="shared" si="23"/>
        <v>-0.40015180813193496</v>
      </c>
      <c r="AK42" s="209">
        <f t="shared" si="24"/>
        <v>-0.14860032830920145</v>
      </c>
      <c r="AL42" s="209">
        <f t="shared" si="25"/>
        <v>0.40609455216187279</v>
      </c>
      <c r="AM42" s="209">
        <f t="shared" si="26"/>
        <v>0.20588449903819592</v>
      </c>
      <c r="AN42" s="221">
        <f t="shared" si="34"/>
        <v>6.8767164946908865</v>
      </c>
      <c r="AO42" s="221">
        <f t="shared" si="34"/>
        <v>6.876953894038822</v>
      </c>
      <c r="AP42" s="221">
        <f t="shared" si="34"/>
        <v>6.8761926873510291</v>
      </c>
      <c r="AQ42" s="221">
        <f t="shared" si="34"/>
        <v>6.8786348364798373</v>
      </c>
      <c r="AR42" s="221">
        <f t="shared" si="34"/>
        <v>6.8708139523737888</v>
      </c>
      <c r="AS42" s="221">
        <f t="shared" si="34"/>
        <v>6.8960085949246297</v>
      </c>
      <c r="AT42" s="221">
        <f t="shared" si="34"/>
        <v>6.8162837989813774</v>
      </c>
      <c r="AU42" s="221">
        <f t="shared" si="28"/>
        <v>7.0871848935303339</v>
      </c>
      <c r="AV42" s="209"/>
      <c r="AW42" s="209">
        <v>-10000</v>
      </c>
      <c r="AX42" s="209">
        <f t="shared" si="0"/>
        <v>3.0008874359710697E-2</v>
      </c>
      <c r="AY42" s="209">
        <f t="shared" si="1"/>
        <v>-8.8862882467382817E-4</v>
      </c>
      <c r="AZ42" s="209">
        <f t="shared" si="2"/>
        <v>3.0897503184384525E-2</v>
      </c>
      <c r="BA42" s="209">
        <f t="shared" si="3"/>
        <v>0.69394567664562001</v>
      </c>
      <c r="BB42" s="209">
        <f t="shared" si="4"/>
        <v>0.57689099384289622</v>
      </c>
      <c r="BC42" s="209">
        <f t="shared" si="5"/>
        <v>-0.62050526148043184</v>
      </c>
      <c r="BD42" s="209">
        <f t="shared" si="6"/>
        <v>-0.32060608073480246</v>
      </c>
      <c r="BE42" s="209">
        <f t="shared" si="33"/>
        <v>5.3943486310355908</v>
      </c>
      <c r="BF42" s="209">
        <f t="shared" si="33"/>
        <v>5.3942954142387656</v>
      </c>
      <c r="BG42" s="209">
        <f t="shared" si="33"/>
        <v>5.3945198352041475</v>
      </c>
      <c r="BH42" s="209">
        <f t="shared" si="33"/>
        <v>5.3935730065434901</v>
      </c>
      <c r="BI42" s="209">
        <f t="shared" si="33"/>
        <v>5.3975601993914273</v>
      </c>
      <c r="BJ42" s="209">
        <f t="shared" si="33"/>
        <v>5.3806346523554494</v>
      </c>
      <c r="BK42" s="209">
        <f t="shared" si="33"/>
        <v>5.4502388477696453</v>
      </c>
      <c r="BL42" s="209">
        <f t="shared" si="8"/>
        <v>5.1022928021653673</v>
      </c>
      <c r="BM42" s="209"/>
      <c r="BN42" s="209"/>
      <c r="BO42" s="209"/>
      <c r="BP42" s="209"/>
    </row>
    <row r="43" spans="1:68" s="210" customFormat="1" ht="12.95" customHeight="1">
      <c r="A43" s="298" t="s">
        <v>12</v>
      </c>
      <c r="B43" s="298"/>
      <c r="C43" s="299">
        <v>39035.43</v>
      </c>
      <c r="D43" s="299"/>
      <c r="E43" s="210">
        <f t="shared" si="11"/>
        <v>5430.0116074262805</v>
      </c>
      <c r="F43" s="232">
        <f t="shared" si="12"/>
        <v>5430</v>
      </c>
      <c r="G43" s="210">
        <f t="shared" si="13"/>
        <v>8.4649999989778735E-3</v>
      </c>
      <c r="I43" s="210">
        <f t="shared" si="32"/>
        <v>8.4649999989778735E-3</v>
      </c>
      <c r="M43" s="292">
        <f t="shared" si="15"/>
        <v>2.2157644060357334E-2</v>
      </c>
      <c r="N43" s="297">
        <f t="shared" si="16"/>
        <v>24016.93</v>
      </c>
      <c r="O43" s="213"/>
      <c r="P43" s="214"/>
      <c r="S43" s="215">
        <v>0.1</v>
      </c>
      <c r="Z43" s="209">
        <f t="shared" si="17"/>
        <v>5430</v>
      </c>
      <c r="AA43" s="221">
        <f t="shared" si="18"/>
        <v>-4.5969177567072028E-4</v>
      </c>
      <c r="AB43" s="221">
        <f t="shared" si="19"/>
        <v>3.1082335835005928E-2</v>
      </c>
      <c r="AC43" s="295">
        <f t="shared" si="29"/>
        <v>-1.3692644061379461E-2</v>
      </c>
      <c r="AD43" s="221">
        <f t="shared" si="30"/>
        <v>8.9246917746485938E-3</v>
      </c>
      <c r="AE43" s="221">
        <f t="shared" si="20"/>
        <v>7.9650123272480268E-6</v>
      </c>
      <c r="AF43" s="209">
        <f t="shared" si="31"/>
        <v>8.4649999989778735E-3</v>
      </c>
      <c r="AG43" s="23"/>
      <c r="AH43" s="209">
        <f t="shared" si="21"/>
        <v>-2.2617335836028055E-2</v>
      </c>
      <c r="AI43" s="209">
        <f t="shared" si="22"/>
        <v>0.65456928619156618</v>
      </c>
      <c r="AJ43" s="209">
        <f t="shared" si="23"/>
        <v>-0.40110502253862018</v>
      </c>
      <c r="AK43" s="209">
        <f t="shared" si="24"/>
        <v>-0.14895977903656568</v>
      </c>
      <c r="AL43" s="209">
        <f t="shared" si="25"/>
        <v>0.40713490603184921</v>
      </c>
      <c r="AM43" s="209">
        <f t="shared" si="26"/>
        <v>0.20642678358080688</v>
      </c>
      <c r="AN43" s="221">
        <f t="shared" si="34"/>
        <v>6.8781892958092419</v>
      </c>
      <c r="AO43" s="221">
        <f t="shared" si="34"/>
        <v>6.8784256498721907</v>
      </c>
      <c r="AP43" s="221">
        <f t="shared" si="34"/>
        <v>6.8776670402987934</v>
      </c>
      <c r="AQ43" s="221">
        <f t="shared" si="34"/>
        <v>6.8801032820032004</v>
      </c>
      <c r="AR43" s="221">
        <f t="shared" si="34"/>
        <v>6.8722935743014979</v>
      </c>
      <c r="AS43" s="221">
        <f t="shared" si="34"/>
        <v>6.8974776536016558</v>
      </c>
      <c r="AT43" s="221">
        <f t="shared" si="34"/>
        <v>6.8177116388964389</v>
      </c>
      <c r="AU43" s="221">
        <f t="shared" si="28"/>
        <v>7.0891163486954643</v>
      </c>
      <c r="AV43" s="209"/>
      <c r="AW43" s="209">
        <v>-9500</v>
      </c>
      <c r="AX43" s="209">
        <f t="shared" si="0"/>
        <v>2.7090051413955495E-2</v>
      </c>
      <c r="AY43" s="209">
        <f t="shared" si="1"/>
        <v>-2.4527789472702163E-3</v>
      </c>
      <c r="AZ43" s="209">
        <f t="shared" si="2"/>
        <v>2.9542830361225712E-2</v>
      </c>
      <c r="BA43" s="209">
        <f t="shared" si="3"/>
        <v>0.68575005300441316</v>
      </c>
      <c r="BB43" s="209">
        <f t="shared" si="4"/>
        <v>0.54500964750695202</v>
      </c>
      <c r="BC43" s="209">
        <f t="shared" si="5"/>
        <v>-0.5819885574751027</v>
      </c>
      <c r="BD43" s="209">
        <f t="shared" si="6"/>
        <v>-0.299495927749517</v>
      </c>
      <c r="BE43" s="209">
        <f t="shared" si="33"/>
        <v>5.4460845671747551</v>
      </c>
      <c r="BF43" s="209">
        <f t="shared" si="33"/>
        <v>5.4460082778245074</v>
      </c>
      <c r="BG43" s="209">
        <f t="shared" si="33"/>
        <v>5.4463111115950582</v>
      </c>
      <c r="BH43" s="209">
        <f t="shared" si="33"/>
        <v>5.4451083999517209</v>
      </c>
      <c r="BI43" s="209">
        <f t="shared" si="33"/>
        <v>5.4498755794807447</v>
      </c>
      <c r="BJ43" s="209">
        <f t="shared" si="33"/>
        <v>5.4308287851846231</v>
      </c>
      <c r="BK43" s="209">
        <f t="shared" si="33"/>
        <v>5.504700482442507</v>
      </c>
      <c r="BL43" s="209">
        <f t="shared" si="8"/>
        <v>5.1666746410030235</v>
      </c>
      <c r="BM43" s="209"/>
      <c r="BN43" s="209"/>
      <c r="BO43" s="209"/>
      <c r="BP43" s="209"/>
    </row>
    <row r="44" spans="1:68" s="210" customFormat="1" ht="12.95" customHeight="1">
      <c r="A44" s="298" t="s">
        <v>12</v>
      </c>
      <c r="B44" s="298"/>
      <c r="C44" s="299">
        <v>39146.260999999999</v>
      </c>
      <c r="D44" s="299"/>
      <c r="E44" s="210">
        <f t="shared" si="11"/>
        <v>5581.9859325946472</v>
      </c>
      <c r="F44" s="232">
        <f t="shared" si="12"/>
        <v>5582</v>
      </c>
      <c r="G44" s="210">
        <f t="shared" si="13"/>
        <v>-1.0259000002406538E-2</v>
      </c>
      <c r="I44" s="210">
        <f t="shared" si="32"/>
        <v>-1.0259000002406538E-2</v>
      </c>
      <c r="M44" s="292">
        <f t="shared" si="15"/>
        <v>2.3117880357615923E-2</v>
      </c>
      <c r="N44" s="297">
        <f t="shared" si="16"/>
        <v>24127.760999999999</v>
      </c>
      <c r="O44" s="213"/>
      <c r="P44" s="214"/>
      <c r="S44" s="215">
        <v>0.1</v>
      </c>
      <c r="Z44" s="209">
        <f t="shared" si="17"/>
        <v>5582</v>
      </c>
      <c r="AA44" s="221">
        <f t="shared" si="18"/>
        <v>1.013224868141871E-5</v>
      </c>
      <c r="AB44" s="221">
        <f t="shared" si="19"/>
        <v>1.2848748106527967E-2</v>
      </c>
      <c r="AC44" s="295">
        <f t="shared" si="29"/>
        <v>-3.3376880360022461E-2</v>
      </c>
      <c r="AD44" s="221">
        <f t="shared" si="30"/>
        <v>-1.0269132251087956E-2</v>
      </c>
      <c r="AE44" s="221">
        <f t="shared" si="20"/>
        <v>1.054550771903348E-5</v>
      </c>
      <c r="AF44" s="209">
        <f t="shared" si="31"/>
        <v>-1.0259000002406538E-2</v>
      </c>
      <c r="AG44" s="23"/>
      <c r="AH44" s="209">
        <f t="shared" si="21"/>
        <v>-2.3107748108934505E-2</v>
      </c>
      <c r="AI44" s="209">
        <f t="shared" si="22"/>
        <v>0.656163107567316</v>
      </c>
      <c r="AJ44" s="209">
        <f t="shared" si="23"/>
        <v>-0.41076518993369748</v>
      </c>
      <c r="AK44" s="209">
        <f t="shared" si="24"/>
        <v>-0.15260270382618196</v>
      </c>
      <c r="AL44" s="209">
        <f t="shared" si="25"/>
        <v>0.41770522977076519</v>
      </c>
      <c r="AM44" s="209">
        <f t="shared" si="26"/>
        <v>0.21194322665485166</v>
      </c>
      <c r="AN44" s="221">
        <f t="shared" si="34"/>
        <v>6.8931335367143021</v>
      </c>
      <c r="AO44" s="221">
        <f t="shared" si="34"/>
        <v>6.8933591829827847</v>
      </c>
      <c r="AP44" s="221">
        <f t="shared" si="34"/>
        <v>6.8926274598154009</v>
      </c>
      <c r="AQ44" s="221">
        <f t="shared" si="34"/>
        <v>6.895001646897386</v>
      </c>
      <c r="AR44" s="221">
        <f t="shared" si="34"/>
        <v>6.8873124922744644</v>
      </c>
      <c r="AS44" s="221">
        <f t="shared" si="34"/>
        <v>6.9123678851207853</v>
      </c>
      <c r="AT44" s="221">
        <f t="shared" si="34"/>
        <v>6.8322378502518761</v>
      </c>
      <c r="AU44" s="221">
        <f t="shared" si="28"/>
        <v>7.108688427702111</v>
      </c>
      <c r="AV44" s="209"/>
      <c r="AW44" s="209">
        <v>-9000</v>
      </c>
      <c r="AX44" s="209">
        <f t="shared" si="0"/>
        <v>2.426371425709916E-2</v>
      </c>
      <c r="AY44" s="209">
        <f t="shared" si="1"/>
        <v>-3.8621433412007675E-3</v>
      </c>
      <c r="AZ44" s="209">
        <f t="shared" si="2"/>
        <v>2.8125857598299928E-2</v>
      </c>
      <c r="BA44" s="209">
        <f t="shared" si="3"/>
        <v>0.67819058420404477</v>
      </c>
      <c r="BB44" s="209">
        <f t="shared" si="4"/>
        <v>0.51306968585096779</v>
      </c>
      <c r="BC44" s="209">
        <f t="shared" si="5"/>
        <v>-0.54434519594306441</v>
      </c>
      <c r="BD44" s="209">
        <f t="shared" si="6"/>
        <v>-0.27909855507049403</v>
      </c>
      <c r="BE44" s="209">
        <f t="shared" si="33"/>
        <v>5.4972313781646314</v>
      </c>
      <c r="BF44" s="209">
        <f t="shared" si="33"/>
        <v>5.4971272702840217</v>
      </c>
      <c r="BG44" s="209">
        <f t="shared" si="33"/>
        <v>5.4975188358987248</v>
      </c>
      <c r="BH44" s="209">
        <f t="shared" si="33"/>
        <v>5.4960452996696549</v>
      </c>
      <c r="BI44" s="209">
        <f t="shared" si="33"/>
        <v>5.5015792583398673</v>
      </c>
      <c r="BJ44" s="209">
        <f t="shared" si="33"/>
        <v>5.4806340876491086</v>
      </c>
      <c r="BK44" s="209">
        <f t="shared" si="33"/>
        <v>5.5577614767531633</v>
      </c>
      <c r="BL44" s="209">
        <f t="shared" si="8"/>
        <v>5.2310564798406816</v>
      </c>
      <c r="BM44" s="209"/>
      <c r="BN44" s="209"/>
      <c r="BO44" s="209"/>
      <c r="BP44" s="209"/>
    </row>
    <row r="45" spans="1:68" s="210" customFormat="1" ht="12.95" customHeight="1">
      <c r="A45" s="298" t="s">
        <v>12</v>
      </c>
      <c r="B45" s="298"/>
      <c r="C45" s="299">
        <v>39381.440999999999</v>
      </c>
      <c r="D45" s="299"/>
      <c r="E45" s="210">
        <f t="shared" si="11"/>
        <v>5904.470813116317</v>
      </c>
      <c r="F45" s="232">
        <f t="shared" si="12"/>
        <v>5904.5</v>
      </c>
      <c r="G45" s="210">
        <f t="shared" si="13"/>
        <v>-2.1285250004439149E-2</v>
      </c>
      <c r="I45" s="210">
        <f t="shared" si="32"/>
        <v>-2.1285250004439149E-2</v>
      </c>
      <c r="M45" s="292">
        <f t="shared" si="15"/>
        <v>2.5202596376482471E-2</v>
      </c>
      <c r="N45" s="297">
        <f t="shared" si="16"/>
        <v>24362.940999999999</v>
      </c>
      <c r="O45" s="213"/>
      <c r="P45" s="214"/>
      <c r="S45" s="215">
        <v>0.1</v>
      </c>
      <c r="Z45" s="209">
        <f t="shared" si="17"/>
        <v>5904.5</v>
      </c>
      <c r="AA45" s="221">
        <f t="shared" si="18"/>
        <v>1.0676234749812455E-3</v>
      </c>
      <c r="AB45" s="221">
        <f t="shared" si="19"/>
        <v>2.8497228970620764E-3</v>
      </c>
      <c r="AC45" s="295">
        <f t="shared" si="29"/>
        <v>-4.648784638092162E-2</v>
      </c>
      <c r="AD45" s="221">
        <f t="shared" si="30"/>
        <v>-2.2352873479420395E-2</v>
      </c>
      <c r="AE45" s="221">
        <f t="shared" si="20"/>
        <v>4.996509527869757E-5</v>
      </c>
      <c r="AF45" s="209">
        <f t="shared" si="31"/>
        <v>-2.1285250004439149E-2</v>
      </c>
      <c r="AG45" s="23"/>
      <c r="AH45" s="209">
        <f t="shared" si="21"/>
        <v>-2.4134972901501225E-2</v>
      </c>
      <c r="AI45" s="209">
        <f t="shared" si="22"/>
        <v>0.65969978579905464</v>
      </c>
      <c r="AJ45" s="209">
        <f t="shared" si="23"/>
        <v>-0.43126583306340494</v>
      </c>
      <c r="AK45" s="209">
        <f t="shared" si="24"/>
        <v>-0.16033451913925859</v>
      </c>
      <c r="AL45" s="209">
        <f t="shared" si="25"/>
        <v>0.44030738387331914</v>
      </c>
      <c r="AM45" s="209">
        <f t="shared" si="26"/>
        <v>0.22378080446763307</v>
      </c>
      <c r="AN45" s="221">
        <f t="shared" si="34"/>
        <v>6.9249643044626445</v>
      </c>
      <c r="AO45" s="221">
        <f t="shared" si="34"/>
        <v>6.925166759854684</v>
      </c>
      <c r="AP45" s="221">
        <f t="shared" si="34"/>
        <v>6.9244949591756129</v>
      </c>
      <c r="AQ45" s="221">
        <f t="shared" si="34"/>
        <v>6.9267254718176767</v>
      </c>
      <c r="AR45" s="221">
        <f t="shared" si="34"/>
        <v>6.9193339570141106</v>
      </c>
      <c r="AS45" s="221">
        <f t="shared" si="34"/>
        <v>6.9439879625133596</v>
      </c>
      <c r="AT45" s="221">
        <f t="shared" si="34"/>
        <v>6.8634112997265628</v>
      </c>
      <c r="AU45" s="221">
        <f t="shared" si="28"/>
        <v>7.1502147137524004</v>
      </c>
      <c r="AV45" s="209"/>
      <c r="AW45" s="209">
        <v>-8500</v>
      </c>
      <c r="AX45" s="209">
        <f t="shared" si="0"/>
        <v>2.1534793379098478E-2</v>
      </c>
      <c r="AY45" s="209">
        <f t="shared" si="1"/>
        <v>-5.1167220064654677E-3</v>
      </c>
      <c r="AZ45" s="209">
        <f t="shared" si="2"/>
        <v>2.6651515385563946E-2</v>
      </c>
      <c r="BA45" s="209">
        <f t="shared" si="3"/>
        <v>0.67123246678801696</v>
      </c>
      <c r="BB45" s="209">
        <f t="shared" si="4"/>
        <v>0.48110062750116278</v>
      </c>
      <c r="BC45" s="209">
        <f t="shared" si="5"/>
        <v>-0.50749768715468813</v>
      </c>
      <c r="BD45" s="209">
        <f t="shared" si="6"/>
        <v>-0.25933903242029438</v>
      </c>
      <c r="BE45" s="209">
        <f t="shared" si="33"/>
        <v>5.5478353742909867</v>
      </c>
      <c r="BF45" s="209">
        <f t="shared" si="33"/>
        <v>5.5476993650350375</v>
      </c>
      <c r="BG45" s="209">
        <f t="shared" si="33"/>
        <v>5.5481868520344877</v>
      </c>
      <c r="BH45" s="209">
        <f t="shared" si="33"/>
        <v>5.5464385944522068</v>
      </c>
      <c r="BI45" s="209">
        <f t="shared" si="33"/>
        <v>5.5526955616773828</v>
      </c>
      <c r="BJ45" s="209">
        <f t="shared" si="33"/>
        <v>5.5301350723716691</v>
      </c>
      <c r="BK45" s="209">
        <f t="shared" si="33"/>
        <v>5.6094687396352922</v>
      </c>
      <c r="BL45" s="209">
        <f t="shared" si="8"/>
        <v>5.2954383186783378</v>
      </c>
      <c r="BM45" s="209"/>
      <c r="BN45" s="209"/>
      <c r="BO45" s="209"/>
      <c r="BP45" s="209"/>
    </row>
    <row r="46" spans="1:68" s="210" customFormat="1" ht="12.95" customHeight="1">
      <c r="A46" s="298" t="s">
        <v>12</v>
      </c>
      <c r="B46" s="298"/>
      <c r="C46" s="299">
        <v>39389.476000000002</v>
      </c>
      <c r="D46" s="299"/>
      <c r="E46" s="210">
        <f t="shared" si="11"/>
        <v>5915.4886123126462</v>
      </c>
      <c r="F46" s="232">
        <f t="shared" si="12"/>
        <v>5915.5</v>
      </c>
      <c r="G46" s="210">
        <f t="shared" si="13"/>
        <v>-8.3047500011161901E-3</v>
      </c>
      <c r="I46" s="210">
        <f t="shared" si="32"/>
        <v>-8.3047500011161901E-3</v>
      </c>
      <c r="M46" s="292">
        <f t="shared" si="15"/>
        <v>2.5274838632265262E-2</v>
      </c>
      <c r="N46" s="297">
        <f t="shared" si="16"/>
        <v>24370.976000000002</v>
      </c>
      <c r="O46" s="213"/>
      <c r="P46" s="214"/>
      <c r="S46" s="215">
        <v>0.1</v>
      </c>
      <c r="Z46" s="209">
        <f t="shared" si="17"/>
        <v>5915.5</v>
      </c>
      <c r="AA46" s="221">
        <f t="shared" si="18"/>
        <v>1.1051568638523919E-3</v>
      </c>
      <c r="AB46" s="221">
        <f t="shared" si="19"/>
        <v>1.586493176729668E-2</v>
      </c>
      <c r="AC46" s="295">
        <f t="shared" si="29"/>
        <v>-3.3579588633381452E-2</v>
      </c>
      <c r="AD46" s="221">
        <f t="shared" si="30"/>
        <v>-9.409906864968582E-3</v>
      </c>
      <c r="AE46" s="221">
        <f t="shared" si="20"/>
        <v>8.8546347207382846E-6</v>
      </c>
      <c r="AF46" s="209">
        <f t="shared" si="31"/>
        <v>-8.3047500011161901E-3</v>
      </c>
      <c r="AG46" s="23"/>
      <c r="AH46" s="209">
        <f t="shared" si="21"/>
        <v>-2.416968176841287E-2</v>
      </c>
      <c r="AI46" s="209">
        <f t="shared" si="22"/>
        <v>0.65982418905676621</v>
      </c>
      <c r="AJ46" s="209">
        <f t="shared" si="23"/>
        <v>-0.43196516264254714</v>
      </c>
      <c r="AK46" s="209">
        <f t="shared" si="24"/>
        <v>-0.16059829221364655</v>
      </c>
      <c r="AL46" s="209">
        <f t="shared" si="25"/>
        <v>0.44108264428347338</v>
      </c>
      <c r="AM46" s="209">
        <f t="shared" si="26"/>
        <v>0.22418788169135048</v>
      </c>
      <c r="AN46" s="221">
        <f t="shared" si="34"/>
        <v>6.9260530530314863</v>
      </c>
      <c r="AO46" s="221">
        <f t="shared" si="34"/>
        <v>6.926254711329201</v>
      </c>
      <c r="AP46" s="221">
        <f t="shared" si="34"/>
        <v>6.9255850103561647</v>
      </c>
      <c r="AQ46" s="221">
        <f t="shared" si="34"/>
        <v>6.9278103638078914</v>
      </c>
      <c r="AR46" s="221">
        <f t="shared" si="34"/>
        <v>6.9204299512071703</v>
      </c>
      <c r="AS46" s="221">
        <f t="shared" si="34"/>
        <v>6.9450672460442462</v>
      </c>
      <c r="AT46" s="221">
        <f t="shared" si="34"/>
        <v>6.8644832022635196</v>
      </c>
      <c r="AU46" s="221">
        <f t="shared" si="28"/>
        <v>7.151631114206829</v>
      </c>
      <c r="AV46" s="209"/>
      <c r="AW46" s="209">
        <v>-8000</v>
      </c>
      <c r="AX46" s="209">
        <f t="shared" si="0"/>
        <v>1.8907960371928507E-2</v>
      </c>
      <c r="AY46" s="209">
        <f t="shared" si="1"/>
        <v>-6.2165149430643205E-3</v>
      </c>
      <c r="AZ46" s="209">
        <f t="shared" si="2"/>
        <v>2.5124475314992827E-2</v>
      </c>
      <c r="BA46" s="209">
        <f t="shared" si="3"/>
        <v>0.66484430895978452</v>
      </c>
      <c r="BB46" s="209">
        <f t="shared" si="4"/>
        <v>0.44912562371024256</v>
      </c>
      <c r="BC46" s="209">
        <f t="shared" si="5"/>
        <v>-0.47137440298095429</v>
      </c>
      <c r="BD46" s="209">
        <f t="shared" si="6"/>
        <v>-0.24015041782116689</v>
      </c>
      <c r="BE46" s="209">
        <f t="shared" si="33"/>
        <v>5.5979402347712934</v>
      </c>
      <c r="BF46" s="209">
        <f t="shared" si="33"/>
        <v>5.5977693975804454</v>
      </c>
      <c r="BG46" s="209">
        <f t="shared" si="33"/>
        <v>5.5983558789574603</v>
      </c>
      <c r="BH46" s="209">
        <f t="shared" si="33"/>
        <v>5.5963413213571069</v>
      </c>
      <c r="BI46" s="209">
        <f t="shared" si="33"/>
        <v>5.6032475164195841</v>
      </c>
      <c r="BJ46" s="209">
        <f t="shared" si="33"/>
        <v>5.5794063297479877</v>
      </c>
      <c r="BK46" s="209">
        <f t="shared" si="33"/>
        <v>5.6598747893300505</v>
      </c>
      <c r="BL46" s="209">
        <f t="shared" si="8"/>
        <v>5.3598201575159949</v>
      </c>
      <c r="BM46" s="209"/>
      <c r="BN46" s="209"/>
      <c r="BO46" s="209"/>
      <c r="BP46" s="209"/>
    </row>
    <row r="47" spans="1:68" s="210" customFormat="1" ht="12.95" customHeight="1">
      <c r="A47" s="298" t="s">
        <v>12</v>
      </c>
      <c r="B47" s="298"/>
      <c r="C47" s="299">
        <v>40825.428999999996</v>
      </c>
      <c r="D47" s="299"/>
      <c r="E47" s="210">
        <f t="shared" si="11"/>
        <v>7884.5043944358304</v>
      </c>
      <c r="F47" s="232">
        <f t="shared" si="12"/>
        <v>7884.5</v>
      </c>
      <c r="G47" s="210">
        <f t="shared" si="13"/>
        <v>3.2047499917098321E-3</v>
      </c>
      <c r="I47" s="210">
        <f t="shared" si="32"/>
        <v>3.2047499917098321E-3</v>
      </c>
      <c r="M47" s="292">
        <f t="shared" si="15"/>
        <v>3.9413103892367754E-2</v>
      </c>
      <c r="N47" s="297">
        <f t="shared" si="16"/>
        <v>25806.928999999996</v>
      </c>
      <c r="O47" s="213"/>
      <c r="P47" s="214"/>
      <c r="S47" s="215">
        <v>0.1</v>
      </c>
      <c r="Z47" s="209">
        <f t="shared" si="17"/>
        <v>7884.5</v>
      </c>
      <c r="AA47" s="221">
        <f t="shared" si="18"/>
        <v>9.4312016779304099E-3</v>
      </c>
      <c r="AB47" s="221">
        <f t="shared" si="19"/>
        <v>3.318665220614718E-2</v>
      </c>
      <c r="AC47" s="295">
        <f t="shared" si="29"/>
        <v>-3.6208353900657922E-2</v>
      </c>
      <c r="AD47" s="221">
        <f t="shared" si="30"/>
        <v>-6.2264516862205778E-3</v>
      </c>
      <c r="AE47" s="221">
        <f t="shared" si="20"/>
        <v>3.8768700600839074E-6</v>
      </c>
      <c r="AF47" s="209">
        <f t="shared" si="31"/>
        <v>3.2047499917098321E-3</v>
      </c>
      <c r="AG47" s="23"/>
      <c r="AH47" s="209">
        <f t="shared" si="21"/>
        <v>-2.9981902214437344E-2</v>
      </c>
      <c r="AI47" s="209">
        <f t="shared" si="22"/>
        <v>0.68642122555582541</v>
      </c>
      <c r="AJ47" s="209">
        <f t="shared" si="23"/>
        <v>-0.55703751260240963</v>
      </c>
      <c r="AK47" s="209">
        <f t="shared" si="24"/>
        <v>-0.20779736771892968</v>
      </c>
      <c r="AL47" s="209">
        <f t="shared" si="25"/>
        <v>0.58522641108816043</v>
      </c>
      <c r="AM47" s="209">
        <f t="shared" si="26"/>
        <v>0.30126092606890342</v>
      </c>
      <c r="AN47" s="221">
        <f t="shared" si="34"/>
        <v>7.1246587137008612</v>
      </c>
      <c r="AO47" s="221">
        <f t="shared" si="34"/>
        <v>7.1247328522640592</v>
      </c>
      <c r="AP47" s="221">
        <f t="shared" si="34"/>
        <v>7.1244371187812865</v>
      </c>
      <c r="AQ47" s="221">
        <f t="shared" si="34"/>
        <v>7.1256173628666231</v>
      </c>
      <c r="AR47" s="221">
        <f t="shared" si="34"/>
        <v>7.1209163767682053</v>
      </c>
      <c r="AS47" s="221">
        <f t="shared" si="34"/>
        <v>7.1397906788561425</v>
      </c>
      <c r="AT47" s="221">
        <f t="shared" si="34"/>
        <v>7.0662429183722457</v>
      </c>
      <c r="AU47" s="221">
        <f t="shared" si="28"/>
        <v>7.4051667955495217</v>
      </c>
      <c r="AV47" s="209"/>
      <c r="AW47" s="209">
        <v>-7500</v>
      </c>
      <c r="AX47" s="209">
        <f t="shared" si="0"/>
        <v>1.6387654937189904E-2</v>
      </c>
      <c r="AY47" s="209">
        <f t="shared" si="1"/>
        <v>-7.1615221509973362E-3</v>
      </c>
      <c r="AZ47" s="209">
        <f t="shared" si="2"/>
        <v>2.354917708818724E-2</v>
      </c>
      <c r="BA47" s="209">
        <f t="shared" si="3"/>
        <v>0.65899785262936883</v>
      </c>
      <c r="BB47" s="209">
        <f t="shared" si="4"/>
        <v>0.41716253481178689</v>
      </c>
      <c r="BC47" s="209">
        <f t="shared" si="5"/>
        <v>-0.43590890958274997</v>
      </c>
      <c r="BD47" s="209">
        <f t="shared" si="6"/>
        <v>-0.22147256652901876</v>
      </c>
      <c r="BE47" s="209">
        <f t="shared" si="33"/>
        <v>5.6475872494384776</v>
      </c>
      <c r="BF47" s="209">
        <f t="shared" si="33"/>
        <v>5.6473802702078153</v>
      </c>
      <c r="BG47" s="209">
        <f t="shared" si="33"/>
        <v>5.6480639375040251</v>
      </c>
      <c r="BH47" s="209">
        <f t="shared" si="33"/>
        <v>5.6458044210596796</v>
      </c>
      <c r="BI47" s="209">
        <f t="shared" si="33"/>
        <v>5.6532578515438514</v>
      </c>
      <c r="BJ47" s="209">
        <f t="shared" si="33"/>
        <v>5.6285126568782706</v>
      </c>
      <c r="BK47" s="209">
        <f t="shared" si="33"/>
        <v>5.709037535772028</v>
      </c>
      <c r="BL47" s="209">
        <f t="shared" si="8"/>
        <v>5.4242019963536521</v>
      </c>
      <c r="BM47" s="209"/>
      <c r="BN47" s="209"/>
      <c r="BO47" s="209"/>
      <c r="BP47" s="209"/>
    </row>
    <row r="48" spans="1:68" s="210" customFormat="1" ht="12.95" customHeight="1">
      <c r="A48" s="298" t="s">
        <v>12</v>
      </c>
      <c r="B48" s="298"/>
      <c r="C48" s="299">
        <v>40851.311999999998</v>
      </c>
      <c r="D48" s="299"/>
      <c r="E48" s="210">
        <f t="shared" si="11"/>
        <v>7919.9958314736014</v>
      </c>
      <c r="F48" s="232">
        <f t="shared" si="12"/>
        <v>7920</v>
      </c>
      <c r="G48" s="210">
        <f t="shared" si="13"/>
        <v>-3.0400000032386743E-3</v>
      </c>
      <c r="I48" s="210">
        <f t="shared" si="32"/>
        <v>-3.0400000032386743E-3</v>
      </c>
      <c r="M48" s="292">
        <f t="shared" si="15"/>
        <v>3.9690038159458929E-2</v>
      </c>
      <c r="N48" s="297">
        <f t="shared" si="16"/>
        <v>25832.811999999998</v>
      </c>
      <c r="O48" s="213"/>
      <c r="P48" s="214"/>
      <c r="S48" s="215">
        <v>0.1</v>
      </c>
      <c r="Z48" s="209">
        <f t="shared" si="17"/>
        <v>7920</v>
      </c>
      <c r="AA48" s="221">
        <f t="shared" si="18"/>
        <v>9.6115354494351012E-3</v>
      </c>
      <c r="AB48" s="221">
        <f t="shared" si="19"/>
        <v>2.7038502706785154E-2</v>
      </c>
      <c r="AC48" s="295">
        <f t="shared" si="29"/>
        <v>-4.2730038162697603E-2</v>
      </c>
      <c r="AD48" s="221">
        <f t="shared" si="30"/>
        <v>-1.2651535452673775E-2</v>
      </c>
      <c r="AE48" s="221">
        <f t="shared" si="20"/>
        <v>1.6006134931026143E-5</v>
      </c>
      <c r="AF48" s="209">
        <f t="shared" si="31"/>
        <v>-3.0400000032386743E-3</v>
      </c>
      <c r="AG48" s="23"/>
      <c r="AH48" s="209">
        <f t="shared" si="21"/>
        <v>-3.0078502710023828E-2</v>
      </c>
      <c r="AI48" s="209">
        <f t="shared" si="22"/>
        <v>0.6869855565828733</v>
      </c>
      <c r="AJ48" s="209">
        <f t="shared" si="23"/>
        <v>-0.55928628121703139</v>
      </c>
      <c r="AK48" s="209">
        <f t="shared" si="24"/>
        <v>-0.20864647618661802</v>
      </c>
      <c r="AL48" s="209">
        <f t="shared" si="25"/>
        <v>0.58793664772568499</v>
      </c>
      <c r="AM48" s="209">
        <f t="shared" si="26"/>
        <v>0.30273963699361206</v>
      </c>
      <c r="AN48" s="221">
        <f t="shared" si="34"/>
        <v>7.1283155492766408</v>
      </c>
      <c r="AO48" s="221">
        <f t="shared" si="34"/>
        <v>7.1283879174408602</v>
      </c>
      <c r="AP48" s="221">
        <f t="shared" si="34"/>
        <v>7.1280980577681685</v>
      </c>
      <c r="AQ48" s="221">
        <f t="shared" si="34"/>
        <v>7.129259617349911</v>
      </c>
      <c r="AR48" s="221">
        <f t="shared" si="34"/>
        <v>7.12461399796977</v>
      </c>
      <c r="AS48" s="221">
        <f t="shared" si="34"/>
        <v>7.1433429665045978</v>
      </c>
      <c r="AT48" s="221">
        <f t="shared" si="34"/>
        <v>7.0700714585368081</v>
      </c>
      <c r="AU48" s="221">
        <f t="shared" si="28"/>
        <v>7.4097379061069955</v>
      </c>
      <c r="AV48" s="209"/>
      <c r="AW48" s="209">
        <v>-7000</v>
      </c>
      <c r="AX48" s="209">
        <f t="shared" si="0"/>
        <v>1.3978109074254218E-2</v>
      </c>
      <c r="AY48" s="209">
        <f t="shared" si="1"/>
        <v>-7.9517436302644993E-3</v>
      </c>
      <c r="AZ48" s="209">
        <f t="shared" si="2"/>
        <v>2.1929852704518717E-2</v>
      </c>
      <c r="BA48" s="209">
        <f t="shared" si="3"/>
        <v>0.65366771829337367</v>
      </c>
      <c r="BB48" s="209">
        <f t="shared" si="4"/>
        <v>0.38522481433932793</v>
      </c>
      <c r="BC48" s="209">
        <f t="shared" si="5"/>
        <v>-0.40103936226134856</v>
      </c>
      <c r="BD48" s="209">
        <f t="shared" si="6"/>
        <v>-0.20325112809287282</v>
      </c>
      <c r="BE48" s="209">
        <f t="shared" si="33"/>
        <v>5.6968155575925854</v>
      </c>
      <c r="BF48" s="209">
        <f t="shared" si="33"/>
        <v>5.6965731060274472</v>
      </c>
      <c r="BG48" s="209">
        <f t="shared" si="33"/>
        <v>5.6973467945323248</v>
      </c>
      <c r="BH48" s="209">
        <f t="shared" si="33"/>
        <v>5.6948764797984524</v>
      </c>
      <c r="BI48" s="209">
        <f t="shared" si="33"/>
        <v>5.7027498582562695</v>
      </c>
      <c r="BJ48" s="209">
        <f t="shared" si="33"/>
        <v>5.6775093308613434</v>
      </c>
      <c r="BK48" s="209">
        <f t="shared" si="33"/>
        <v>5.7570200406342442</v>
      </c>
      <c r="BL48" s="209">
        <f t="shared" si="8"/>
        <v>5.4885838351913092</v>
      </c>
      <c r="BM48" s="209"/>
      <c r="BN48" s="209"/>
      <c r="BO48" s="209"/>
      <c r="BP48" s="209"/>
    </row>
    <row r="49" spans="1:68" s="210" customFormat="1" ht="12.95" customHeight="1">
      <c r="A49" s="298" t="s">
        <v>12</v>
      </c>
      <c r="B49" s="298"/>
      <c r="C49" s="299">
        <v>40853.502999999997</v>
      </c>
      <c r="D49" s="299"/>
      <c r="E49" s="210">
        <f t="shared" si="11"/>
        <v>7923.0001871723116</v>
      </c>
      <c r="F49" s="232">
        <f t="shared" si="12"/>
        <v>7923</v>
      </c>
      <c r="G49" s="210">
        <f t="shared" si="13"/>
        <v>1.3649999164044857E-4</v>
      </c>
      <c r="I49" s="210">
        <f t="shared" si="32"/>
        <v>1.3649999164044857E-4</v>
      </c>
      <c r="M49" s="292">
        <f t="shared" si="15"/>
        <v>3.9713476810772773E-2</v>
      </c>
      <c r="N49" s="297">
        <f t="shared" si="16"/>
        <v>25835.002999999997</v>
      </c>
      <c r="O49" s="213"/>
      <c r="P49" s="214"/>
      <c r="S49" s="215">
        <v>0.1</v>
      </c>
      <c r="Z49" s="209">
        <f t="shared" si="17"/>
        <v>7923</v>
      </c>
      <c r="AA49" s="221">
        <f t="shared" si="18"/>
        <v>9.6268254682098167E-3</v>
      </c>
      <c r="AB49" s="221">
        <f t="shared" si="19"/>
        <v>3.0223151334203405E-2</v>
      </c>
      <c r="AC49" s="295">
        <f t="shared" si="29"/>
        <v>-3.9576976819132324E-2</v>
      </c>
      <c r="AD49" s="221">
        <f t="shared" si="30"/>
        <v>-9.4903254765693681E-3</v>
      </c>
      <c r="AE49" s="221">
        <f t="shared" si="20"/>
        <v>9.0066277651221609E-6</v>
      </c>
      <c r="AF49" s="209">
        <f t="shared" si="31"/>
        <v>1.3649999164044857E-4</v>
      </c>
      <c r="AG49" s="23"/>
      <c r="AH49" s="209">
        <f t="shared" si="21"/>
        <v>-3.0086651342562956E-2</v>
      </c>
      <c r="AI49" s="209">
        <f t="shared" si="22"/>
        <v>0.68703339455203549</v>
      </c>
      <c r="AJ49" s="209">
        <f t="shared" si="23"/>
        <v>-0.55947629917062069</v>
      </c>
      <c r="AK49" s="209">
        <f t="shared" si="24"/>
        <v>-0.20871822557506747</v>
      </c>
      <c r="AL49" s="209">
        <f t="shared" si="25"/>
        <v>0.58816588593749775</v>
      </c>
      <c r="AM49" s="209">
        <f t="shared" si="26"/>
        <v>0.30286476543065505</v>
      </c>
      <c r="AN49" s="221">
        <f t="shared" si="34"/>
        <v>7.1286247151532844</v>
      </c>
      <c r="AO49" s="221">
        <f t="shared" si="34"/>
        <v>7.1286969348238145</v>
      </c>
      <c r="AP49" s="221">
        <f t="shared" si="34"/>
        <v>7.1284075690459341</v>
      </c>
      <c r="AQ49" s="221">
        <f t="shared" si="34"/>
        <v>7.1295675534572114</v>
      </c>
      <c r="AR49" s="221">
        <f t="shared" si="34"/>
        <v>7.1249266150457391</v>
      </c>
      <c r="AS49" s="221">
        <f t="shared" si="34"/>
        <v>7.1436432522534226</v>
      </c>
      <c r="AT49" s="221">
        <f t="shared" si="34"/>
        <v>7.07039532215639</v>
      </c>
      <c r="AU49" s="221">
        <f t="shared" si="28"/>
        <v>7.4101241971400214</v>
      </c>
      <c r="AV49" s="209"/>
      <c r="AW49" s="209">
        <v>-6500</v>
      </c>
      <c r="AX49" s="209">
        <f t="shared" si="0"/>
        <v>1.1683368538722684E-2</v>
      </c>
      <c r="AY49" s="209">
        <f t="shared" si="1"/>
        <v>-8.5871793808658184E-3</v>
      </c>
      <c r="AZ49" s="209">
        <f t="shared" si="2"/>
        <v>2.0270547919588502E-2</v>
      </c>
      <c r="BA49" s="209">
        <f t="shared" si="3"/>
        <v>0.64883117343146124</v>
      </c>
      <c r="BB49" s="209">
        <f t="shared" si="4"/>
        <v>0.35332223312381961</v>
      </c>
      <c r="BC49" s="209">
        <f t="shared" si="5"/>
        <v>-0.36670795385932281</v>
      </c>
      <c r="BD49" s="209">
        <f t="shared" si="6"/>
        <v>-0.18543669499158547</v>
      </c>
      <c r="BE49" s="209">
        <f t="shared" si="33"/>
        <v>5.7456623852699344</v>
      </c>
      <c r="BF49" s="209">
        <f t="shared" si="33"/>
        <v>5.7453873602870615</v>
      </c>
      <c r="BG49" s="209">
        <f t="shared" si="33"/>
        <v>5.7462384094530581</v>
      </c>
      <c r="BH49" s="209">
        <f t="shared" si="33"/>
        <v>5.7436034840938444</v>
      </c>
      <c r="BI49" s="209">
        <f t="shared" si="33"/>
        <v>5.751748106311716</v>
      </c>
      <c r="BJ49" s="209">
        <f t="shared" si="33"/>
        <v>5.7264425019007312</v>
      </c>
      <c r="BK49" s="209">
        <f t="shared" si="33"/>
        <v>5.8038902560264596</v>
      </c>
      <c r="BL49" s="209">
        <f t="shared" si="8"/>
        <v>5.5529656740289663</v>
      </c>
      <c r="BM49" s="209"/>
      <c r="BN49" s="209"/>
      <c r="BO49" s="209"/>
      <c r="BP49" s="209"/>
    </row>
    <row r="50" spans="1:68" s="210" customFormat="1" ht="12.95" customHeight="1">
      <c r="A50" s="298" t="s">
        <v>12</v>
      </c>
      <c r="B50" s="298"/>
      <c r="C50" s="299">
        <v>40856.425999999999</v>
      </c>
      <c r="D50" s="299"/>
      <c r="E50" s="210">
        <f t="shared" si="11"/>
        <v>7927.008280146908</v>
      </c>
      <c r="F50" s="232">
        <f t="shared" si="12"/>
        <v>7927</v>
      </c>
      <c r="G50" s="210">
        <f t="shared" si="13"/>
        <v>6.0384999960660934E-3</v>
      </c>
      <c r="I50" s="210">
        <f t="shared" si="32"/>
        <v>6.0384999960660934E-3</v>
      </c>
      <c r="M50" s="292">
        <f t="shared" si="15"/>
        <v>3.9744737013858708E-2</v>
      </c>
      <c r="N50" s="297">
        <f t="shared" si="16"/>
        <v>25837.925999999999</v>
      </c>
      <c r="O50" s="213"/>
      <c r="P50" s="214"/>
      <c r="S50" s="215">
        <v>0.1</v>
      </c>
      <c r="Z50" s="209">
        <f t="shared" si="17"/>
        <v>7927</v>
      </c>
      <c r="AA50" s="221">
        <f t="shared" si="18"/>
        <v>9.6472244213752015E-3</v>
      </c>
      <c r="AB50" s="221">
        <f t="shared" si="19"/>
        <v>3.61360125885496E-2</v>
      </c>
      <c r="AC50" s="295">
        <f t="shared" si="29"/>
        <v>-3.3706237017792615E-2</v>
      </c>
      <c r="AD50" s="221">
        <f t="shared" si="30"/>
        <v>-3.608724425309108E-3</v>
      </c>
      <c r="AE50" s="221">
        <f t="shared" si="20"/>
        <v>1.3022891977822551E-6</v>
      </c>
      <c r="AF50" s="209">
        <f t="shared" si="31"/>
        <v>6.0384999960660934E-3</v>
      </c>
      <c r="AG50" s="23"/>
      <c r="AH50" s="209">
        <f t="shared" si="21"/>
        <v>-3.0097512592483507E-2</v>
      </c>
      <c r="AI50" s="209">
        <f t="shared" si="22"/>
        <v>0.68709721445422489</v>
      </c>
      <c r="AJ50" s="209">
        <f t="shared" si="23"/>
        <v>-0.55972965182118228</v>
      </c>
      <c r="AK50" s="209">
        <f t="shared" si="24"/>
        <v>-0.20881388988887037</v>
      </c>
      <c r="AL50" s="209">
        <f t="shared" si="25"/>
        <v>0.58847158650197495</v>
      </c>
      <c r="AM50" s="209">
        <f t="shared" si="26"/>
        <v>0.30303164394744286</v>
      </c>
      <c r="AN50" s="221">
        <f t="shared" si="34"/>
        <v>7.1290369697361919</v>
      </c>
      <c r="AO50" s="221">
        <f t="shared" si="34"/>
        <v>7.1291089916865884</v>
      </c>
      <c r="AP50" s="221">
        <f t="shared" si="34"/>
        <v>7.128820283829211</v>
      </c>
      <c r="AQ50" s="221">
        <f t="shared" si="34"/>
        <v>7.1299781689506396</v>
      </c>
      <c r="AR50" s="221">
        <f t="shared" si="34"/>
        <v>7.1253434722894324</v>
      </c>
      <c r="AS50" s="221">
        <f t="shared" si="34"/>
        <v>7.1440436558024984</v>
      </c>
      <c r="AT50" s="221">
        <f t="shared" si="34"/>
        <v>7.0708272191757091</v>
      </c>
      <c r="AU50" s="221">
        <f t="shared" si="28"/>
        <v>7.4106392518507231</v>
      </c>
      <c r="AV50" s="209"/>
      <c r="AW50" s="209">
        <v>-6000</v>
      </c>
      <c r="AX50" s="209">
        <f t="shared" si="0"/>
        <v>9.5073117670743633E-3</v>
      </c>
      <c r="AY50" s="209">
        <f t="shared" si="1"/>
        <v>-9.0678294028012953E-3</v>
      </c>
      <c r="AZ50" s="209">
        <f t="shared" si="2"/>
        <v>1.8575141169875659E-2</v>
      </c>
      <c r="BA50" s="209">
        <f t="shared" si="3"/>
        <v>0.6444679246045768</v>
      </c>
      <c r="BB50" s="209">
        <f t="shared" si="4"/>
        <v>0.32146147128176589</v>
      </c>
      <c r="BC50" s="209">
        <f t="shared" si="5"/>
        <v>-0.33286041027007374</v>
      </c>
      <c r="BD50" s="209">
        <f t="shared" si="6"/>
        <v>-0.16798407448294844</v>
      </c>
      <c r="BE50" s="209">
        <f t="shared" si="33"/>
        <v>5.7941632802700864</v>
      </c>
      <c r="BF50" s="209">
        <f t="shared" si="33"/>
        <v>5.7938608989643878</v>
      </c>
      <c r="BG50" s="209">
        <f t="shared" si="33"/>
        <v>5.7947713680395925</v>
      </c>
      <c r="BH50" s="209">
        <f t="shared" si="33"/>
        <v>5.7920286102290488</v>
      </c>
      <c r="BI50" s="209">
        <f t="shared" si="33"/>
        <v>5.800279016658946</v>
      </c>
      <c r="BJ50" s="209">
        <f t="shared" si="33"/>
        <v>5.7753496834432978</v>
      </c>
      <c r="BK50" s="209">
        <f t="shared" si="33"/>
        <v>5.8497207429295193</v>
      </c>
      <c r="BL50" s="209">
        <f t="shared" si="8"/>
        <v>5.6173475128666235</v>
      </c>
      <c r="BM50" s="209"/>
      <c r="BN50" s="209"/>
      <c r="BO50" s="209"/>
      <c r="BP50" s="209"/>
    </row>
    <row r="51" spans="1:68" s="210" customFormat="1" ht="12.95" customHeight="1">
      <c r="A51" s="298" t="s">
        <v>12</v>
      </c>
      <c r="B51" s="298"/>
      <c r="C51" s="299">
        <v>40863.357000000004</v>
      </c>
      <c r="D51" s="299"/>
      <c r="E51" s="210">
        <f t="shared" si="11"/>
        <v>7936.5122460746952</v>
      </c>
      <c r="F51" s="232">
        <f t="shared" si="12"/>
        <v>7936.5</v>
      </c>
      <c r="G51" s="210">
        <f t="shared" si="13"/>
        <v>8.9307500020368025E-3</v>
      </c>
      <c r="I51" s="210">
        <f t="shared" si="32"/>
        <v>8.9307500020368025E-3</v>
      </c>
      <c r="M51" s="292">
        <f t="shared" si="15"/>
        <v>3.9819019698727191E-2</v>
      </c>
      <c r="N51" s="297">
        <f t="shared" si="16"/>
        <v>25844.857000000004</v>
      </c>
      <c r="O51" s="213"/>
      <c r="P51" s="214"/>
      <c r="S51" s="215">
        <v>0.1</v>
      </c>
      <c r="Z51" s="209">
        <f t="shared" si="17"/>
        <v>7936.5</v>
      </c>
      <c r="AA51" s="221">
        <f t="shared" si="18"/>
        <v>9.6957281114640297E-3</v>
      </c>
      <c r="AB51" s="221">
        <f t="shared" si="19"/>
        <v>3.9054041589299968E-2</v>
      </c>
      <c r="AC51" s="295">
        <f t="shared" si="29"/>
        <v>-3.0888269696690389E-2</v>
      </c>
      <c r="AD51" s="221">
        <f t="shared" si="30"/>
        <v>-7.6497810942722719E-4</v>
      </c>
      <c r="AE51" s="221">
        <f t="shared" si="20"/>
        <v>5.8519150790285483E-8</v>
      </c>
      <c r="AF51" s="209">
        <f t="shared" si="31"/>
        <v>8.9307500020368025E-3</v>
      </c>
      <c r="AG51" s="23"/>
      <c r="AH51" s="209">
        <f t="shared" si="21"/>
        <v>-3.0123291587263162E-2</v>
      </c>
      <c r="AI51" s="209">
        <f t="shared" si="22"/>
        <v>0.68724895146010145</v>
      </c>
      <c r="AJ51" s="209">
        <f t="shared" si="23"/>
        <v>-0.56033134310100774</v>
      </c>
      <c r="AK51" s="209">
        <f t="shared" si="24"/>
        <v>-0.20904108555501869</v>
      </c>
      <c r="AL51" s="209">
        <f t="shared" si="25"/>
        <v>0.58919785282940462</v>
      </c>
      <c r="AM51" s="209">
        <f t="shared" si="26"/>
        <v>0.30342816661879157</v>
      </c>
      <c r="AN51" s="221">
        <f t="shared" si="34"/>
        <v>7.1300162275548047</v>
      </c>
      <c r="AO51" s="221">
        <f t="shared" si="34"/>
        <v>7.130087781164173</v>
      </c>
      <c r="AP51" s="221">
        <f t="shared" si="34"/>
        <v>7.129800633085936</v>
      </c>
      <c r="AQ51" s="221">
        <f t="shared" si="34"/>
        <v>7.1309535367157526</v>
      </c>
      <c r="AR51" s="221">
        <f t="shared" si="34"/>
        <v>7.126333666226806</v>
      </c>
      <c r="AS51" s="221">
        <f t="shared" si="34"/>
        <v>7.1449947177787534</v>
      </c>
      <c r="AT51" s="221">
        <f t="shared" si="34"/>
        <v>7.0718533359245077</v>
      </c>
      <c r="AU51" s="221">
        <f t="shared" si="28"/>
        <v>7.4118625067886388</v>
      </c>
      <c r="AV51" s="209"/>
      <c r="AW51" s="209">
        <v>-5500</v>
      </c>
      <c r="AX51" s="209">
        <f t="shared" si="0"/>
        <v>7.4536665666838017E-3</v>
      </c>
      <c r="AY51" s="209">
        <f t="shared" si="1"/>
        <v>-9.3936936960709247E-3</v>
      </c>
      <c r="AZ51" s="209">
        <f t="shared" si="2"/>
        <v>1.6847360262754726E-2</v>
      </c>
      <c r="BA51" s="209">
        <f t="shared" si="3"/>
        <v>0.6405599330359697</v>
      </c>
      <c r="BB51" s="209">
        <f t="shared" si="4"/>
        <v>0.28964660246664553</v>
      </c>
      <c r="BC51" s="209">
        <f t="shared" si="5"/>
        <v>-0.29944552840493405</v>
      </c>
      <c r="BD51" s="209">
        <f t="shared" si="6"/>
        <v>-0.15085166155489224</v>
      </c>
      <c r="BE51" s="209">
        <f t="shared" si="33"/>
        <v>5.8423523426699191</v>
      </c>
      <c r="BF51" s="209">
        <f t="shared" si="33"/>
        <v>5.8420300558072524</v>
      </c>
      <c r="BG51" s="209">
        <f t="shared" si="33"/>
        <v>5.8429772892290401</v>
      </c>
      <c r="BH51" s="209">
        <f t="shared" si="33"/>
        <v>5.8401920660577851</v>
      </c>
      <c r="BI51" s="209">
        <f t="shared" si="33"/>
        <v>5.848371293276279</v>
      </c>
      <c r="BJ51" s="209">
        <f t="shared" si="33"/>
        <v>5.8242603187585154</v>
      </c>
      <c r="BK51" s="209">
        <f t="shared" si="33"/>
        <v>5.894588370532424</v>
      </c>
      <c r="BL51" s="209">
        <f t="shared" si="8"/>
        <v>5.6817293517042806</v>
      </c>
      <c r="BM51" s="209"/>
      <c r="BN51" s="209"/>
      <c r="BO51" s="209"/>
      <c r="BP51" s="209"/>
    </row>
    <row r="52" spans="1:68" s="210" customFormat="1" ht="12.95" customHeight="1">
      <c r="A52" s="298" t="s">
        <v>12</v>
      </c>
      <c r="B52" s="298"/>
      <c r="C52" s="299">
        <v>40924.237999999998</v>
      </c>
      <c r="D52" s="299"/>
      <c r="E52" s="210">
        <f t="shared" si="11"/>
        <v>8019.99384319621</v>
      </c>
      <c r="F52" s="232">
        <f t="shared" si="12"/>
        <v>8020</v>
      </c>
      <c r="G52" s="210">
        <f t="shared" si="13"/>
        <v>-4.4900000066263601E-3</v>
      </c>
      <c r="I52" s="210">
        <f t="shared" si="32"/>
        <v>-4.4900000066263601E-3</v>
      </c>
      <c r="M52" s="292">
        <f t="shared" si="15"/>
        <v>4.0474329379723159E-2</v>
      </c>
      <c r="N52" s="297">
        <f t="shared" si="16"/>
        <v>25905.737999999998</v>
      </c>
      <c r="O52" s="213"/>
      <c r="P52" s="214"/>
      <c r="S52" s="215">
        <v>0.1</v>
      </c>
      <c r="Z52" s="209">
        <f t="shared" si="17"/>
        <v>8020</v>
      </c>
      <c r="AA52" s="221">
        <f t="shared" si="18"/>
        <v>1.0125456629606944E-2</v>
      </c>
      <c r="AB52" s="221">
        <f t="shared" si="19"/>
        <v>2.5858872743489855E-2</v>
      </c>
      <c r="AC52" s="295">
        <f t="shared" si="29"/>
        <v>-4.4964329386349519E-2</v>
      </c>
      <c r="AD52" s="221">
        <f t="shared" si="30"/>
        <v>-1.4615456636233305E-2</v>
      </c>
      <c r="AE52" s="221">
        <f t="shared" si="20"/>
        <v>2.1361157268561615E-5</v>
      </c>
      <c r="AF52" s="209">
        <f t="shared" si="31"/>
        <v>-4.4900000066263601E-3</v>
      </c>
      <c r="AG52" s="23"/>
      <c r="AH52" s="209">
        <f t="shared" si="21"/>
        <v>-3.0348872750116215E-2</v>
      </c>
      <c r="AI52" s="209">
        <f t="shared" si="22"/>
        <v>0.68859265229298916</v>
      </c>
      <c r="AJ52" s="209">
        <f t="shared" si="23"/>
        <v>-0.56561856919388354</v>
      </c>
      <c r="AK52" s="209">
        <f t="shared" si="24"/>
        <v>-0.21103757392206587</v>
      </c>
      <c r="AL52" s="209">
        <f t="shared" si="25"/>
        <v>0.59559520827634838</v>
      </c>
      <c r="AM52" s="209">
        <f t="shared" si="26"/>
        <v>0.30692474788763835</v>
      </c>
      <c r="AN52" s="221">
        <f t="shared" si="34"/>
        <v>7.1386327121738562</v>
      </c>
      <c r="AO52" s="221">
        <f t="shared" si="34"/>
        <v>7.1387002249621867</v>
      </c>
      <c r="AP52" s="221">
        <f t="shared" si="34"/>
        <v>7.1384266157206273</v>
      </c>
      <c r="AQ52" s="221">
        <f t="shared" si="34"/>
        <v>7.1395360062049189</v>
      </c>
      <c r="AR52" s="221">
        <f t="shared" si="34"/>
        <v>7.1350465415557682</v>
      </c>
      <c r="AS52" s="221">
        <f t="shared" si="34"/>
        <v>7.1533604137977518</v>
      </c>
      <c r="AT52" s="221">
        <f t="shared" si="34"/>
        <v>7.0808942833453354</v>
      </c>
      <c r="AU52" s="221">
        <f t="shared" si="28"/>
        <v>7.4226142738745269</v>
      </c>
      <c r="AV52" s="209"/>
      <c r="AW52" s="209">
        <v>-5000</v>
      </c>
      <c r="AX52" s="209">
        <f t="shared" si="0"/>
        <v>5.5260249572516591E-3</v>
      </c>
      <c r="AY52" s="209">
        <f t="shared" si="1"/>
        <v>-9.5647722606747067E-3</v>
      </c>
      <c r="AZ52" s="209">
        <f t="shared" si="2"/>
        <v>1.5090797217926366E-2</v>
      </c>
      <c r="BA52" s="209">
        <f t="shared" si="3"/>
        <v>0.63709125309753778</v>
      </c>
      <c r="BB52" s="209">
        <f t="shared" si="4"/>
        <v>0.25787949176315261</v>
      </c>
      <c r="BC52" s="209">
        <f t="shared" si="5"/>
        <v>-0.26641475332410813</v>
      </c>
      <c r="BD52" s="209">
        <f t="shared" si="6"/>
        <v>-0.13400089562540687</v>
      </c>
      <c r="BE52" s="209">
        <f t="shared" si="33"/>
        <v>5.8902624473977756</v>
      </c>
      <c r="BF52" s="209">
        <f t="shared" si="33"/>
        <v>5.8899296792703355</v>
      </c>
      <c r="BG52" s="209">
        <f t="shared" si="33"/>
        <v>5.8908871922822259</v>
      </c>
      <c r="BH52" s="209">
        <f t="shared" si="33"/>
        <v>5.888130998229582</v>
      </c>
      <c r="BI52" s="209">
        <f t="shared" si="33"/>
        <v>5.8960562192249579</v>
      </c>
      <c r="BJ52" s="209">
        <f t="shared" si="33"/>
        <v>5.8731964058160129</v>
      </c>
      <c r="BK52" s="209">
        <f t="shared" si="33"/>
        <v>5.9385739977179606</v>
      </c>
      <c r="BL52" s="209">
        <f t="shared" si="8"/>
        <v>5.7461111905419369</v>
      </c>
      <c r="BM52" s="209"/>
      <c r="BN52" s="209"/>
      <c r="BO52" s="209"/>
      <c r="BP52" s="209"/>
    </row>
    <row r="53" spans="1:68" s="210" customFormat="1" ht="12.95" customHeight="1">
      <c r="A53" s="298" t="s">
        <v>12</v>
      </c>
      <c r="B53" s="298"/>
      <c r="C53" s="299">
        <v>41567.495000000003</v>
      </c>
      <c r="D53" s="299"/>
      <c r="E53" s="210">
        <f t="shared" ref="E53:E66" si="35">(C53-C$7)/C$8</f>
        <v>8902.0444290867144</v>
      </c>
      <c r="F53" s="232">
        <f t="shared" si="12"/>
        <v>8902</v>
      </c>
      <c r="G53" s="210">
        <f t="shared" ref="G53:G66" si="36">C53-(C$7+C$8*F53)</f>
        <v>3.2400999996752944E-2</v>
      </c>
      <c r="I53" s="210">
        <f t="shared" si="32"/>
        <v>3.2400999996752944E-2</v>
      </c>
      <c r="M53" s="292">
        <f t="shared" si="15"/>
        <v>4.7659905211363651E-2</v>
      </c>
      <c r="N53" s="297">
        <f t="shared" ref="N53:N66" si="37">C53-15018.5</f>
        <v>26548.995000000003</v>
      </c>
      <c r="O53" s="213"/>
      <c r="P53" s="214"/>
      <c r="S53" s="215">
        <v>0.1</v>
      </c>
      <c r="Z53" s="209">
        <f t="shared" si="17"/>
        <v>8902</v>
      </c>
      <c r="AA53" s="221">
        <f t="shared" si="18"/>
        <v>1.5044040027442612E-2</v>
      </c>
      <c r="AB53" s="221">
        <f t="shared" si="19"/>
        <v>6.5016865180673983E-2</v>
      </c>
      <c r="AC53" s="295">
        <f t="shared" si="29"/>
        <v>-1.5258905214610707E-2</v>
      </c>
      <c r="AD53" s="221">
        <f t="shared" si="30"/>
        <v>1.7356959969310332E-2</v>
      </c>
      <c r="AE53" s="221">
        <f t="shared" si="20"/>
        <v>3.0126405937624134E-5</v>
      </c>
      <c r="AF53" s="209">
        <f t="shared" si="31"/>
        <v>3.2400999996752944E-2</v>
      </c>
      <c r="AG53" s="23"/>
      <c r="AH53" s="209">
        <f t="shared" si="21"/>
        <v>-3.2615865183921039E-2</v>
      </c>
      <c r="AI53" s="209">
        <f t="shared" si="22"/>
        <v>0.70392748244400305</v>
      </c>
      <c r="AJ53" s="209">
        <f t="shared" si="23"/>
        <v>-0.6212773821912333</v>
      </c>
      <c r="AK53" s="209">
        <f t="shared" si="24"/>
        <v>-0.23206132413842775</v>
      </c>
      <c r="AL53" s="209">
        <f t="shared" si="25"/>
        <v>0.66478388068399719</v>
      </c>
      <c r="AM53" s="209">
        <f t="shared" si="26"/>
        <v>0.34519963470551246</v>
      </c>
      <c r="AN53" s="221">
        <f t="shared" ref="AN53:AT68" si="38">$AU53+$AB$7*SIN(AO53)</f>
        <v>7.2307251488534749</v>
      </c>
      <c r="AO53" s="221">
        <f t="shared" si="38"/>
        <v>7.2307583685110055</v>
      </c>
      <c r="AP53" s="221">
        <f t="shared" si="38"/>
        <v>7.2306070830557694</v>
      </c>
      <c r="AQ53" s="221">
        <f t="shared" si="38"/>
        <v>7.2312963092009497</v>
      </c>
      <c r="AR53" s="221">
        <f t="shared" si="38"/>
        <v>7.2281616642032773</v>
      </c>
      <c r="AS53" s="221">
        <f t="shared" si="38"/>
        <v>7.2425306215822074</v>
      </c>
      <c r="AT53" s="221">
        <f t="shared" si="38"/>
        <v>7.178840727521651</v>
      </c>
      <c r="AU53" s="221">
        <f t="shared" si="28"/>
        <v>7.5361838375841543</v>
      </c>
      <c r="AV53" s="209"/>
      <c r="AW53" s="209">
        <v>-4500</v>
      </c>
      <c r="AX53" s="209">
        <f t="shared" si="0"/>
        <v>3.7278566089337089E-3</v>
      </c>
      <c r="AY53" s="209">
        <f t="shared" si="1"/>
        <v>-9.5810650966126499E-3</v>
      </c>
      <c r="AZ53" s="209">
        <f t="shared" si="2"/>
        <v>1.3308921705546359E-2</v>
      </c>
      <c r="BA53" s="209">
        <f t="shared" si="3"/>
        <v>0.6340478927957498</v>
      </c>
      <c r="BB53" s="209">
        <f t="shared" si="4"/>
        <v>0.22616012592709397</v>
      </c>
      <c r="BC53" s="209">
        <f t="shared" si="5"/>
        <v>-0.2337217921484693</v>
      </c>
      <c r="BD53" s="209">
        <f t="shared" si="6"/>
        <v>-0.11739578722353063</v>
      </c>
      <c r="BE53" s="209">
        <f t="shared" si="33"/>
        <v>5.9379254548284068</v>
      </c>
      <c r="BF53" s="209">
        <f t="shared" si="33"/>
        <v>5.93759318025577</v>
      </c>
      <c r="BG53" s="209">
        <f t="shared" si="33"/>
        <v>5.9385318139619647</v>
      </c>
      <c r="BH53" s="209">
        <f t="shared" si="33"/>
        <v>5.9358794735752785</v>
      </c>
      <c r="BI53" s="209">
        <f t="shared" si="33"/>
        <v>5.9433678237255601</v>
      </c>
      <c r="BJ53" s="209">
        <f t="shared" si="33"/>
        <v>5.9221731648963374</v>
      </c>
      <c r="BK53" s="209">
        <f t="shared" si="33"/>
        <v>5.9817621380166779</v>
      </c>
      <c r="BL53" s="209">
        <f t="shared" si="8"/>
        <v>5.8104930293795949</v>
      </c>
      <c r="BM53" s="209"/>
      <c r="BN53" s="209"/>
      <c r="BO53" s="209"/>
      <c r="BP53" s="209"/>
    </row>
    <row r="54" spans="1:68" s="210" customFormat="1" ht="12.95" customHeight="1">
      <c r="A54" s="298" t="s">
        <v>12</v>
      </c>
      <c r="B54" s="298"/>
      <c r="C54" s="299">
        <v>41598.442000000003</v>
      </c>
      <c r="D54" s="299"/>
      <c r="E54" s="210">
        <f t="shared" si="35"/>
        <v>8944.4797535084508</v>
      </c>
      <c r="F54" s="232">
        <f t="shared" si="12"/>
        <v>8944.5</v>
      </c>
      <c r="G54" s="210">
        <f t="shared" si="36"/>
        <v>-1.4765250001801178E-2</v>
      </c>
      <c r="I54" s="210">
        <f t="shared" si="32"/>
        <v>-1.4765250001801178E-2</v>
      </c>
      <c r="M54" s="292">
        <f t="shared" si="15"/>
        <v>4.8018312394270568E-2</v>
      </c>
      <c r="N54" s="297">
        <f t="shared" si="37"/>
        <v>26579.942000000003</v>
      </c>
      <c r="O54" s="213"/>
      <c r="P54" s="214"/>
      <c r="S54" s="215">
        <v>0.1</v>
      </c>
      <c r="Z54" s="209">
        <f t="shared" si="17"/>
        <v>8944.5</v>
      </c>
      <c r="AA54" s="221">
        <f t="shared" si="18"/>
        <v>1.5298840040063058E-2</v>
      </c>
      <c r="AB54" s="221">
        <f t="shared" si="19"/>
        <v>1.7954222352406332E-2</v>
      </c>
      <c r="AC54" s="295">
        <f t="shared" si="29"/>
        <v>-6.2783562396071746E-2</v>
      </c>
      <c r="AD54" s="221">
        <f t="shared" si="30"/>
        <v>-3.0064090041864236E-2</v>
      </c>
      <c r="AE54" s="221">
        <f t="shared" si="20"/>
        <v>9.0384951004532035E-5</v>
      </c>
      <c r="AF54" s="209">
        <f t="shared" si="31"/>
        <v>-1.4765250001801178E-2</v>
      </c>
      <c r="AG54" s="23"/>
      <c r="AH54" s="209">
        <f t="shared" si="21"/>
        <v>-3.271947235420751E-2</v>
      </c>
      <c r="AI54" s="209">
        <f t="shared" si="22"/>
        <v>0.70472125772436378</v>
      </c>
      <c r="AJ54" s="209">
        <f t="shared" si="23"/>
        <v>-0.62394824452617104</v>
      </c>
      <c r="AK54" s="209">
        <f t="shared" si="24"/>
        <v>-0.23307050043483613</v>
      </c>
      <c r="AL54" s="209">
        <f t="shared" si="25"/>
        <v>0.66819699700003277</v>
      </c>
      <c r="AM54" s="209">
        <f t="shared" si="26"/>
        <v>0.34711067874865004</v>
      </c>
      <c r="AN54" s="221">
        <f t="shared" si="38"/>
        <v>7.2352151439234031</v>
      </c>
      <c r="AO54" s="221">
        <f t="shared" si="38"/>
        <v>7.2352470912875919</v>
      </c>
      <c r="AP54" s="221">
        <f t="shared" si="38"/>
        <v>7.2351006838575138</v>
      </c>
      <c r="AQ54" s="221">
        <f t="shared" si="38"/>
        <v>7.2357718828279278</v>
      </c>
      <c r="AR54" s="221">
        <f t="shared" si="38"/>
        <v>7.2326999757678347</v>
      </c>
      <c r="AS54" s="221">
        <f t="shared" si="38"/>
        <v>7.246869840060322</v>
      </c>
      <c r="AT54" s="221">
        <f t="shared" si="38"/>
        <v>7.1836752670551665</v>
      </c>
      <c r="AU54" s="221">
        <f t="shared" si="28"/>
        <v>7.5416562938853549</v>
      </c>
      <c r="AV54" s="209"/>
      <c r="AW54" s="209">
        <v>-4000</v>
      </c>
      <c r="AX54" s="209">
        <f t="shared" si="0"/>
        <v>2.0625213466946291E-3</v>
      </c>
      <c r="AY54" s="209">
        <f t="shared" si="1"/>
        <v>-9.4425722038847422E-3</v>
      </c>
      <c r="AZ54" s="209">
        <f t="shared" si="2"/>
        <v>1.1505093550579371E-2</v>
      </c>
      <c r="BA54" s="209">
        <f t="shared" si="3"/>
        <v>0.6314176950578928</v>
      </c>
      <c r="BB54" s="209">
        <f t="shared" si="4"/>
        <v>0.19448689216218551</v>
      </c>
      <c r="BC54" s="209">
        <f t="shared" si="5"/>
        <v>-0.20132226285494026</v>
      </c>
      <c r="BD54" s="209">
        <f t="shared" si="6"/>
        <v>-0.10100250355119718</v>
      </c>
      <c r="BE54" s="209">
        <f t="shared" si="33"/>
        <v>5.9853724053161557</v>
      </c>
      <c r="BF54" s="209">
        <f t="shared" si="33"/>
        <v>5.985052590315175</v>
      </c>
      <c r="BG54" s="209">
        <f t="shared" si="33"/>
        <v>5.9859418681242458</v>
      </c>
      <c r="BH54" s="209">
        <f t="shared" si="33"/>
        <v>5.9834685393072489</v>
      </c>
      <c r="BI54" s="209">
        <f t="shared" si="33"/>
        <v>5.9903429285596941</v>
      </c>
      <c r="BJ54" s="209">
        <f t="shared" si="33"/>
        <v>5.9711997359612177</v>
      </c>
      <c r="BK54" s="209">
        <f t="shared" si="33"/>
        <v>6.0242406094174932</v>
      </c>
      <c r="BL54" s="209">
        <f t="shared" si="8"/>
        <v>5.8748748682172511</v>
      </c>
      <c r="BM54" s="209"/>
      <c r="BN54" s="209"/>
      <c r="BO54" s="209"/>
      <c r="BP54" s="209"/>
    </row>
    <row r="55" spans="1:68" s="210" customFormat="1" ht="12.95" customHeight="1" thickBot="1">
      <c r="A55" s="298" t="s">
        <v>12</v>
      </c>
      <c r="B55" s="298"/>
      <c r="C55" s="299">
        <v>41973.317999999999</v>
      </c>
      <c r="D55" s="299"/>
      <c r="E55" s="210">
        <f t="shared" si="35"/>
        <v>9458.5193915322634</v>
      </c>
      <c r="F55" s="251">
        <f t="shared" si="12"/>
        <v>9458.5</v>
      </c>
      <c r="G55" s="251">
        <f t="shared" si="36"/>
        <v>1.4141749998088926E-2</v>
      </c>
      <c r="I55" s="210">
        <f t="shared" si="32"/>
        <v>1.4141749998088926E-2</v>
      </c>
      <c r="M55" s="292">
        <f t="shared" si="15"/>
        <v>5.2441481159124413E-2</v>
      </c>
      <c r="N55" s="297">
        <f t="shared" si="37"/>
        <v>26954.817999999999</v>
      </c>
      <c r="O55" s="213"/>
      <c r="P55" s="214"/>
      <c r="S55" s="215">
        <v>0.1</v>
      </c>
      <c r="Z55" s="209">
        <f t="shared" si="17"/>
        <v>9458.5</v>
      </c>
      <c r="AA55" s="221">
        <f t="shared" si="18"/>
        <v>1.8513085544866491E-2</v>
      </c>
      <c r="AB55" s="221">
        <f t="shared" si="19"/>
        <v>4.8070145612346848E-2</v>
      </c>
      <c r="AC55" s="295">
        <f t="shared" si="29"/>
        <v>-3.8299731161035487E-2</v>
      </c>
      <c r="AD55" s="221">
        <f t="shared" si="30"/>
        <v>-4.3713355467775647E-3</v>
      </c>
      <c r="AE55" s="221">
        <f t="shared" si="20"/>
        <v>1.9108574462521111E-6</v>
      </c>
      <c r="AF55" s="209">
        <f t="shared" si="31"/>
        <v>1.4141749998088926E-2</v>
      </c>
      <c r="AG55" s="23"/>
      <c r="AH55" s="209">
        <f t="shared" si="21"/>
        <v>-3.3928395614257922E-2</v>
      </c>
      <c r="AI55" s="209">
        <f t="shared" si="22"/>
        <v>0.71474505282879941</v>
      </c>
      <c r="AJ55" s="209">
        <f t="shared" si="23"/>
        <v>-0.65614011053983046</v>
      </c>
      <c r="AK55" s="209">
        <f t="shared" si="24"/>
        <v>-0.24523663863130676</v>
      </c>
      <c r="AL55" s="209">
        <f t="shared" si="25"/>
        <v>0.71010449629636485</v>
      </c>
      <c r="AM55" s="209">
        <f t="shared" si="26"/>
        <v>0.37076456117700085</v>
      </c>
      <c r="AN55" s="221">
        <f t="shared" si="38"/>
        <v>7.2899289769707387</v>
      </c>
      <c r="AO55" s="221">
        <f t="shared" si="38"/>
        <v>7.2899480791460771</v>
      </c>
      <c r="AP55" s="221">
        <f t="shared" si="38"/>
        <v>7.2898531004678748</v>
      </c>
      <c r="AQ55" s="221">
        <f t="shared" si="38"/>
        <v>7.2903254886089695</v>
      </c>
      <c r="AR55" s="221">
        <f t="shared" si="38"/>
        <v>7.2879794818773611</v>
      </c>
      <c r="AS55" s="221">
        <f t="shared" si="38"/>
        <v>7.2997175619132788</v>
      </c>
      <c r="AT55" s="221">
        <f t="shared" si="38"/>
        <v>7.2429988939398893</v>
      </c>
      <c r="AU55" s="221">
        <f t="shared" si="28"/>
        <v>7.6078408242104665</v>
      </c>
      <c r="AV55" s="209"/>
      <c r="AW55" s="209">
        <v>-3500</v>
      </c>
      <c r="AX55" s="209">
        <f t="shared" si="0"/>
        <v>5.3328117673732967E-4</v>
      </c>
      <c r="AY55" s="209">
        <f t="shared" si="1"/>
        <v>-9.1492935824909905E-3</v>
      </c>
      <c r="AZ55" s="209">
        <f t="shared" si="2"/>
        <v>9.6825747592283202E-3</v>
      </c>
      <c r="BA55" s="209">
        <f t="shared" si="3"/>
        <v>0.6291902383754876</v>
      </c>
      <c r="BB55" s="209">
        <f t="shared" si="4"/>
        <v>0.16285681919546866</v>
      </c>
      <c r="BC55" s="209">
        <f t="shared" si="5"/>
        <v>-0.16917337616650716</v>
      </c>
      <c r="BD55" s="209">
        <f t="shared" si="6"/>
        <v>-8.4789003774507557E-2</v>
      </c>
      <c r="BE55" s="209">
        <f t="shared" si="33"/>
        <v>6.0326336940780569</v>
      </c>
      <c r="BF55" s="209">
        <f t="shared" si="33"/>
        <v>6.0323386381602946</v>
      </c>
      <c r="BG55" s="209">
        <f t="shared" si="33"/>
        <v>6.0331482431174361</v>
      </c>
      <c r="BH55" s="209">
        <f t="shared" si="33"/>
        <v>6.0309263629564409</v>
      </c>
      <c r="BI55" s="209">
        <f t="shared" si="33"/>
        <v>6.0370210833850768</v>
      </c>
      <c r="BJ55" s="209">
        <f t="shared" si="33"/>
        <v>6.0202798953224779</v>
      </c>
      <c r="BK55" s="209">
        <f t="shared" si="33"/>
        <v>6.0661001704859956</v>
      </c>
      <c r="BL55" s="209">
        <f t="shared" si="8"/>
        <v>5.9392567070549092</v>
      </c>
      <c r="BM55" s="209"/>
      <c r="BN55" s="209"/>
      <c r="BO55" s="209"/>
      <c r="BP55" s="209"/>
    </row>
    <row r="56" spans="1:68" s="210" customFormat="1" ht="12.95" customHeight="1">
      <c r="A56" s="298" t="s">
        <v>12</v>
      </c>
      <c r="B56" s="298"/>
      <c r="C56" s="299">
        <v>43138.36</v>
      </c>
      <c r="D56" s="299"/>
      <c r="E56" s="210">
        <f t="shared" si="35"/>
        <v>11056.055024548366</v>
      </c>
      <c r="F56" s="232">
        <f t="shared" si="12"/>
        <v>11056</v>
      </c>
      <c r="G56" s="232">
        <f t="shared" si="36"/>
        <v>4.0127999993273988E-2</v>
      </c>
      <c r="I56" s="210">
        <f t="shared" si="32"/>
        <v>4.0127999993273988E-2</v>
      </c>
      <c r="L56" s="212"/>
      <c r="M56" s="292">
        <f t="shared" si="15"/>
        <v>6.7232808476768741E-2</v>
      </c>
      <c r="N56" s="297">
        <f t="shared" si="37"/>
        <v>28119.86</v>
      </c>
      <c r="O56" s="213">
        <f t="shared" ref="O56:O66" si="39">+(M56-G56)^2</f>
        <v>7.3467064292692913E-4</v>
      </c>
      <c r="P56" s="214"/>
      <c r="Q56" s="210">
        <f t="shared" ref="Q56:Q87" si="40">+S56*O56</f>
        <v>7.3467064292692921E-5</v>
      </c>
      <c r="S56" s="215">
        <v>0.1</v>
      </c>
      <c r="Z56" s="209">
        <f t="shared" si="17"/>
        <v>11056</v>
      </c>
      <c r="AA56" s="221">
        <f t="shared" si="18"/>
        <v>3.0128242393224765E-2</v>
      </c>
      <c r="AB56" s="221">
        <f t="shared" si="19"/>
        <v>7.7232566076817971E-2</v>
      </c>
      <c r="AC56" s="295">
        <f t="shared" si="29"/>
        <v>-2.7104808483494752E-2</v>
      </c>
      <c r="AD56" s="221">
        <f t="shared" si="30"/>
        <v>9.9997576000492236E-3</v>
      </c>
      <c r="AE56" s="221">
        <f t="shared" si="20"/>
        <v>9.9995152059742206E-6</v>
      </c>
      <c r="AF56" s="209">
        <f t="shared" si="31"/>
        <v>4.0127999993273988E-2</v>
      </c>
      <c r="AG56" s="23"/>
      <c r="AH56" s="209">
        <f t="shared" si="21"/>
        <v>-3.7104566083543976E-2</v>
      </c>
      <c r="AI56" s="209">
        <f t="shared" si="22"/>
        <v>0.75139663249857569</v>
      </c>
      <c r="AJ56" s="209">
        <f t="shared" si="23"/>
        <v>-0.75418786212653088</v>
      </c>
      <c r="AK56" s="209">
        <f t="shared" si="24"/>
        <v>-0.28232562667915634</v>
      </c>
      <c r="AL56" s="209">
        <f t="shared" si="25"/>
        <v>0.84882853023912141</v>
      </c>
      <c r="AM56" s="209">
        <f t="shared" si="26"/>
        <v>0.4518776275361554</v>
      </c>
      <c r="AN56" s="221">
        <f t="shared" si="38"/>
        <v>7.4654050155677245</v>
      </c>
      <c r="AO56" s="221">
        <f t="shared" si="38"/>
        <v>7.4654069336576923</v>
      </c>
      <c r="AP56" s="221">
        <f t="shared" si="38"/>
        <v>7.4653934757919238</v>
      </c>
      <c r="AQ56" s="221">
        <f t="shared" si="38"/>
        <v>7.4654879093521478</v>
      </c>
      <c r="AR56" s="221">
        <f t="shared" si="38"/>
        <v>7.4648257302158036</v>
      </c>
      <c r="AS56" s="221">
        <f t="shared" si="38"/>
        <v>7.4694918223868356</v>
      </c>
      <c r="AT56" s="221">
        <f t="shared" si="38"/>
        <v>7.4376683693786028</v>
      </c>
      <c r="AU56" s="221">
        <f t="shared" si="28"/>
        <v>7.8135407992967805</v>
      </c>
      <c r="AV56" s="209"/>
      <c r="AW56" s="209">
        <v>-3000</v>
      </c>
      <c r="AX56" s="209">
        <f t="shared" si="0"/>
        <v>-8.566877591110033E-4</v>
      </c>
      <c r="AY56" s="209">
        <f t="shared" si="1"/>
        <v>-8.7012292324313949E-3</v>
      </c>
      <c r="AZ56" s="209">
        <f t="shared" si="2"/>
        <v>7.8445414733203916E-3</v>
      </c>
      <c r="BA56" s="209">
        <f t="shared" si="3"/>
        <v>0.62735675518553036</v>
      </c>
      <c r="BB56" s="209">
        <f t="shared" si="4"/>
        <v>0.13126579203904629</v>
      </c>
      <c r="BC56" s="209">
        <f t="shared" si="5"/>
        <v>-0.13723364854567849</v>
      </c>
      <c r="BD56" s="209">
        <f t="shared" si="6"/>
        <v>-6.8724716283662335E-2</v>
      </c>
      <c r="BE56" s="209">
        <f t="shared" si="33"/>
        <v>6.079739223791627</v>
      </c>
      <c r="BF56" s="209">
        <f t="shared" si="33"/>
        <v>6.0794808501242059</v>
      </c>
      <c r="BG56" s="209">
        <f t="shared" si="33"/>
        <v>6.0801821354881085</v>
      </c>
      <c r="BH56" s="209">
        <f t="shared" si="33"/>
        <v>6.078278449653034</v>
      </c>
      <c r="BI56" s="209">
        <f t="shared" si="33"/>
        <v>6.0834444006719197</v>
      </c>
      <c r="BJ56" s="209">
        <f t="shared" si="33"/>
        <v>6.069412783510141</v>
      </c>
      <c r="BK56" s="209">
        <f t="shared" si="33"/>
        <v>6.1074341442981881</v>
      </c>
      <c r="BL56" s="209">
        <f t="shared" si="8"/>
        <v>6.0036385458925654</v>
      </c>
      <c r="BM56" s="209"/>
      <c r="BN56" s="209"/>
      <c r="BO56" s="209"/>
      <c r="BP56" s="209"/>
    </row>
    <row r="57" spans="1:68" s="210" customFormat="1" ht="12.95" customHeight="1">
      <c r="A57" s="298" t="s">
        <v>12</v>
      </c>
      <c r="B57" s="298"/>
      <c r="C57" s="299">
        <v>44847.442000000003</v>
      </c>
      <c r="D57" s="299"/>
      <c r="E57" s="210">
        <f t="shared" si="35"/>
        <v>13399.592334573606</v>
      </c>
      <c r="F57" s="232">
        <f t="shared" si="12"/>
        <v>13399.5</v>
      </c>
      <c r="G57" s="210">
        <f t="shared" si="36"/>
        <v>6.7337249995034654E-2</v>
      </c>
      <c r="I57" s="210">
        <f t="shared" si="32"/>
        <v>6.7337249995034654E-2</v>
      </c>
      <c r="L57" s="212"/>
      <c r="M57" s="292">
        <f t="shared" si="15"/>
        <v>9.1790504211852947E-2</v>
      </c>
      <c r="N57" s="297">
        <f t="shared" si="37"/>
        <v>29828.942000000003</v>
      </c>
      <c r="O57" s="213">
        <f t="shared" si="39"/>
        <v>5.9796164179234165E-4</v>
      </c>
      <c r="P57" s="214"/>
      <c r="Q57" s="210">
        <f t="shared" si="40"/>
        <v>5.9796164179234167E-5</v>
      </c>
      <c r="S57" s="215">
        <v>0.1</v>
      </c>
      <c r="Z57" s="209">
        <f t="shared" si="17"/>
        <v>13399.5</v>
      </c>
      <c r="AA57" s="221">
        <f t="shared" si="18"/>
        <v>5.2021368317766624E-2</v>
      </c>
      <c r="AB57" s="221">
        <f t="shared" si="19"/>
        <v>0.10710638588912097</v>
      </c>
      <c r="AC57" s="295">
        <f t="shared" si="29"/>
        <v>-2.4453254216818293E-2</v>
      </c>
      <c r="AD57" s="221">
        <f t="shared" si="30"/>
        <v>1.531588167726803E-2</v>
      </c>
      <c r="AE57" s="221">
        <f t="shared" si="20"/>
        <v>2.3457623155207458E-5</v>
      </c>
      <c r="AF57" s="209">
        <f t="shared" si="31"/>
        <v>6.7337249995034654E-2</v>
      </c>
      <c r="AG57" s="23"/>
      <c r="AH57" s="209">
        <f t="shared" si="21"/>
        <v>-3.9769135894086323E-2</v>
      </c>
      <c r="AI57" s="209">
        <f t="shared" si="22"/>
        <v>0.82370699151041249</v>
      </c>
      <c r="AJ57" s="209">
        <f t="shared" si="23"/>
        <v>-0.88599414815446165</v>
      </c>
      <c r="AK57" s="209">
        <f t="shared" si="24"/>
        <v>-0.33231335960282549</v>
      </c>
      <c r="AL57" s="209">
        <f t="shared" si="25"/>
        <v>1.083045666445932</v>
      </c>
      <c r="AM57" s="209">
        <f t="shared" si="26"/>
        <v>0.60150152743535001</v>
      </c>
      <c r="AN57" s="221">
        <f t="shared" si="38"/>
        <v>7.7414958790003157</v>
      </c>
      <c r="AO57" s="221">
        <f t="shared" si="38"/>
        <v>7.7414958776106015</v>
      </c>
      <c r="AP57" s="221">
        <f t="shared" si="38"/>
        <v>7.7414959105221763</v>
      </c>
      <c r="AQ57" s="221">
        <f t="shared" si="38"/>
        <v>7.7414951311044202</v>
      </c>
      <c r="AR57" s="221">
        <f t="shared" si="38"/>
        <v>7.7415135908588208</v>
      </c>
      <c r="AS57" s="221">
        <f t="shared" si="38"/>
        <v>7.7410771967852243</v>
      </c>
      <c r="AT57" s="221">
        <f t="shared" si="38"/>
        <v>7.7518895593888963</v>
      </c>
      <c r="AU57" s="221">
        <f t="shared" si="28"/>
        <v>8.1152984779288797</v>
      </c>
      <c r="AV57" s="209"/>
      <c r="AW57" s="209">
        <v>-2500</v>
      </c>
      <c r="AX57" s="209">
        <f t="shared" si="0"/>
        <v>-2.1042829758064199E-3</v>
      </c>
      <c r="AY57" s="209">
        <f t="shared" si="1"/>
        <v>-8.0983791537059535E-3</v>
      </c>
      <c r="AZ57" s="209">
        <f t="shared" si="2"/>
        <v>5.9940961778995336E-3</v>
      </c>
      <c r="BA57" s="209">
        <f t="shared" si="3"/>
        <v>0.62591006627805723</v>
      </c>
      <c r="BB57" s="209">
        <f t="shared" si="4"/>
        <v>9.9708749522943757E-2</v>
      </c>
      <c r="BC57" s="209">
        <f t="shared" si="5"/>
        <v>-0.10546264386491766</v>
      </c>
      <c r="BD57" s="209">
        <f t="shared" si="6"/>
        <v>-5.2780251123501244E-2</v>
      </c>
      <c r="BE57" s="209">
        <f t="shared" si="33"/>
        <v>6.1267185335720047</v>
      </c>
      <c r="BF57" s="209">
        <f t="shared" si="33"/>
        <v>6.1265076777885774</v>
      </c>
      <c r="BG57" s="209">
        <f t="shared" si="33"/>
        <v>6.1270751215539656</v>
      </c>
      <c r="BH57" s="209">
        <f t="shared" si="33"/>
        <v>6.1255479314916759</v>
      </c>
      <c r="BI57" s="209">
        <f t="shared" si="33"/>
        <v>6.1296573019489413</v>
      </c>
      <c r="BJ57" s="209">
        <f t="shared" si="33"/>
        <v>6.1185936383951081</v>
      </c>
      <c r="BK57" s="209">
        <f t="shared" si="33"/>
        <v>6.1483380317479677</v>
      </c>
      <c r="BL57" s="209">
        <f t="shared" si="8"/>
        <v>6.0680203847302225</v>
      </c>
      <c r="BM57" s="209"/>
      <c r="BN57" s="209"/>
      <c r="BO57" s="209"/>
      <c r="BP57" s="209"/>
    </row>
    <row r="58" spans="1:68" s="210" customFormat="1" ht="12.95" customHeight="1">
      <c r="A58" s="298" t="s">
        <v>12</v>
      </c>
      <c r="B58" s="298"/>
      <c r="C58" s="299">
        <v>46706.392999999996</v>
      </c>
      <c r="D58" s="299"/>
      <c r="E58" s="210">
        <f t="shared" si="35"/>
        <v>15948.633882029322</v>
      </c>
      <c r="F58" s="232">
        <f t="shared" si="12"/>
        <v>15948.5</v>
      </c>
      <c r="G58" s="210">
        <f t="shared" si="36"/>
        <v>9.7636749997036532E-2</v>
      </c>
      <c r="I58" s="210">
        <f t="shared" si="32"/>
        <v>9.7636749997036532E-2</v>
      </c>
      <c r="L58" s="212"/>
      <c r="M58" s="292">
        <f t="shared" si="15"/>
        <v>0.12236230863704178</v>
      </c>
      <c r="N58" s="297">
        <f t="shared" si="37"/>
        <v>31687.892999999996</v>
      </c>
      <c r="O58" s="213">
        <f t="shared" si="39"/>
        <v>6.1135325006033835E-4</v>
      </c>
      <c r="P58" s="214"/>
      <c r="Q58" s="210">
        <f t="shared" si="40"/>
        <v>6.1135325006033835E-5</v>
      </c>
      <c r="S58" s="215">
        <v>0.1</v>
      </c>
      <c r="Z58" s="209">
        <f t="shared" si="17"/>
        <v>15948.5</v>
      </c>
      <c r="AA58" s="221">
        <f t="shared" si="18"/>
        <v>8.3407905715823016E-2</v>
      </c>
      <c r="AB58" s="221">
        <f t="shared" si="19"/>
        <v>0.1365911529182553</v>
      </c>
      <c r="AC58" s="295">
        <f t="shared" si="29"/>
        <v>-2.4725558640005252E-2</v>
      </c>
      <c r="AD58" s="221">
        <f t="shared" si="30"/>
        <v>1.4228844281213515E-2</v>
      </c>
      <c r="AE58" s="221">
        <f t="shared" si="20"/>
        <v>2.0246000957902258E-5</v>
      </c>
      <c r="AF58" s="209">
        <f t="shared" si="31"/>
        <v>9.7636749997036532E-2</v>
      </c>
      <c r="AG58" s="23"/>
      <c r="AH58" s="209">
        <f t="shared" si="21"/>
        <v>-3.8954402921218774E-2</v>
      </c>
      <c r="AI58" s="209">
        <f t="shared" si="22"/>
        <v>0.93625657011135499</v>
      </c>
      <c r="AJ58" s="209">
        <f t="shared" si="23"/>
        <v>-0.98647038956398769</v>
      </c>
      <c r="AK58" s="209">
        <f t="shared" si="24"/>
        <v>-0.37074002880570905</v>
      </c>
      <c r="AL58" s="209">
        <f t="shared" si="25"/>
        <v>1.400525486976093</v>
      </c>
      <c r="AM58" s="209">
        <f t="shared" si="26"/>
        <v>0.8427376266751897</v>
      </c>
      <c r="AN58" s="221">
        <f t="shared" si="38"/>
        <v>8.0766220470256211</v>
      </c>
      <c r="AO58" s="221">
        <f t="shared" si="38"/>
        <v>8.0766222696881158</v>
      </c>
      <c r="AP58" s="221">
        <f t="shared" si="38"/>
        <v>8.0766249503264422</v>
      </c>
      <c r="AQ58" s="221">
        <f t="shared" si="38"/>
        <v>8.0766572200951643</v>
      </c>
      <c r="AR58" s="221">
        <f t="shared" si="38"/>
        <v>8.0770453262326818</v>
      </c>
      <c r="AS58" s="221">
        <f t="shared" si="38"/>
        <v>8.0816620918029969</v>
      </c>
      <c r="AT58" s="221">
        <f t="shared" si="38"/>
        <v>8.1308366350295618</v>
      </c>
      <c r="AU58" s="221">
        <f t="shared" si="28"/>
        <v>8.4435170923232548</v>
      </c>
      <c r="AV58" s="209"/>
      <c r="AW58" s="209">
        <v>-2000</v>
      </c>
      <c r="AX58" s="209">
        <f t="shared" si="0"/>
        <v>-3.2064629614451667E-3</v>
      </c>
      <c r="AY58" s="209">
        <f t="shared" si="1"/>
        <v>-7.3407433463146647E-3</v>
      </c>
      <c r="AZ58" s="209">
        <f t="shared" si="2"/>
        <v>4.134280384869498E-3</v>
      </c>
      <c r="BA58" s="209">
        <f t="shared" si="3"/>
        <v>0.62484452952173419</v>
      </c>
      <c r="BB58" s="209">
        <f t="shared" si="4"/>
        <v>6.817987149872215E-2</v>
      </c>
      <c r="BC58" s="209">
        <f t="shared" si="5"/>
        <v>-7.3820740742595467E-2</v>
      </c>
      <c r="BD58" s="209">
        <f t="shared" si="6"/>
        <v>-3.6927141438122882E-2</v>
      </c>
      <c r="BE58" s="209">
        <f t="shared" si="33"/>
        <v>6.1736009045046201</v>
      </c>
      <c r="BF58" s="209">
        <f t="shared" si="33"/>
        <v>6.1734466535148211</v>
      </c>
      <c r="BG58" s="209">
        <f t="shared" si="33"/>
        <v>6.1738591712975168</v>
      </c>
      <c r="BH58" s="209">
        <f t="shared" si="33"/>
        <v>6.1727559213131489</v>
      </c>
      <c r="BI58" s="209">
        <f t="shared" si="33"/>
        <v>6.1757061879001585</v>
      </c>
      <c r="BJ58" s="209">
        <f t="shared" si="33"/>
        <v>6.1678145295299531</v>
      </c>
      <c r="BK58" s="209">
        <f t="shared" si="33"/>
        <v>6.1889091158306098</v>
      </c>
      <c r="BL58" s="209">
        <f t="shared" si="8"/>
        <v>6.1324022235678797</v>
      </c>
      <c r="BM58" s="209"/>
      <c r="BN58" s="209"/>
      <c r="BO58" s="209"/>
      <c r="BP58" s="209"/>
    </row>
    <row r="59" spans="1:68" s="210" customFormat="1" ht="12.95" customHeight="1">
      <c r="A59" s="298" t="s">
        <v>12</v>
      </c>
      <c r="B59" s="298"/>
      <c r="C59" s="299">
        <v>48888.423999999999</v>
      </c>
      <c r="D59" s="299"/>
      <c r="E59" s="210">
        <f t="shared" si="35"/>
        <v>18940.691056659729</v>
      </c>
      <c r="F59" s="232">
        <f t="shared" si="12"/>
        <v>18940.5</v>
      </c>
      <c r="G59" s="210">
        <f t="shared" si="36"/>
        <v>0.13933274999726564</v>
      </c>
      <c r="I59" s="210">
        <f t="shared" si="32"/>
        <v>0.13933274999726564</v>
      </c>
      <c r="L59" s="212"/>
      <c r="M59" s="292">
        <f t="shared" si="15"/>
        <v>0.16337958202592243</v>
      </c>
      <c r="N59" s="297">
        <f t="shared" si="37"/>
        <v>33869.923999999999</v>
      </c>
      <c r="O59" s="213">
        <f t="shared" si="39"/>
        <v>5.7825013061443397E-4</v>
      </c>
      <c r="P59" s="214"/>
      <c r="Q59" s="210">
        <f t="shared" si="40"/>
        <v>5.7825013061443402E-5</v>
      </c>
      <c r="S59" s="215">
        <v>0.1</v>
      </c>
      <c r="Z59" s="209">
        <f t="shared" si="17"/>
        <v>18940.5</v>
      </c>
      <c r="AA59" s="221">
        <f t="shared" si="18"/>
        <v>0.13250890841242041</v>
      </c>
      <c r="AB59" s="221">
        <f t="shared" si="19"/>
        <v>0.17020342361076765</v>
      </c>
      <c r="AC59" s="295">
        <f t="shared" si="29"/>
        <v>-2.4046832028656789E-2</v>
      </c>
      <c r="AD59" s="221">
        <f t="shared" si="30"/>
        <v>6.823841584845225E-3</v>
      </c>
      <c r="AE59" s="221">
        <f t="shared" si="20"/>
        <v>4.6564813975062999E-6</v>
      </c>
      <c r="AF59" s="209">
        <f t="shared" si="31"/>
        <v>0.13933274999726564</v>
      </c>
      <c r="AG59" s="23"/>
      <c r="AH59" s="209">
        <f t="shared" si="21"/>
        <v>-3.0870673613502014E-2</v>
      </c>
      <c r="AI59" s="209">
        <f t="shared" si="22"/>
        <v>1.125769040169049</v>
      </c>
      <c r="AJ59" s="209">
        <f t="shared" si="23"/>
        <v>-0.94057240752582782</v>
      </c>
      <c r="AK59" s="209">
        <f t="shared" si="24"/>
        <v>-0.35453285087250058</v>
      </c>
      <c r="AL59" s="209">
        <f t="shared" si="25"/>
        <v>1.9116927591836752</v>
      </c>
      <c r="AM59" s="209">
        <f t="shared" si="26"/>
        <v>1.4158040385019859</v>
      </c>
      <c r="AN59" s="221">
        <f t="shared" si="38"/>
        <v>8.5369970297426256</v>
      </c>
      <c r="AO59" s="221">
        <f t="shared" si="38"/>
        <v>8.5370464430583226</v>
      </c>
      <c r="AP59" s="221">
        <f t="shared" si="38"/>
        <v>8.5372545297163622</v>
      </c>
      <c r="AQ59" s="221">
        <f t="shared" si="38"/>
        <v>8.5381302300195188</v>
      </c>
      <c r="AR59" s="221">
        <f t="shared" si="38"/>
        <v>8.5418052275808645</v>
      </c>
      <c r="AS59" s="221">
        <f t="shared" si="38"/>
        <v>8.5570524688191956</v>
      </c>
      <c r="AT59" s="221">
        <f t="shared" si="38"/>
        <v>8.617614421354082</v>
      </c>
      <c r="AU59" s="221">
        <f t="shared" si="28"/>
        <v>8.8287780159277958</v>
      </c>
      <c r="AV59" s="209"/>
      <c r="AW59" s="209">
        <v>-1500</v>
      </c>
      <c r="AX59" s="209">
        <f t="shared" si="0"/>
        <v>-4.1602339079727102E-3</v>
      </c>
      <c r="AY59" s="209">
        <f t="shared" si="1"/>
        <v>-6.4283218102575328E-3</v>
      </c>
      <c r="AZ59" s="209">
        <f t="shared" si="2"/>
        <v>2.268087902284823E-3</v>
      </c>
      <c r="BA59" s="209">
        <f t="shared" si="3"/>
        <v>0.62415600130220306</v>
      </c>
      <c r="BB59" s="209">
        <f t="shared" si="4"/>
        <v>3.6672760609727038E-2</v>
      </c>
      <c r="BC59" s="209">
        <f t="shared" si="5"/>
        <v>-4.2268921880154152E-2</v>
      </c>
      <c r="BD59" s="209">
        <f t="shared" si="6"/>
        <v>-2.1137608180143166E-2</v>
      </c>
      <c r="BE59" s="209">
        <f t="shared" si="33"/>
        <v>6.2204154434892578</v>
      </c>
      <c r="BF59" s="209">
        <f t="shared" si="33"/>
        <v>6.2203245722474323</v>
      </c>
      <c r="BG59" s="209">
        <f t="shared" si="33"/>
        <v>6.2205666116497111</v>
      </c>
      <c r="BH59" s="209">
        <f t="shared" si="33"/>
        <v>6.2199219212714576</v>
      </c>
      <c r="BI59" s="209">
        <f t="shared" si="33"/>
        <v>6.2216390455828039</v>
      </c>
      <c r="BJ59" s="209">
        <f t="shared" si="33"/>
        <v>6.2170650913054422</v>
      </c>
      <c r="BK59" s="209">
        <f t="shared" si="33"/>
        <v>6.2292460585419622</v>
      </c>
      <c r="BL59" s="209">
        <f t="shared" si="8"/>
        <v>6.1967840624055368</v>
      </c>
      <c r="BM59" s="209"/>
      <c r="BN59" s="209"/>
      <c r="BO59" s="209"/>
      <c r="BP59" s="209"/>
    </row>
    <row r="60" spans="1:68" s="210" customFormat="1" ht="12.95" customHeight="1">
      <c r="A60" s="298" t="s">
        <v>12</v>
      </c>
      <c r="B60" s="298"/>
      <c r="C60" s="299">
        <v>50301.429799999998</v>
      </c>
      <c r="D60" s="299"/>
      <c r="E60" s="210">
        <f t="shared" si="35"/>
        <v>20878.241046409814</v>
      </c>
      <c r="F60" s="232">
        <f t="shared" si="12"/>
        <v>20878</v>
      </c>
      <c r="G60" s="210">
        <f t="shared" si="36"/>
        <v>0.17578899999352871</v>
      </c>
      <c r="K60" s="210">
        <f t="shared" ref="K60:K66" si="41">G60</f>
        <v>0.17578899999352871</v>
      </c>
      <c r="L60" s="212"/>
      <c r="M60" s="292">
        <f t="shared" si="15"/>
        <v>0.19289742212858804</v>
      </c>
      <c r="N60" s="297">
        <f t="shared" si="37"/>
        <v>35282.929799999998</v>
      </c>
      <c r="O60" s="213">
        <f t="shared" si="39"/>
        <v>2.9269810795138826E-4</v>
      </c>
      <c r="P60" s="214"/>
      <c r="Q60" s="210">
        <f t="shared" si="40"/>
        <v>2.9269810795138826E-4</v>
      </c>
      <c r="S60" s="215">
        <v>1</v>
      </c>
      <c r="Z60" s="209">
        <f t="shared" si="17"/>
        <v>20878</v>
      </c>
      <c r="AA60" s="221">
        <f t="shared" si="18"/>
        <v>0.17254781379666057</v>
      </c>
      <c r="AB60" s="221">
        <f t="shared" si="19"/>
        <v>0.19613860832545615</v>
      </c>
      <c r="AC60" s="295">
        <f t="shared" si="29"/>
        <v>-1.7108422135059337E-2</v>
      </c>
      <c r="AD60" s="221">
        <f t="shared" si="30"/>
        <v>3.2411861968681399E-3</v>
      </c>
      <c r="AE60" s="221">
        <f t="shared" si="20"/>
        <v>1.0505287962768556E-5</v>
      </c>
      <c r="AF60" s="209">
        <f t="shared" si="31"/>
        <v>0.17578899999352871</v>
      </c>
      <c r="AG60" s="23"/>
      <c r="AH60" s="209">
        <f t="shared" si="21"/>
        <v>-2.0349608331927463E-2</v>
      </c>
      <c r="AI60" s="209">
        <f t="shared" si="22"/>
        <v>1.2674938342813142</v>
      </c>
      <c r="AJ60" s="209">
        <f t="shared" si="23"/>
        <v>-0.6991273368712273</v>
      </c>
      <c r="AK60" s="209">
        <f t="shared" si="24"/>
        <v>-0.26449658302954948</v>
      </c>
      <c r="AL60" s="209">
        <f t="shared" si="25"/>
        <v>2.3618284629888513</v>
      </c>
      <c r="AM60" s="209">
        <f t="shared" si="26"/>
        <v>2.4335809135472384</v>
      </c>
      <c r="AN60" s="221">
        <f t="shared" si="38"/>
        <v>8.884960436471264</v>
      </c>
      <c r="AO60" s="221">
        <f t="shared" si="38"/>
        <v>8.8851203163992611</v>
      </c>
      <c r="AP60" s="221">
        <f t="shared" si="38"/>
        <v>8.8856156581560022</v>
      </c>
      <c r="AQ60" s="221">
        <f t="shared" si="38"/>
        <v>8.8871494008826826</v>
      </c>
      <c r="AR60" s="221">
        <f t="shared" si="38"/>
        <v>8.8918895246969321</v>
      </c>
      <c r="AS60" s="221">
        <f t="shared" si="38"/>
        <v>8.9064565667945583</v>
      </c>
      <c r="AT60" s="221">
        <f t="shared" si="38"/>
        <v>8.9504967480020667</v>
      </c>
      <c r="AU60" s="221">
        <f t="shared" si="28"/>
        <v>9.0782576414237148</v>
      </c>
      <c r="AV60" s="209"/>
      <c r="AW60" s="209">
        <v>-1000</v>
      </c>
      <c r="AX60" s="209">
        <f t="shared" si="0"/>
        <v>-4.9626358588697704E-3</v>
      </c>
      <c r="AY60" s="209">
        <f t="shared" si="1"/>
        <v>-5.3611145455345543E-3</v>
      </c>
      <c r="AZ60" s="209">
        <f t="shared" si="2"/>
        <v>3.9847868666478348E-4</v>
      </c>
      <c r="BA60" s="209">
        <f t="shared" si="3"/>
        <v>0.62384180926777022</v>
      </c>
      <c r="BB60" s="209">
        <f t="shared" si="4"/>
        <v>5.1806217735667712E-3</v>
      </c>
      <c r="BC60" s="209">
        <f t="shared" si="5"/>
        <v>-1.0768581092546149E-2</v>
      </c>
      <c r="BD60" s="209">
        <f t="shared" si="6"/>
        <v>-5.3843425781201345E-3</v>
      </c>
      <c r="BE60" s="209">
        <f t="shared" si="33"/>
        <v>6.2671911486568561</v>
      </c>
      <c r="BF60" s="209">
        <f t="shared" si="33"/>
        <v>6.2671676958372391</v>
      </c>
      <c r="BG60" s="209">
        <f t="shared" si="33"/>
        <v>6.2672300484787815</v>
      </c>
      <c r="BH60" s="209">
        <f t="shared" si="33"/>
        <v>6.2670642750155432</v>
      </c>
      <c r="BI60" s="209">
        <f t="shared" si="33"/>
        <v>6.2675050066395306</v>
      </c>
      <c r="BJ60" s="209">
        <f t="shared" si="33"/>
        <v>6.2663332538624177</v>
      </c>
      <c r="BK60" s="209">
        <f t="shared" si="33"/>
        <v>6.2694484920636233</v>
      </c>
      <c r="BL60" s="209">
        <f t="shared" si="8"/>
        <v>6.2611659012431939</v>
      </c>
      <c r="BM60" s="209"/>
      <c r="BN60" s="209"/>
      <c r="BO60" s="209"/>
      <c r="BP60" s="209"/>
    </row>
    <row r="61" spans="1:68" s="210" customFormat="1" ht="12.95" customHeight="1">
      <c r="A61" s="298" t="s">
        <v>12</v>
      </c>
      <c r="B61" s="298"/>
      <c r="C61" s="299">
        <v>50379.465100000001</v>
      </c>
      <c r="D61" s="299"/>
      <c r="E61" s="210">
        <f t="shared" si="35"/>
        <v>20985.245062044534</v>
      </c>
      <c r="F61" s="232">
        <f t="shared" si="12"/>
        <v>20985</v>
      </c>
      <c r="G61" s="210">
        <f t="shared" si="36"/>
        <v>0.17871749999903841</v>
      </c>
      <c r="K61" s="210">
        <f t="shared" si="41"/>
        <v>0.17871749999903841</v>
      </c>
      <c r="L61" s="212"/>
      <c r="M61" s="292">
        <f t="shared" si="15"/>
        <v>0.19459529096933059</v>
      </c>
      <c r="N61" s="297">
        <f t="shared" si="37"/>
        <v>35360.965100000001</v>
      </c>
      <c r="O61" s="213">
        <f t="shared" si="39"/>
        <v>2.5210424609629196E-4</v>
      </c>
      <c r="P61" s="214"/>
      <c r="Q61" s="210">
        <f t="shared" si="40"/>
        <v>2.5210424609629196E-4</v>
      </c>
      <c r="S61" s="215">
        <v>1</v>
      </c>
      <c r="Z61" s="209">
        <f t="shared" si="17"/>
        <v>20985</v>
      </c>
      <c r="AA61" s="221">
        <f t="shared" si="18"/>
        <v>0.17495239162602874</v>
      </c>
      <c r="AB61" s="221">
        <f t="shared" si="19"/>
        <v>0.19836039934234026</v>
      </c>
      <c r="AC61" s="295">
        <f t="shared" si="29"/>
        <v>-1.5877790970292183E-2</v>
      </c>
      <c r="AD61" s="221">
        <f t="shared" si="30"/>
        <v>3.7651083730096679E-3</v>
      </c>
      <c r="AE61" s="221">
        <f t="shared" si="20"/>
        <v>1.4176041060507509E-5</v>
      </c>
      <c r="AF61" s="209">
        <f t="shared" si="31"/>
        <v>0.17871749999903841</v>
      </c>
      <c r="AG61" s="23"/>
      <c r="AH61" s="209">
        <f t="shared" si="21"/>
        <v>-1.964289934330184E-2</v>
      </c>
      <c r="AI61" s="209">
        <f t="shared" si="22"/>
        <v>1.2747918714640831</v>
      </c>
      <c r="AJ61" s="209">
        <f t="shared" si="23"/>
        <v>-0.67884184738821496</v>
      </c>
      <c r="AK61" s="209">
        <f t="shared" si="24"/>
        <v>-0.25690624980738275</v>
      </c>
      <c r="AL61" s="209">
        <f t="shared" si="25"/>
        <v>2.3898204882845477</v>
      </c>
      <c r="AM61" s="209">
        <f t="shared" si="26"/>
        <v>2.5338888167571394</v>
      </c>
      <c r="AN61" s="221">
        <f t="shared" si="38"/>
        <v>8.905363828469147</v>
      </c>
      <c r="AO61" s="221">
        <f t="shared" si="38"/>
        <v>8.9055278077013451</v>
      </c>
      <c r="AP61" s="221">
        <f t="shared" si="38"/>
        <v>8.9060298211139575</v>
      </c>
      <c r="AQ61" s="221">
        <f t="shared" si="38"/>
        <v>8.9075658144507006</v>
      </c>
      <c r="AR61" s="221">
        <f t="shared" si="38"/>
        <v>8.9122571431416286</v>
      </c>
      <c r="AS61" s="221">
        <f t="shared" si="38"/>
        <v>8.9265100653281753</v>
      </c>
      <c r="AT61" s="221">
        <f t="shared" si="38"/>
        <v>8.9691612629545414</v>
      </c>
      <c r="AU61" s="221">
        <f t="shared" si="28"/>
        <v>9.0920353549349748</v>
      </c>
      <c r="AV61" s="209"/>
      <c r="AW61" s="209">
        <v>-500</v>
      </c>
      <c r="AX61" s="209">
        <f t="shared" si="0"/>
        <v>-5.6107283761402376E-3</v>
      </c>
      <c r="AY61" s="209">
        <f t="shared" si="1"/>
        <v>-4.1391215521457319E-3</v>
      </c>
      <c r="AZ61" s="209">
        <f t="shared" si="2"/>
        <v>-1.4716068239945057E-3</v>
      </c>
      <c r="BA61" s="209">
        <f t="shared" si="3"/>
        <v>0.62390073526338763</v>
      </c>
      <c r="BB61" s="209">
        <f t="shared" si="4"/>
        <v>-2.6303558904611737E-2</v>
      </c>
      <c r="BC61" s="209">
        <f t="shared" si="5"/>
        <v>2.0718656843130553E-2</v>
      </c>
      <c r="BD61" s="209">
        <f t="shared" si="6"/>
        <v>1.0359699010283038E-2</v>
      </c>
      <c r="BE61" s="209">
        <f t="shared" si="33"/>
        <v>6.3139569609222779</v>
      </c>
      <c r="BF61" s="209">
        <f t="shared" si="33"/>
        <v>6.3140019743797335</v>
      </c>
      <c r="BG61" s="209">
        <f t="shared" si="33"/>
        <v>6.313882258401752</v>
      </c>
      <c r="BH61" s="209">
        <f t="shared" si="33"/>
        <v>6.3142006511695996</v>
      </c>
      <c r="BI61" s="209">
        <f t="shared" si="33"/>
        <v>6.3133538708499719</v>
      </c>
      <c r="BJ61" s="209">
        <f t="shared" si="33"/>
        <v>6.3156059717380515</v>
      </c>
      <c r="BK61" s="209">
        <f t="shared" si="33"/>
        <v>6.3096166059280732</v>
      </c>
      <c r="BL61" s="209">
        <f t="shared" si="8"/>
        <v>6.3255477400808511</v>
      </c>
      <c r="BM61" s="209"/>
      <c r="BN61" s="209"/>
      <c r="BO61" s="209"/>
      <c r="BP61" s="209"/>
    </row>
    <row r="62" spans="1:68" s="210" customFormat="1" ht="12.95" customHeight="1">
      <c r="A62" s="298" t="s">
        <v>12</v>
      </c>
      <c r="B62" s="298"/>
      <c r="C62" s="299">
        <v>50380.559200000003</v>
      </c>
      <c r="D62" s="299"/>
      <c r="E62" s="210">
        <f t="shared" si="35"/>
        <v>20986.745320177793</v>
      </c>
      <c r="F62" s="232">
        <f t="shared" si="12"/>
        <v>20986.5</v>
      </c>
      <c r="G62" s="210">
        <f t="shared" si="36"/>
        <v>0.17890574999910314</v>
      </c>
      <c r="K62" s="210">
        <f t="shared" si="41"/>
        <v>0.17890574999910314</v>
      </c>
      <c r="L62" s="212"/>
      <c r="M62" s="292">
        <f t="shared" si="15"/>
        <v>0.19461914325172186</v>
      </c>
      <c r="N62" s="297">
        <f t="shared" si="37"/>
        <v>35362.059200000003</v>
      </c>
      <c r="O62" s="213">
        <f t="shared" si="39"/>
        <v>2.4691072751144364E-4</v>
      </c>
      <c r="P62" s="214"/>
      <c r="Q62" s="210">
        <f t="shared" si="40"/>
        <v>2.4691072751144364E-4</v>
      </c>
      <c r="S62" s="215">
        <v>1</v>
      </c>
      <c r="Z62" s="209">
        <f t="shared" si="17"/>
        <v>20986.5</v>
      </c>
      <c r="AA62" s="221">
        <f t="shared" si="18"/>
        <v>0.17498623870772972</v>
      </c>
      <c r="AB62" s="221">
        <f t="shared" si="19"/>
        <v>0.19853865454309527</v>
      </c>
      <c r="AC62" s="295">
        <f t="shared" si="29"/>
        <v>-1.5713393252618724E-2</v>
      </c>
      <c r="AD62" s="221">
        <f t="shared" si="30"/>
        <v>3.919511291373412E-3</v>
      </c>
      <c r="AE62" s="221">
        <f t="shared" si="20"/>
        <v>1.5362568763203672E-5</v>
      </c>
      <c r="AF62" s="209">
        <f t="shared" si="31"/>
        <v>0.17890574999910314</v>
      </c>
      <c r="AG62" s="23"/>
      <c r="AH62" s="209">
        <f t="shared" si="21"/>
        <v>-1.9632904543992125E-2</v>
      </c>
      <c r="AI62" s="209">
        <f t="shared" si="22"/>
        <v>1.2748932480303847</v>
      </c>
      <c r="AJ62" s="209">
        <f t="shared" si="23"/>
        <v>-0.67855198078232171</v>
      </c>
      <c r="AK62" s="209">
        <f t="shared" si="24"/>
        <v>-0.25679777257626651</v>
      </c>
      <c r="AL62" s="209">
        <f t="shared" si="25"/>
        <v>2.3902151769012154</v>
      </c>
      <c r="AM62" s="209">
        <f t="shared" si="26"/>
        <v>2.5353539611208347</v>
      </c>
      <c r="AN62" s="221">
        <f t="shared" si="38"/>
        <v>8.9056506853779496</v>
      </c>
      <c r="AO62" s="221">
        <f t="shared" si="38"/>
        <v>8.9058147176081963</v>
      </c>
      <c r="AP62" s="221">
        <f t="shared" si="38"/>
        <v>8.9063168109912443</v>
      </c>
      <c r="AQ62" s="221">
        <f t="shared" si="38"/>
        <v>8.9078527978652779</v>
      </c>
      <c r="AR62" s="221">
        <f t="shared" si="38"/>
        <v>8.9125433464615238</v>
      </c>
      <c r="AS62" s="221">
        <f t="shared" si="38"/>
        <v>8.9267916608472824</v>
      </c>
      <c r="AT62" s="221">
        <f t="shared" si="38"/>
        <v>8.9694230829851644</v>
      </c>
      <c r="AU62" s="221">
        <f t="shared" si="28"/>
        <v>9.0922285004514869</v>
      </c>
      <c r="AV62" s="209"/>
      <c r="AW62" s="209">
        <v>0</v>
      </c>
      <c r="AX62" s="209">
        <f t="shared" si="0"/>
        <v>-6.1015759060303459E-3</v>
      </c>
      <c r="AY62" s="209">
        <f t="shared" si="1"/>
        <v>-2.7623428300910637E-3</v>
      </c>
      <c r="AZ62" s="209">
        <f t="shared" si="2"/>
        <v>-3.3392330759392827E-3</v>
      </c>
      <c r="BA62" s="209">
        <f t="shared" si="3"/>
        <v>0.62433300769000566</v>
      </c>
      <c r="BB62" s="209">
        <f t="shared" si="4"/>
        <v>-5.7786835112068537E-2</v>
      </c>
      <c r="BC62" s="209">
        <f t="shared" si="5"/>
        <v>5.2231108831526103E-2</v>
      </c>
      <c r="BD62" s="209">
        <f t="shared" si="6"/>
        <v>2.612149316505126E-2</v>
      </c>
      <c r="BE62" s="209">
        <f t="shared" si="33"/>
        <v>6.3607418072258977</v>
      </c>
      <c r="BF62" s="209">
        <f t="shared" si="33"/>
        <v>6.3608532777724873</v>
      </c>
      <c r="BG62" s="209">
        <f t="shared" si="33"/>
        <v>6.3605560628371096</v>
      </c>
      <c r="BH62" s="209">
        <f t="shared" si="33"/>
        <v>6.3613485450164298</v>
      </c>
      <c r="BI62" s="209">
        <f t="shared" si="33"/>
        <v>6.3592356097020328</v>
      </c>
      <c r="BJ62" s="209">
        <f t="shared" si="33"/>
        <v>6.3648699509562858</v>
      </c>
      <c r="BK62" s="209">
        <f t="shared" si="33"/>
        <v>6.3498507318743664</v>
      </c>
      <c r="BL62" s="209">
        <f t="shared" si="8"/>
        <v>6.3899295789185082</v>
      </c>
      <c r="BM62" s="209"/>
      <c r="BN62" s="209"/>
      <c r="BO62" s="209"/>
      <c r="BP62" s="209"/>
    </row>
    <row r="63" spans="1:68" s="210" customFormat="1" ht="12.95" customHeight="1">
      <c r="A63" s="298" t="s">
        <v>12</v>
      </c>
      <c r="B63" s="298"/>
      <c r="C63" s="299">
        <v>50423.222900000001</v>
      </c>
      <c r="D63" s="299"/>
      <c r="E63" s="210">
        <f t="shared" si="35"/>
        <v>21045.246885774832</v>
      </c>
      <c r="F63" s="232">
        <f t="shared" si="12"/>
        <v>21045</v>
      </c>
      <c r="G63" s="210">
        <f t="shared" si="36"/>
        <v>0.18004749999818159</v>
      </c>
      <c r="K63" s="210">
        <f t="shared" si="41"/>
        <v>0.18004749999818159</v>
      </c>
      <c r="L63" s="212"/>
      <c r="M63" s="292">
        <f t="shared" si="15"/>
        <v>0.19555046886079616</v>
      </c>
      <c r="N63" s="297">
        <f t="shared" si="37"/>
        <v>35404.722900000001</v>
      </c>
      <c r="O63" s="213">
        <f t="shared" si="39"/>
        <v>2.4034204355519685E-4</v>
      </c>
      <c r="P63" s="214"/>
      <c r="Q63" s="210">
        <f t="shared" si="40"/>
        <v>2.4034204355519685E-4</v>
      </c>
      <c r="S63" s="215">
        <v>1</v>
      </c>
      <c r="Z63" s="209">
        <f t="shared" si="17"/>
        <v>21045</v>
      </c>
      <c r="AA63" s="221">
        <f t="shared" si="18"/>
        <v>0.17630923346023608</v>
      </c>
      <c r="AB63" s="221">
        <f t="shared" si="19"/>
        <v>0.19928873539874167</v>
      </c>
      <c r="AC63" s="295">
        <f t="shared" si="29"/>
        <v>-1.5502968862614569E-2</v>
      </c>
      <c r="AD63" s="221">
        <f t="shared" si="30"/>
        <v>3.7382665379455116E-3</v>
      </c>
      <c r="AE63" s="221">
        <f t="shared" si="20"/>
        <v>1.3974636708723121E-5</v>
      </c>
      <c r="AF63" s="209">
        <f t="shared" si="31"/>
        <v>0.18004749999818159</v>
      </c>
      <c r="AG63" s="23"/>
      <c r="AH63" s="209">
        <f t="shared" si="21"/>
        <v>-1.9241235400560084E-2</v>
      </c>
      <c r="AI63" s="209">
        <f t="shared" si="22"/>
        <v>1.2788256942216991</v>
      </c>
      <c r="AJ63" s="209">
        <f t="shared" si="23"/>
        <v>-0.66712884793249771</v>
      </c>
      <c r="AK63" s="209">
        <f t="shared" si="24"/>
        <v>-0.25252252583604118</v>
      </c>
      <c r="AL63" s="209">
        <f t="shared" si="25"/>
        <v>2.4056568078916003</v>
      </c>
      <c r="AM63" s="209">
        <f t="shared" si="26"/>
        <v>2.5938505641466763</v>
      </c>
      <c r="AN63" s="221">
        <f t="shared" si="38"/>
        <v>8.9168557872049377</v>
      </c>
      <c r="AO63" s="221">
        <f t="shared" si="38"/>
        <v>8.9170217844593829</v>
      </c>
      <c r="AP63" s="221">
        <f t="shared" si="38"/>
        <v>8.9175266938451045</v>
      </c>
      <c r="AQ63" s="221">
        <f t="shared" si="38"/>
        <v>8.9190615935557531</v>
      </c>
      <c r="AR63" s="221">
        <f t="shared" si="38"/>
        <v>8.9237196378634334</v>
      </c>
      <c r="AS63" s="221">
        <f t="shared" si="38"/>
        <v>8.9377838764609141</v>
      </c>
      <c r="AT63" s="221">
        <f t="shared" si="38"/>
        <v>8.979637612248597</v>
      </c>
      <c r="AU63" s="221">
        <f t="shared" si="28"/>
        <v>9.0997611755954928</v>
      </c>
      <c r="AV63" s="209"/>
      <c r="AW63" s="209">
        <v>500</v>
      </c>
      <c r="AX63" s="209">
        <f t="shared" si="0"/>
        <v>-6.4322330697283679E-3</v>
      </c>
      <c r="AY63" s="209">
        <f t="shared" si="1"/>
        <v>-1.2307783793705502E-3</v>
      </c>
      <c r="AZ63" s="209">
        <f t="shared" si="2"/>
        <v>-5.2014546903578181E-3</v>
      </c>
      <c r="BA63" s="209">
        <f t="shared" si="3"/>
        <v>0.62514030293043488</v>
      </c>
      <c r="BB63" s="209">
        <f t="shared" si="4"/>
        <v>-8.9276121137420256E-2</v>
      </c>
      <c r="BC63" s="209">
        <f t="shared" si="5"/>
        <v>8.3807204170259386E-2</v>
      </c>
      <c r="BD63" s="209">
        <f t="shared" si="6"/>
        <v>4.1928145667888148E-2</v>
      </c>
      <c r="BE63" s="209">
        <f t="shared" si="33"/>
        <v>6.4075746416133876</v>
      </c>
      <c r="BF63" s="209">
        <f t="shared" si="33"/>
        <v>6.407747629932306</v>
      </c>
      <c r="BG63" s="209">
        <f t="shared" si="33"/>
        <v>6.4072841974768204</v>
      </c>
      <c r="BH63" s="209">
        <f t="shared" si="33"/>
        <v>6.4085257848508252</v>
      </c>
      <c r="BI63" s="209">
        <f t="shared" si="33"/>
        <v>6.405199864857245</v>
      </c>
      <c r="BJ63" s="209">
        <f t="shared" si="33"/>
        <v>6.4141123756917642</v>
      </c>
      <c r="BK63" s="209">
        <f t="shared" si="33"/>
        <v>6.3902509281145807</v>
      </c>
      <c r="BL63" s="209">
        <f t="shared" si="8"/>
        <v>6.4543114177561645</v>
      </c>
      <c r="BM63" s="209"/>
      <c r="BN63" s="209"/>
      <c r="BO63" s="209"/>
      <c r="BP63" s="209"/>
    </row>
    <row r="64" spans="1:68" s="210" customFormat="1" ht="12.95" customHeight="1">
      <c r="A64" s="298" t="s">
        <v>12</v>
      </c>
      <c r="B64" s="298"/>
      <c r="C64" s="299">
        <v>50716.392500000002</v>
      </c>
      <c r="D64" s="299"/>
      <c r="E64" s="210">
        <f t="shared" si="35"/>
        <v>21447.248601178293</v>
      </c>
      <c r="F64" s="232">
        <f t="shared" si="12"/>
        <v>21447</v>
      </c>
      <c r="G64" s="210">
        <f t="shared" si="36"/>
        <v>0.18129849999968428</v>
      </c>
      <c r="K64" s="210">
        <f t="shared" si="41"/>
        <v>0.18129849999968428</v>
      </c>
      <c r="L64" s="212"/>
      <c r="M64" s="292">
        <f t="shared" si="15"/>
        <v>0.20200765558295691</v>
      </c>
      <c r="N64" s="297">
        <f t="shared" si="37"/>
        <v>35697.892500000002</v>
      </c>
      <c r="O64" s="213">
        <f t="shared" si="39"/>
        <v>4.2886912497219201E-4</v>
      </c>
      <c r="P64" s="214"/>
      <c r="Q64" s="210">
        <f t="shared" si="40"/>
        <v>4.2886912497219201E-4</v>
      </c>
      <c r="S64" s="215">
        <v>1</v>
      </c>
      <c r="Z64" s="209">
        <f t="shared" si="17"/>
        <v>21447</v>
      </c>
      <c r="AA64" s="221">
        <f t="shared" si="18"/>
        <v>0.18555351419015506</v>
      </c>
      <c r="AB64" s="221">
        <f t="shared" si="19"/>
        <v>0.19775264139248613</v>
      </c>
      <c r="AC64" s="295">
        <f t="shared" si="29"/>
        <v>-2.0709155583272632E-2</v>
      </c>
      <c r="AD64" s="221">
        <f t="shared" si="30"/>
        <v>-4.2550141904707794E-3</v>
      </c>
      <c r="AE64" s="221">
        <f t="shared" si="20"/>
        <v>1.8105145761107703E-5</v>
      </c>
      <c r="AF64" s="209">
        <f t="shared" si="31"/>
        <v>0.18129849999968428</v>
      </c>
      <c r="AG64" s="23"/>
      <c r="AH64" s="209">
        <f t="shared" si="21"/>
        <v>-1.6454141392801852E-2</v>
      </c>
      <c r="AI64" s="209">
        <f t="shared" si="22"/>
        <v>1.3045584159796131</v>
      </c>
      <c r="AJ64" s="209">
        <f t="shared" si="23"/>
        <v>-0.5824374797757581</v>
      </c>
      <c r="AK64" s="209">
        <f t="shared" si="24"/>
        <v>-0.22080662369778561</v>
      </c>
      <c r="AL64" s="209">
        <f t="shared" si="25"/>
        <v>2.5142806473929471</v>
      </c>
      <c r="AM64" s="209">
        <f t="shared" si="26"/>
        <v>3.0829619440637273</v>
      </c>
      <c r="AN64" s="221">
        <f t="shared" si="38"/>
        <v>8.9947582640229093</v>
      </c>
      <c r="AO64" s="221">
        <f t="shared" si="38"/>
        <v>8.9949316374371406</v>
      </c>
      <c r="AP64" s="221">
        <f t="shared" si="38"/>
        <v>8.9954385793886953</v>
      </c>
      <c r="AQ64" s="221">
        <f t="shared" si="38"/>
        <v>8.9969201980284428</v>
      </c>
      <c r="AR64" s="221">
        <f t="shared" si="38"/>
        <v>9.0012447493291212</v>
      </c>
      <c r="AS64" s="221">
        <f t="shared" si="38"/>
        <v>9.0138196029584368</v>
      </c>
      <c r="AT64" s="221">
        <f t="shared" si="38"/>
        <v>9.0500060101607396</v>
      </c>
      <c r="AU64" s="221">
        <f t="shared" si="28"/>
        <v>9.1515241740209703</v>
      </c>
      <c r="AV64" s="209"/>
      <c r="AW64" s="209">
        <v>1000</v>
      </c>
      <c r="AX64" s="209">
        <f t="shared" si="0"/>
        <v>-6.5997301172033961E-3</v>
      </c>
      <c r="AY64" s="209">
        <f t="shared" si="1"/>
        <v>4.5557180001580848E-4</v>
      </c>
      <c r="AZ64" s="209">
        <f t="shared" si="2"/>
        <v>-7.0553019172192042E-3</v>
      </c>
      <c r="BA64" s="209">
        <f t="shared" si="3"/>
        <v>0.62632575590953987</v>
      </c>
      <c r="BB64" s="209">
        <f t="shared" si="4"/>
        <v>-0.12077801259755763</v>
      </c>
      <c r="BC64" s="209">
        <f t="shared" si="5"/>
        <v>0.1154856589723029</v>
      </c>
      <c r="BD64" s="209">
        <f t="shared" si="6"/>
        <v>5.7807091234987069E-2</v>
      </c>
      <c r="BE64" s="209">
        <f t="shared" si="33"/>
        <v>6.454484490458662</v>
      </c>
      <c r="BF64" s="209">
        <f t="shared" si="33"/>
        <v>6.4547114379154626</v>
      </c>
      <c r="BG64" s="209">
        <f t="shared" si="33"/>
        <v>6.4540991905511076</v>
      </c>
      <c r="BH64" s="209">
        <f t="shared" si="33"/>
        <v>6.4557510293595923</v>
      </c>
      <c r="BI64" s="209">
        <f t="shared" si="33"/>
        <v>6.4512954564342175</v>
      </c>
      <c r="BJ64" s="209">
        <f t="shared" si="33"/>
        <v>6.4633216357434922</v>
      </c>
      <c r="BK64" s="209">
        <f t="shared" si="33"/>
        <v>6.4309165647336508</v>
      </c>
      <c r="BL64" s="209">
        <f t="shared" si="8"/>
        <v>6.5186932565938225</v>
      </c>
      <c r="BM64" s="209"/>
      <c r="BN64" s="209"/>
      <c r="BO64" s="209"/>
      <c r="BP64" s="209"/>
    </row>
    <row r="65" spans="1:68" s="210" customFormat="1" ht="12.95" customHeight="1">
      <c r="A65" s="298" t="s">
        <v>12</v>
      </c>
      <c r="B65" s="298"/>
      <c r="C65" s="299">
        <v>50718.584499999997</v>
      </c>
      <c r="D65" s="299"/>
      <c r="E65" s="210">
        <f t="shared" si="35"/>
        <v>21450.254328102783</v>
      </c>
      <c r="F65" s="300">
        <f>ROUND(2*E65,0)/2-0.5</f>
        <v>21450</v>
      </c>
      <c r="G65" s="210">
        <f t="shared" si="36"/>
        <v>0.18547499999112915</v>
      </c>
      <c r="K65" s="210">
        <f t="shared" si="41"/>
        <v>0.18547499999112915</v>
      </c>
      <c r="L65" s="212"/>
      <c r="M65" s="292">
        <f t="shared" si="15"/>
        <v>0.20205621967289072</v>
      </c>
      <c r="N65" s="297">
        <f t="shared" si="37"/>
        <v>35700.084499999997</v>
      </c>
      <c r="O65" s="213">
        <f t="shared" si="39"/>
        <v>2.7493684613483731E-4</v>
      </c>
      <c r="P65" s="214"/>
      <c r="Q65" s="210">
        <f t="shared" si="40"/>
        <v>2.7493684613483731E-4</v>
      </c>
      <c r="S65" s="215">
        <v>1</v>
      </c>
      <c r="Z65" s="209">
        <f t="shared" si="17"/>
        <v>21450</v>
      </c>
      <c r="AA65" s="221">
        <f t="shared" si="18"/>
        <v>0.18562348254791766</v>
      </c>
      <c r="AB65" s="221">
        <f t="shared" si="19"/>
        <v>0.20190773711610221</v>
      </c>
      <c r="AC65" s="295">
        <f t="shared" si="29"/>
        <v>-1.6581219681761572E-2</v>
      </c>
      <c r="AD65" s="221">
        <f t="shared" si="30"/>
        <v>-1.4848255678850952E-4</v>
      </c>
      <c r="AE65" s="221">
        <f t="shared" si="20"/>
        <v>2.2047069670452956E-8</v>
      </c>
      <c r="AF65" s="209">
        <f t="shared" si="31"/>
        <v>0.18547499999112915</v>
      </c>
      <c r="AG65" s="23"/>
      <c r="AH65" s="209">
        <f t="shared" si="21"/>
        <v>-1.6432737124973052E-2</v>
      </c>
      <c r="AI65" s="209">
        <f t="shared" si="22"/>
        <v>1.3047408420410136</v>
      </c>
      <c r="AJ65" s="209">
        <f t="shared" si="23"/>
        <v>-0.58176531603530013</v>
      </c>
      <c r="AK65" s="209">
        <f t="shared" si="24"/>
        <v>-0.22055478458868336</v>
      </c>
      <c r="AL65" s="209">
        <f t="shared" si="25"/>
        <v>2.5151072989650469</v>
      </c>
      <c r="AM65" s="209">
        <f t="shared" si="26"/>
        <v>3.087309328558594</v>
      </c>
      <c r="AN65" s="221">
        <f t="shared" si="38"/>
        <v>8.9953453421007517</v>
      </c>
      <c r="AO65" s="221">
        <f t="shared" si="38"/>
        <v>8.995518725766722</v>
      </c>
      <c r="AP65" s="221">
        <f t="shared" si="38"/>
        <v>8.9960255614744735</v>
      </c>
      <c r="AQ65" s="221">
        <f t="shared" si="38"/>
        <v>8.9975064729024652</v>
      </c>
      <c r="AR65" s="221">
        <f t="shared" si="38"/>
        <v>9.001827815129241</v>
      </c>
      <c r="AS65" s="221">
        <f t="shared" si="38"/>
        <v>9.0143901274908824</v>
      </c>
      <c r="AT65" s="221">
        <f t="shared" si="38"/>
        <v>9.0505322322371793</v>
      </c>
      <c r="AU65" s="221">
        <f t="shared" si="28"/>
        <v>9.1519104650539944</v>
      </c>
      <c r="AV65" s="209"/>
      <c r="AW65" s="209">
        <v>1500</v>
      </c>
      <c r="AX65" s="209">
        <f t="shared" si="0"/>
        <v>-6.6010587581763576E-3</v>
      </c>
      <c r="AY65" s="209">
        <f t="shared" si="1"/>
        <v>2.2967077080680133E-3</v>
      </c>
      <c r="AZ65" s="209">
        <f t="shared" si="2"/>
        <v>-8.8977664662443709E-3</v>
      </c>
      <c r="BA65" s="209">
        <f t="shared" si="3"/>
        <v>0.62789398027899512</v>
      </c>
      <c r="BB65" s="209">
        <f t="shared" si="4"/>
        <v>-0.15229860685908547</v>
      </c>
      <c r="BC65" s="209">
        <f t="shared" si="5"/>
        <v>0.14730565981118302</v>
      </c>
      <c r="BD65" s="209">
        <f t="shared" si="6"/>
        <v>7.3786302001893553E-2</v>
      </c>
      <c r="BE65" s="209">
        <f t="shared" si="33"/>
        <v>6.5015005078369263</v>
      </c>
      <c r="BF65" s="209">
        <f t="shared" si="33"/>
        <v>6.5017717085629494</v>
      </c>
      <c r="BG65" s="209">
        <f t="shared" si="33"/>
        <v>6.5010332628843583</v>
      </c>
      <c r="BH65" s="209">
        <f t="shared" si="33"/>
        <v>6.5030442425975581</v>
      </c>
      <c r="BI65" s="209">
        <f t="shared" si="33"/>
        <v>6.4975699159387261</v>
      </c>
      <c r="BJ65" s="209">
        <f t="shared" si="33"/>
        <v>6.5124880558486939</v>
      </c>
      <c r="BK65" s="209">
        <f t="shared" si="33"/>
        <v>6.4719459119405167</v>
      </c>
      <c r="BL65" s="209">
        <f t="shared" si="8"/>
        <v>6.5830750954314787</v>
      </c>
      <c r="BM65" s="209"/>
      <c r="BN65" s="209"/>
      <c r="BO65" s="209"/>
      <c r="BP65" s="209"/>
    </row>
    <row r="66" spans="1:68" s="210" customFormat="1" ht="12.95" customHeight="1">
      <c r="A66" s="298" t="s">
        <v>12</v>
      </c>
      <c r="B66" s="298"/>
      <c r="C66" s="299">
        <v>50728.429499999998</v>
      </c>
      <c r="D66" s="299"/>
      <c r="E66" s="210">
        <f t="shared" si="35"/>
        <v>21463.754045973081</v>
      </c>
      <c r="F66" s="300">
        <f>ROUND(2*E66,0)/2-0.5</f>
        <v>21463.5</v>
      </c>
      <c r="G66" s="210">
        <f t="shared" si="36"/>
        <v>0.18526924999605399</v>
      </c>
      <c r="K66" s="210">
        <f t="shared" si="41"/>
        <v>0.18526924999605399</v>
      </c>
      <c r="L66" s="212"/>
      <c r="M66" s="292">
        <f t="shared" si="15"/>
        <v>0.20227482703463495</v>
      </c>
      <c r="N66" s="297">
        <f t="shared" si="37"/>
        <v>35709.929499999998</v>
      </c>
      <c r="O66" s="213">
        <f t="shared" si="39"/>
        <v>2.8918965041511215E-4</v>
      </c>
      <c r="P66" s="214"/>
      <c r="Q66" s="210">
        <f t="shared" si="40"/>
        <v>2.8918965041511215E-4</v>
      </c>
      <c r="S66" s="215">
        <v>1</v>
      </c>
      <c r="Z66" s="209">
        <f t="shared" si="17"/>
        <v>21463.5</v>
      </c>
      <c r="AA66" s="221">
        <f t="shared" si="18"/>
        <v>0.18593851594923713</v>
      </c>
      <c r="AB66" s="221">
        <f t="shared" si="19"/>
        <v>0.20160556108145181</v>
      </c>
      <c r="AC66" s="295">
        <f t="shared" si="29"/>
        <v>-1.7005577038580966E-2</v>
      </c>
      <c r="AD66" s="221">
        <f t="shared" si="30"/>
        <v>-6.6926595318314575E-4</v>
      </c>
      <c r="AE66" s="221">
        <f t="shared" si="20"/>
        <v>4.4791691609014462E-7</v>
      </c>
      <c r="AF66" s="209">
        <f t="shared" si="31"/>
        <v>0.18526924999605399</v>
      </c>
      <c r="AG66" s="23"/>
      <c r="AH66" s="209">
        <f t="shared" si="21"/>
        <v>-1.633631108539781E-2</v>
      </c>
      <c r="AI66" s="209">
        <f t="shared" si="22"/>
        <v>1.3055598059166811</v>
      </c>
      <c r="AJ66" s="209">
        <f t="shared" si="23"/>
        <v>-0.57873334159608236</v>
      </c>
      <c r="AK66" s="209">
        <f t="shared" si="24"/>
        <v>-0.21941877499655024</v>
      </c>
      <c r="AL66" s="209">
        <f t="shared" si="25"/>
        <v>2.5188300814458704</v>
      </c>
      <c r="AM66" s="209">
        <f t="shared" si="26"/>
        <v>3.1070258586816899</v>
      </c>
      <c r="AN66" s="221">
        <f t="shared" si="38"/>
        <v>8.9979882029092018</v>
      </c>
      <c r="AO66" s="221">
        <f t="shared" si="38"/>
        <v>8.9981616238144042</v>
      </c>
      <c r="AP66" s="221">
        <f t="shared" si="38"/>
        <v>8.9986679580942734</v>
      </c>
      <c r="AQ66" s="221">
        <f t="shared" si="38"/>
        <v>9.0001456293159947</v>
      </c>
      <c r="AR66" s="221">
        <f t="shared" si="38"/>
        <v>9.0044523999452544</v>
      </c>
      <c r="AS66" s="221">
        <f t="shared" si="38"/>
        <v>9.016958023902653</v>
      </c>
      <c r="AT66" s="221">
        <f t="shared" si="38"/>
        <v>9.0529004184854092</v>
      </c>
      <c r="AU66" s="221">
        <f t="shared" si="28"/>
        <v>9.1536487747026136</v>
      </c>
      <c r="AV66" s="209"/>
      <c r="AW66" s="209">
        <v>2000</v>
      </c>
      <c r="AX66" s="209">
        <f t="shared" ref="AX66:AX109" si="42">AB$3+AB$4*AW66+AB$5*AW66^2+AZ66</f>
        <v>-6.4331585263882104E-3</v>
      </c>
      <c r="AY66" s="209">
        <f t="shared" ref="AY66:AY109" si="43">AB$3+AB$4*AW66+AB$5*AW66^2</f>
        <v>4.2926293447860617E-3</v>
      </c>
      <c r="AZ66" s="209">
        <f t="shared" ref="AZ66:AZ109" si="44">$AB$6*($AB$11/BA66*BB66+$AB$12)</f>
        <v>-1.0725787871174272E-2</v>
      </c>
      <c r="BA66" s="209">
        <f t="shared" ref="BA66:BA109" si="45">1+$AB$7*COS(BC66)</f>
        <v>0.62985109910835035</v>
      </c>
      <c r="BB66" s="209">
        <f t="shared" ref="BB66:BB109" si="46">SIN(BC66+RADIANS($AB$9))</f>
        <v>-0.1838433221673933</v>
      </c>
      <c r="BC66" s="209">
        <f t="shared" ref="BC66:BC109" si="47">2*ATAN(BD66)</f>
        <v>0.17930706177904998</v>
      </c>
      <c r="BD66" s="209">
        <f t="shared" ref="BD66:BD109" si="48">SQRT((1+$AB$7)/(1-$AB$7))*TAN(BE66/2)</f>
        <v>8.9894510081949167E-2</v>
      </c>
      <c r="BE66" s="209">
        <f t="shared" si="33"/>
        <v>6.5486520463272839</v>
      </c>
      <c r="BF66" s="209">
        <f t="shared" si="33"/>
        <v>6.5489562462282764</v>
      </c>
      <c r="BG66" s="209">
        <f t="shared" si="33"/>
        <v>6.5481182618065388</v>
      </c>
      <c r="BH66" s="209">
        <f t="shared" si="33"/>
        <v>6.5504271336724083</v>
      </c>
      <c r="BI66" s="209">
        <f t="shared" si="33"/>
        <v>6.5440690584299448</v>
      </c>
      <c r="BJ66" s="209">
        <f t="shared" si="33"/>
        <v>6.5616046273493813</v>
      </c>
      <c r="BK66" s="209">
        <f t="shared" si="33"/>
        <v>6.5134357328767116</v>
      </c>
      <c r="BL66" s="209">
        <f t="shared" ref="BL66:BL109" si="49">RADIANS($AB$9)+$AB$18*(AW66-AB$15)</f>
        <v>6.6474569342691368</v>
      </c>
      <c r="BM66" s="209"/>
      <c r="BN66" s="209"/>
      <c r="BO66" s="209"/>
      <c r="BP66" s="209"/>
    </row>
    <row r="67" spans="1:68" s="210" customFormat="1" ht="12.95" customHeight="1">
      <c r="A67" s="298" t="s">
        <v>12</v>
      </c>
      <c r="B67" s="298"/>
      <c r="C67" s="299">
        <v>50739.366900000001</v>
      </c>
      <c r="D67" s="299"/>
      <c r="E67" s="210">
        <f t="shared" ref="E67:E98" si="50">(C67-C$7)/C$8</f>
        <v>21478.751690892794</v>
      </c>
      <c r="F67" s="300">
        <f t="shared" ref="F67:F98" si="51">ROUND(2*E67,0)/2-0.5</f>
        <v>21478.5</v>
      </c>
      <c r="G67" s="210">
        <f t="shared" ref="G67:G98" si="52">C67-(C$7+C$8*F67)</f>
        <v>0.18355174999305746</v>
      </c>
      <c r="K67" s="210">
        <f>G67</f>
        <v>0.18355174999305746</v>
      </c>
      <c r="L67" s="212"/>
      <c r="M67" s="292">
        <f t="shared" si="15"/>
        <v>0.20251785644503764</v>
      </c>
      <c r="N67" s="297">
        <f t="shared" ref="N67:N98" si="53">C67-15018.5</f>
        <v>35720.866900000001</v>
      </c>
      <c r="O67" s="213">
        <f t="shared" ref="O67:O98" si="54">+(M67-G67)^2</f>
        <v>3.5971319394784444E-4</v>
      </c>
      <c r="P67" s="214"/>
      <c r="Q67" s="210">
        <f t="shared" si="40"/>
        <v>3.5971319394784444E-4</v>
      </c>
      <c r="S67" s="215">
        <v>1</v>
      </c>
      <c r="Z67" s="209">
        <f t="shared" si="17"/>
        <v>21478.5</v>
      </c>
      <c r="AA67" s="221">
        <f t="shared" si="18"/>
        <v>0.18628888980016034</v>
      </c>
      <c r="AB67" s="221">
        <f t="shared" si="19"/>
        <v>0.19978071663793476</v>
      </c>
      <c r="AC67" s="295">
        <f t="shared" si="29"/>
        <v>-1.8966106451980186E-2</v>
      </c>
      <c r="AD67" s="221">
        <f t="shared" si="30"/>
        <v>-2.7371398071028841E-3</v>
      </c>
      <c r="AE67" s="221">
        <f t="shared" si="20"/>
        <v>7.4919343236272138E-6</v>
      </c>
      <c r="AF67" s="209">
        <f t="shared" si="31"/>
        <v>0.18355174999305746</v>
      </c>
      <c r="AG67" s="23"/>
      <c r="AH67" s="209">
        <f t="shared" si="21"/>
        <v>-1.6228966644877302E-2</v>
      </c>
      <c r="AI67" s="209">
        <f t="shared" si="22"/>
        <v>1.3064659888732166</v>
      </c>
      <c r="AJ67" s="209">
        <f t="shared" si="23"/>
        <v>-0.57535061317733738</v>
      </c>
      <c r="AK67" s="209">
        <f t="shared" si="24"/>
        <v>-0.21815130409142186</v>
      </c>
      <c r="AL67" s="209">
        <f t="shared" si="25"/>
        <v>2.522971962732389</v>
      </c>
      <c r="AM67" s="209">
        <f t="shared" si="26"/>
        <v>3.1292317668887093</v>
      </c>
      <c r="AN67" s="221">
        <f t="shared" si="38"/>
        <v>9.0009266462501287</v>
      </c>
      <c r="AO67" s="221">
        <f t="shared" si="38"/>
        <v>9.0011000913771539</v>
      </c>
      <c r="AP67" s="221">
        <f t="shared" si="38"/>
        <v>9.0016058236141649</v>
      </c>
      <c r="AQ67" s="221">
        <f t="shared" si="38"/>
        <v>9.0030797836895662</v>
      </c>
      <c r="AR67" s="221">
        <f t="shared" si="38"/>
        <v>9.0073701129956447</v>
      </c>
      <c r="AS67" s="221">
        <f t="shared" si="38"/>
        <v>9.0198122662719022</v>
      </c>
      <c r="AT67" s="221">
        <f t="shared" si="38"/>
        <v>9.0555320935076704</v>
      </c>
      <c r="AU67" s="221">
        <f t="shared" si="28"/>
        <v>9.1555802298677413</v>
      </c>
      <c r="AV67" s="209"/>
      <c r="AW67" s="209">
        <v>2500</v>
      </c>
      <c r="AX67" s="209">
        <f t="shared" si="42"/>
        <v>-6.0929037475949879E-3</v>
      </c>
      <c r="AY67" s="209">
        <f t="shared" si="43"/>
        <v>6.4433367101699567E-3</v>
      </c>
      <c r="AZ67" s="209">
        <f t="shared" si="44"/>
        <v>-1.2536240457764945E-2</v>
      </c>
      <c r="BA67" s="209">
        <f t="shared" si="45"/>
        <v>0.63220478730038909</v>
      </c>
      <c r="BB67" s="209">
        <f t="shared" si="46"/>
        <v>-0.21541671331656265</v>
      </c>
      <c r="BC67" s="209">
        <f t="shared" si="47"/>
        <v>0.2115306056653421</v>
      </c>
      <c r="BD67" s="209">
        <f t="shared" si="48"/>
        <v>0.10616144960410195</v>
      </c>
      <c r="BE67" s="209">
        <f t="shared" si="33"/>
        <v>6.5959687474258182</v>
      </c>
      <c r="BF67" s="209">
        <f t="shared" si="33"/>
        <v>6.5962938265907818</v>
      </c>
      <c r="BG67" s="209">
        <f t="shared" si="33"/>
        <v>6.5953856395198631</v>
      </c>
      <c r="BH67" s="209">
        <f t="shared" si="33"/>
        <v>6.597923549143311</v>
      </c>
      <c r="BI67" s="209">
        <f t="shared" si="33"/>
        <v>6.5908366081332579</v>
      </c>
      <c r="BJ67" s="209">
        <f t="shared" si="33"/>
        <v>6.6106677418953037</v>
      </c>
      <c r="BK67" s="209">
        <f t="shared" si="33"/>
        <v>6.5554808826696052</v>
      </c>
      <c r="BL67" s="209">
        <f t="shared" si="49"/>
        <v>6.711838773106793</v>
      </c>
      <c r="BM67" s="209"/>
      <c r="BN67" s="209"/>
      <c r="BO67" s="209"/>
      <c r="BP67" s="209"/>
    </row>
    <row r="68" spans="1:68" s="210" customFormat="1" ht="12.95" customHeight="1">
      <c r="A68" s="298" t="s">
        <v>12</v>
      </c>
      <c r="B68" s="298"/>
      <c r="C68" s="299">
        <v>50754.319199999998</v>
      </c>
      <c r="D68" s="299"/>
      <c r="E68" s="210">
        <f t="shared" si="50"/>
        <v>21499.254670223618</v>
      </c>
      <c r="F68" s="300">
        <f t="shared" si="51"/>
        <v>21499</v>
      </c>
      <c r="G68" s="210">
        <f t="shared" si="52"/>
        <v>0.18572449999192031</v>
      </c>
      <c r="K68" s="210">
        <f>G68</f>
        <v>0.18572449999192031</v>
      </c>
      <c r="L68" s="212"/>
      <c r="M68" s="292">
        <f t="shared" si="15"/>
        <v>0.20285022192988272</v>
      </c>
      <c r="N68" s="297">
        <f t="shared" si="53"/>
        <v>35735.819199999998</v>
      </c>
      <c r="O68" s="213">
        <f t="shared" si="54"/>
        <v>2.9329035189640707E-4</v>
      </c>
      <c r="P68" s="214"/>
      <c r="Q68" s="210">
        <f t="shared" si="40"/>
        <v>2.9329035189640707E-4</v>
      </c>
      <c r="S68" s="215">
        <v>1</v>
      </c>
      <c r="Z68" s="209">
        <f t="shared" si="17"/>
        <v>21499</v>
      </c>
      <c r="AA68" s="221">
        <f t="shared" si="18"/>
        <v>0.18676830559841526</v>
      </c>
      <c r="AB68" s="221">
        <f t="shared" si="19"/>
        <v>0.20180641632338778</v>
      </c>
      <c r="AC68" s="295">
        <f t="shared" si="29"/>
        <v>-1.7125721937962413E-2</v>
      </c>
      <c r="AD68" s="221">
        <f t="shared" si="30"/>
        <v>-1.0438056064949464E-3</v>
      </c>
      <c r="AE68" s="221">
        <f t="shared" si="20"/>
        <v>1.0895301441502829E-6</v>
      </c>
      <c r="AF68" s="209">
        <f t="shared" si="31"/>
        <v>0.18572449999192031</v>
      </c>
      <c r="AG68" s="23"/>
      <c r="AH68" s="209">
        <f t="shared" si="21"/>
        <v>-1.608191633146747E-2</v>
      </c>
      <c r="AI68" s="209">
        <f t="shared" si="22"/>
        <v>1.3076979352673557</v>
      </c>
      <c r="AJ68" s="209">
        <f t="shared" si="23"/>
        <v>-0.57070400408673072</v>
      </c>
      <c r="AK68" s="209">
        <f t="shared" si="24"/>
        <v>-0.21641019949399964</v>
      </c>
      <c r="AL68" s="209">
        <f t="shared" si="25"/>
        <v>2.5286417843051878</v>
      </c>
      <c r="AM68" s="209">
        <f t="shared" si="26"/>
        <v>3.1601003037020781</v>
      </c>
      <c r="AN68" s="221">
        <f t="shared" si="38"/>
        <v>9.0049457905339523</v>
      </c>
      <c r="AO68" s="221">
        <f t="shared" si="38"/>
        <v>9.0051192393352721</v>
      </c>
      <c r="AP68" s="221">
        <f t="shared" si="38"/>
        <v>9.005624072024597</v>
      </c>
      <c r="AQ68" s="221">
        <f t="shared" si="38"/>
        <v>9.0070927711984936</v>
      </c>
      <c r="AR68" s="221">
        <f t="shared" si="38"/>
        <v>9.0113602048308685</v>
      </c>
      <c r="AS68" s="221">
        <f t="shared" si="38"/>
        <v>9.0237147954386892</v>
      </c>
      <c r="AT68" s="221">
        <f t="shared" si="38"/>
        <v>9.0591293191195987</v>
      </c>
      <c r="AU68" s="221">
        <f t="shared" si="28"/>
        <v>9.1582198852600865</v>
      </c>
      <c r="AV68" s="209"/>
      <c r="AW68" s="209">
        <v>3000</v>
      </c>
      <c r="AX68" s="209">
        <f t="shared" si="42"/>
        <v>-5.5770910767042534E-3</v>
      </c>
      <c r="AY68" s="209">
        <f t="shared" si="43"/>
        <v>8.7488298042196974E-3</v>
      </c>
      <c r="AZ68" s="209">
        <f t="shared" si="44"/>
        <v>-1.4325920880923951E-2</v>
      </c>
      <c r="BA68" s="209">
        <f t="shared" si="45"/>
        <v>0.63496432720931861</v>
      </c>
      <c r="BB68" s="209">
        <f t="shared" si="46"/>
        <v>-0.24702228014933217</v>
      </c>
      <c r="BC68" s="209">
        <f t="shared" si="47"/>
        <v>0.24401815836594878</v>
      </c>
      <c r="BD68" s="209">
        <f t="shared" si="48"/>
        <v>0.12261812379924084</v>
      </c>
      <c r="BE68" s="209">
        <f t="shared" si="33"/>
        <v>6.6434806543710696</v>
      </c>
      <c r="BF68" s="209">
        <f t="shared" si="33"/>
        <v>6.6438143434376267</v>
      </c>
      <c r="BG68" s="209">
        <f t="shared" si="33"/>
        <v>6.6428664845711074</v>
      </c>
      <c r="BH68" s="209">
        <f t="shared" si="33"/>
        <v>6.645559807405081</v>
      </c>
      <c r="BI68" s="209">
        <f t="shared" si="33"/>
        <v>6.6379138911962867</v>
      </c>
      <c r="BJ68" s="209">
        <f t="shared" si="33"/>
        <v>6.659677925731244</v>
      </c>
      <c r="BK68" s="209">
        <f t="shared" si="33"/>
        <v>6.5981739153916958</v>
      </c>
      <c r="BL68" s="209">
        <f t="shared" si="49"/>
        <v>6.7762206119444501</v>
      </c>
      <c r="BM68" s="209"/>
      <c r="BN68" s="209"/>
      <c r="BO68" s="209"/>
      <c r="BP68" s="209"/>
    </row>
    <row r="69" spans="1:68" s="210" customFormat="1" ht="12.95" customHeight="1">
      <c r="A69" s="298" t="s">
        <v>12</v>
      </c>
      <c r="B69" s="298"/>
      <c r="C69" s="299">
        <v>50755.413</v>
      </c>
      <c r="D69" s="299"/>
      <c r="E69" s="210">
        <f t="shared" si="50"/>
        <v>21500.754516989138</v>
      </c>
      <c r="F69" s="300">
        <f t="shared" si="51"/>
        <v>21500.5</v>
      </c>
      <c r="G69" s="210">
        <f t="shared" si="52"/>
        <v>0.18561274999228772</v>
      </c>
      <c r="K69" s="210">
        <f>G69</f>
        <v>0.18561274999228772</v>
      </c>
      <c r="L69" s="212"/>
      <c r="M69" s="292">
        <f t="shared" si="15"/>
        <v>0.20287455157146117</v>
      </c>
      <c r="N69" s="297">
        <f t="shared" si="53"/>
        <v>35736.913</v>
      </c>
      <c r="O69" s="213">
        <f t="shared" si="54"/>
        <v>2.979697937587551E-4</v>
      </c>
      <c r="P69" s="214"/>
      <c r="Q69" s="210">
        <f t="shared" si="40"/>
        <v>2.979697937587551E-4</v>
      </c>
      <c r="S69" s="215">
        <v>1</v>
      </c>
      <c r="Z69" s="209">
        <f t="shared" si="17"/>
        <v>21500.5</v>
      </c>
      <c r="AA69" s="221">
        <f t="shared" si="18"/>
        <v>0.18680341066059861</v>
      </c>
      <c r="AB69" s="221">
        <f t="shared" si="19"/>
        <v>0.20168389090315028</v>
      </c>
      <c r="AC69" s="295">
        <f t="shared" si="29"/>
        <v>-1.7261801579173452E-2</v>
      </c>
      <c r="AD69" s="221">
        <f t="shared" si="30"/>
        <v>-1.1906606683108889E-3</v>
      </c>
      <c r="AE69" s="221">
        <f t="shared" si="20"/>
        <v>1.4176728270625326E-6</v>
      </c>
      <c r="AF69" s="209">
        <f t="shared" si="31"/>
        <v>0.18561274999228772</v>
      </c>
      <c r="AG69" s="23"/>
      <c r="AH69" s="209">
        <f t="shared" si="21"/>
        <v>-1.6071140910862553E-2</v>
      </c>
      <c r="AI69" s="209">
        <f t="shared" si="22"/>
        <v>1.3077877802393543</v>
      </c>
      <c r="AJ69" s="209">
        <f t="shared" si="23"/>
        <v>-0.57036294270161358</v>
      </c>
      <c r="AK69" s="209">
        <f t="shared" si="24"/>
        <v>-0.21628239907157859</v>
      </c>
      <c r="AL69" s="209">
        <f t="shared" si="25"/>
        <v>2.5290570674461756</v>
      </c>
      <c r="AM69" s="209">
        <f t="shared" si="26"/>
        <v>3.1623830004347933</v>
      </c>
      <c r="AN69" s="221">
        <f t="shared" ref="AN69:AT84" si="55">$AU69+$AB$7*SIN(AO69)</f>
        <v>9.0052400220641289</v>
      </c>
      <c r="AO69" s="221">
        <f t="shared" si="55"/>
        <v>9.005413469792277</v>
      </c>
      <c r="AP69" s="221">
        <f t="shared" si="55"/>
        <v>9.0059182331699397</v>
      </c>
      <c r="AQ69" s="221">
        <f t="shared" si="55"/>
        <v>9.0073865388239671</v>
      </c>
      <c r="AR69" s="221">
        <f t="shared" si="55"/>
        <v>9.0116522778822397</v>
      </c>
      <c r="AS69" s="221">
        <f t="shared" si="55"/>
        <v>9.0240004244406116</v>
      </c>
      <c r="AT69" s="221">
        <f t="shared" si="55"/>
        <v>9.0593925579390326</v>
      </c>
      <c r="AU69" s="221">
        <f t="shared" si="28"/>
        <v>9.1584130307766003</v>
      </c>
      <c r="AV69" s="209"/>
      <c r="AW69" s="209">
        <v>3500</v>
      </c>
      <c r="AX69" s="209">
        <f t="shared" si="42"/>
        <v>-4.8824274558391268E-3</v>
      </c>
      <c r="AY69" s="209">
        <f t="shared" si="43"/>
        <v>1.1209108626935282E-2</v>
      </c>
      <c r="AZ69" s="209">
        <f t="shared" si="44"/>
        <v>-1.6091536082774409E-2</v>
      </c>
      <c r="BA69" s="209">
        <f t="shared" si="45"/>
        <v>0.63814067911037209</v>
      </c>
      <c r="BB69" s="209">
        <f t="shared" si="46"/>
        <v>-0.27866226333300992</v>
      </c>
      <c r="BC69" s="209">
        <f t="shared" si="47"/>
        <v>0.27681297997835447</v>
      </c>
      <c r="BD69" s="209">
        <f t="shared" si="48"/>
        <v>0.13929710299234749</v>
      </c>
      <c r="BE69" s="209">
        <f t="shared" si="33"/>
        <v>6.6912183486400041</v>
      </c>
      <c r="BF69" s="209">
        <f t="shared" si="33"/>
        <v>6.6915489275108193</v>
      </c>
      <c r="BG69" s="209">
        <f t="shared" si="33"/>
        <v>6.6905916127081841</v>
      </c>
      <c r="BH69" s="209">
        <f t="shared" si="33"/>
        <v>6.6933649660000496</v>
      </c>
      <c r="BI69" s="209">
        <f t="shared" si="33"/>
        <v>6.6853396086414492</v>
      </c>
      <c r="BJ69" s="209">
        <f t="shared" si="33"/>
        <v>6.7086405716807835</v>
      </c>
      <c r="BK69" s="209">
        <f t="shared" si="33"/>
        <v>6.6416047005545096</v>
      </c>
      <c r="BL69" s="209">
        <f t="shared" si="49"/>
        <v>6.8406024507821073</v>
      </c>
      <c r="BM69" s="209"/>
      <c r="BN69" s="209"/>
      <c r="BO69" s="209"/>
      <c r="BP69" s="209"/>
    </row>
    <row r="70" spans="1:68" s="210" customFormat="1" ht="12.95" customHeight="1">
      <c r="A70" s="298" t="s">
        <v>12</v>
      </c>
      <c r="B70" s="298"/>
      <c r="C70" s="299">
        <v>50756.5069</v>
      </c>
      <c r="D70" s="299"/>
      <c r="E70" s="298">
        <f t="shared" si="50"/>
        <v>21502.254500877236</v>
      </c>
      <c r="F70" s="300">
        <f t="shared" si="51"/>
        <v>21502</v>
      </c>
      <c r="G70" s="210">
        <f t="shared" si="52"/>
        <v>0.18560099999740487</v>
      </c>
      <c r="K70" s="210">
        <f>G70</f>
        <v>0.18560099999740487</v>
      </c>
      <c r="L70" s="212"/>
      <c r="M70" s="292">
        <f t="shared" si="15"/>
        <v>0.20289888260611119</v>
      </c>
      <c r="N70" s="297">
        <f t="shared" si="53"/>
        <v>35738.0069</v>
      </c>
      <c r="O70" s="213">
        <f t="shared" si="54"/>
        <v>2.9921674274458463E-4</v>
      </c>
      <c r="P70" s="214"/>
      <c r="Q70" s="210">
        <f t="shared" si="40"/>
        <v>2.9921674274458463E-4</v>
      </c>
      <c r="S70" s="215">
        <v>1</v>
      </c>
      <c r="Z70" s="209">
        <f t="shared" si="17"/>
        <v>21502</v>
      </c>
      <c r="AA70" s="221">
        <f t="shared" si="18"/>
        <v>0.18683851924365419</v>
      </c>
      <c r="AB70" s="221">
        <f t="shared" si="19"/>
        <v>0.20166136335986187</v>
      </c>
      <c r="AC70" s="295">
        <f t="shared" si="29"/>
        <v>-1.7297882608706322E-2</v>
      </c>
      <c r="AD70" s="221">
        <f t="shared" si="30"/>
        <v>-1.237519246249319E-3</v>
      </c>
      <c r="AE70" s="221">
        <f t="shared" si="20"/>
        <v>1.5314538848374825E-6</v>
      </c>
      <c r="AF70" s="209">
        <f t="shared" si="31"/>
        <v>0.18560099999740487</v>
      </c>
      <c r="AG70" s="23"/>
      <c r="AH70" s="209">
        <f t="shared" si="21"/>
        <v>-1.6060363362456993E-2</v>
      </c>
      <c r="AI70" s="209">
        <f t="shared" si="22"/>
        <v>1.3078775844305182</v>
      </c>
      <c r="AJ70" s="209">
        <f t="shared" si="23"/>
        <v>-0.57002173619683316</v>
      </c>
      <c r="AK70" s="209">
        <f t="shared" si="24"/>
        <v>-0.21615454382930693</v>
      </c>
      <c r="AL70" s="209">
        <f t="shared" si="25"/>
        <v>2.5294724074921509</v>
      </c>
      <c r="AM70" s="209">
        <f t="shared" si="26"/>
        <v>3.1646690103751189</v>
      </c>
      <c r="AN70" s="221">
        <f t="shared" si="55"/>
        <v>9.0055342737007749</v>
      </c>
      <c r="AO70" s="221">
        <f t="shared" si="55"/>
        <v>9.0057077201721025</v>
      </c>
      <c r="AP70" s="221">
        <f t="shared" si="55"/>
        <v>9.0062124137611512</v>
      </c>
      <c r="AQ70" s="221">
        <f t="shared" si="55"/>
        <v>9.0076803247254436</v>
      </c>
      <c r="AR70" s="221">
        <f t="shared" si="55"/>
        <v>9.0119443665830854</v>
      </c>
      <c r="AS70" s="221">
        <f t="shared" si="55"/>
        <v>9.0242860640546088</v>
      </c>
      <c r="AT70" s="221">
        <f t="shared" si="55"/>
        <v>9.0596558004524415</v>
      </c>
      <c r="AU70" s="221">
        <f t="shared" si="28"/>
        <v>9.1586061762931124</v>
      </c>
      <c r="AV70" s="209"/>
      <c r="AW70" s="209">
        <v>4000</v>
      </c>
      <c r="AX70" s="209">
        <f t="shared" si="42"/>
        <v>-4.0055182346485189E-3</v>
      </c>
      <c r="AY70" s="209">
        <f t="shared" si="43"/>
        <v>1.3824173178316711E-2</v>
      </c>
      <c r="AZ70" s="209">
        <f t="shared" si="44"/>
        <v>-1.782969141296523E-2</v>
      </c>
      <c r="BA70" s="209">
        <f t="shared" si="45"/>
        <v>0.64174656824085652</v>
      </c>
      <c r="BB70" s="209">
        <f t="shared" si="46"/>
        <v>-0.31033741978652984</v>
      </c>
      <c r="BC70" s="209">
        <f t="shared" si="47"/>
        <v>0.30996002039825998</v>
      </c>
      <c r="BD70" s="209">
        <f t="shared" si="48"/>
        <v>0.15623285983062224</v>
      </c>
      <c r="BE70" s="209">
        <f t="shared" si="33"/>
        <v>6.7392131097988637</v>
      </c>
      <c r="BF70" s="209">
        <f t="shared" si="33"/>
        <v>6.7395300389355892</v>
      </c>
      <c r="BG70" s="209">
        <f t="shared" si="33"/>
        <v>6.7385917206857187</v>
      </c>
      <c r="BH70" s="209">
        <f t="shared" ref="BH70:BK109" si="56">$BL70+$AB$7*SIN(BI70)</f>
        <v>6.7413710149017234</v>
      </c>
      <c r="BI70" s="209">
        <f t="shared" si="56"/>
        <v>6.7331497018002251</v>
      </c>
      <c r="BJ70" s="209">
        <f t="shared" si="56"/>
        <v>6.7575666642157071</v>
      </c>
      <c r="BK70" s="209">
        <f t="shared" si="56"/>
        <v>6.6858600507262294</v>
      </c>
      <c r="BL70" s="209">
        <f t="shared" si="49"/>
        <v>6.9049842896197644</v>
      </c>
      <c r="BM70" s="209"/>
      <c r="BN70" s="209"/>
      <c r="BO70" s="209"/>
      <c r="BP70" s="209"/>
    </row>
    <row r="71" spans="1:68" s="210" customFormat="1" ht="12.95" customHeight="1">
      <c r="A71" s="298" t="s">
        <v>12</v>
      </c>
      <c r="B71" s="298"/>
      <c r="C71" s="299">
        <v>50863.348100000003</v>
      </c>
      <c r="D71" s="299"/>
      <c r="E71" s="298">
        <f t="shared" si="50"/>
        <v>21648.757909401738</v>
      </c>
      <c r="F71" s="300">
        <f t="shared" si="51"/>
        <v>21648.5</v>
      </c>
      <c r="G71" s="210">
        <f t="shared" si="52"/>
        <v>0.18808675000036601</v>
      </c>
      <c r="K71" s="210">
        <f>G71</f>
        <v>0.18808675000036601</v>
      </c>
      <c r="L71" s="212"/>
      <c r="M71" s="292">
        <f t="shared" si="15"/>
        <v>0.20528192578526785</v>
      </c>
      <c r="N71" s="297">
        <f t="shared" si="53"/>
        <v>35844.848100000003</v>
      </c>
      <c r="O71" s="213">
        <f t="shared" si="54"/>
        <v>2.9567407027367479E-4</v>
      </c>
      <c r="P71" s="214"/>
      <c r="Q71" s="210">
        <f t="shared" si="40"/>
        <v>2.9567407027367479E-4</v>
      </c>
      <c r="S71" s="215">
        <v>1</v>
      </c>
      <c r="Z71" s="209">
        <f t="shared" si="17"/>
        <v>21648.5</v>
      </c>
      <c r="AA71" s="221">
        <f t="shared" si="18"/>
        <v>0.19028425973657753</v>
      </c>
      <c r="AB71" s="221">
        <f t="shared" si="19"/>
        <v>0.20308441604905633</v>
      </c>
      <c r="AC71" s="295">
        <f t="shared" si="29"/>
        <v>-1.7195175784901845E-2</v>
      </c>
      <c r="AD71" s="221">
        <f t="shared" si="30"/>
        <v>-2.1975097362115226E-3</v>
      </c>
      <c r="AE71" s="221">
        <f t="shared" si="20"/>
        <v>4.8290490407444351E-6</v>
      </c>
      <c r="AF71" s="209">
        <f t="shared" si="31"/>
        <v>0.18808675000036601</v>
      </c>
      <c r="AG71" s="23"/>
      <c r="AH71" s="209">
        <f t="shared" si="21"/>
        <v>-1.4997666048690317E-2</v>
      </c>
      <c r="AI71" s="209">
        <f t="shared" si="22"/>
        <v>1.3164452235170903</v>
      </c>
      <c r="AJ71" s="209">
        <f t="shared" si="23"/>
        <v>-0.53600430209443983</v>
      </c>
      <c r="AK71" s="209">
        <f t="shared" si="24"/>
        <v>-0.2034055415322929</v>
      </c>
      <c r="AL71" s="209">
        <f t="shared" si="25"/>
        <v>2.5703077909670693</v>
      </c>
      <c r="AM71" s="209">
        <f t="shared" si="26"/>
        <v>3.40514432486584</v>
      </c>
      <c r="AN71" s="221">
        <f t="shared" si="55"/>
        <v>9.0343682030939583</v>
      </c>
      <c r="AO71" s="221">
        <f t="shared" si="55"/>
        <v>9.0345406235219201</v>
      </c>
      <c r="AP71" s="221">
        <f t="shared" si="55"/>
        <v>9.0350361788176219</v>
      </c>
      <c r="AQ71" s="221">
        <f t="shared" si="55"/>
        <v>9.0364598984768723</v>
      </c>
      <c r="AR71" s="221">
        <f t="shared" si="55"/>
        <v>9.0405456186382498</v>
      </c>
      <c r="AS71" s="221">
        <f t="shared" si="55"/>
        <v>9.0522335479171918</v>
      </c>
      <c r="AT71" s="221">
        <f t="shared" si="55"/>
        <v>9.0853831985560802</v>
      </c>
      <c r="AU71" s="221">
        <f t="shared" si="28"/>
        <v>9.1774700550725452</v>
      </c>
      <c r="AV71" s="209"/>
      <c r="AW71" s="209">
        <v>4500</v>
      </c>
      <c r="AX71" s="209">
        <f t="shared" si="42"/>
        <v>-2.9428550985279023E-3</v>
      </c>
      <c r="AY71" s="209">
        <f t="shared" si="43"/>
        <v>1.6594023458363985E-2</v>
      </c>
      <c r="AZ71" s="209">
        <f t="shared" si="44"/>
        <v>-1.9536878556891887E-2</v>
      </c>
      <c r="BA71" s="209">
        <f t="shared" si="45"/>
        <v>0.64579659010492341</v>
      </c>
      <c r="BB71" s="209">
        <f t="shared" si="46"/>
        <v>-0.34204676790593691</v>
      </c>
      <c r="BC71" s="209">
        <f t="shared" si="47"/>
        <v>0.34350624768643584</v>
      </c>
      <c r="BD71" s="209">
        <f t="shared" si="48"/>
        <v>0.17346214881047384</v>
      </c>
      <c r="BE71" s="209">
        <f t="shared" ref="BE71:BG109" si="57">$BL71+$AB$7*SIN(BF71)</f>
        <v>6.7874970969332278</v>
      </c>
      <c r="BF71" s="209">
        <f t="shared" si="57"/>
        <v>6.7877915372256821</v>
      </c>
      <c r="BG71" s="209">
        <f t="shared" si="57"/>
        <v>6.7868976036251372</v>
      </c>
      <c r="BH71" s="209">
        <f t="shared" si="56"/>
        <v>6.7896129913672505</v>
      </c>
      <c r="BI71" s="209">
        <f t="shared" si="56"/>
        <v>6.7813773216217195</v>
      </c>
      <c r="BJ71" s="209">
        <f t="shared" si="56"/>
        <v>6.8064734910105749</v>
      </c>
      <c r="BK71" s="209">
        <f t="shared" si="56"/>
        <v>6.7310233618160424</v>
      </c>
      <c r="BL71" s="209">
        <f t="shared" si="49"/>
        <v>6.9693661284574215</v>
      </c>
      <c r="BM71" s="209"/>
      <c r="BN71" s="209"/>
      <c r="BO71" s="209"/>
      <c r="BP71" s="209"/>
    </row>
    <row r="72" spans="1:68" s="210" customFormat="1" ht="12.95" customHeight="1">
      <c r="A72" s="298" t="s">
        <v>48</v>
      </c>
      <c r="B72" s="298"/>
      <c r="C72" s="299">
        <v>50863.348100000003</v>
      </c>
      <c r="D72" s="299">
        <v>8.0000000000000004E-4</v>
      </c>
      <c r="E72" s="298">
        <f t="shared" si="50"/>
        <v>21648.757909401738</v>
      </c>
      <c r="F72" s="300">
        <f t="shared" si="51"/>
        <v>21648.5</v>
      </c>
      <c r="G72" s="210">
        <f t="shared" si="52"/>
        <v>0.18808675000036601</v>
      </c>
      <c r="K72" s="210">
        <f>+G72</f>
        <v>0.18808675000036601</v>
      </c>
      <c r="L72" s="212">
        <f ca="1">+$C$11+$C$12*$F72</f>
        <v>0.19450803141855816</v>
      </c>
      <c r="M72" s="292">
        <f t="shared" si="15"/>
        <v>0.20528192578526785</v>
      </c>
      <c r="N72" s="297">
        <f t="shared" si="53"/>
        <v>35844.848100000003</v>
      </c>
      <c r="O72" s="213">
        <f t="shared" si="54"/>
        <v>2.9567407027367479E-4</v>
      </c>
      <c r="P72" s="214"/>
      <c r="Q72" s="210">
        <f t="shared" si="40"/>
        <v>2.9567407027367482E-5</v>
      </c>
      <c r="S72" s="215">
        <v>0.1</v>
      </c>
      <c r="Z72" s="209">
        <f t="shared" si="17"/>
        <v>21648.5</v>
      </c>
      <c r="AA72" s="221">
        <f t="shared" si="18"/>
        <v>0.19028425973657753</v>
      </c>
      <c r="AB72" s="221">
        <f t="shared" si="19"/>
        <v>0.20308441604905633</v>
      </c>
      <c r="AC72" s="295">
        <f t="shared" si="29"/>
        <v>-1.7195175784901845E-2</v>
      </c>
      <c r="AD72" s="221">
        <f t="shared" si="30"/>
        <v>-2.1975097362115226E-3</v>
      </c>
      <c r="AE72" s="221">
        <f t="shared" si="20"/>
        <v>4.8290490407444357E-7</v>
      </c>
      <c r="AF72" s="209">
        <f t="shared" si="31"/>
        <v>0.18808675000036601</v>
      </c>
      <c r="AG72" s="23"/>
      <c r="AH72" s="209">
        <f t="shared" si="21"/>
        <v>-1.4997666048690317E-2</v>
      </c>
      <c r="AI72" s="209">
        <f t="shared" si="22"/>
        <v>1.3164452235170903</v>
      </c>
      <c r="AJ72" s="209">
        <f t="shared" si="23"/>
        <v>-0.53600430209443983</v>
      </c>
      <c r="AK72" s="209">
        <f t="shared" si="24"/>
        <v>-0.2034055415322929</v>
      </c>
      <c r="AL72" s="209">
        <f t="shared" si="25"/>
        <v>2.5703077909670693</v>
      </c>
      <c r="AM72" s="209">
        <f t="shared" si="26"/>
        <v>3.40514432486584</v>
      </c>
      <c r="AN72" s="221">
        <f t="shared" si="55"/>
        <v>9.0343682030939583</v>
      </c>
      <c r="AO72" s="221">
        <f t="shared" si="55"/>
        <v>9.0345406235219201</v>
      </c>
      <c r="AP72" s="221">
        <f t="shared" si="55"/>
        <v>9.0350361788176219</v>
      </c>
      <c r="AQ72" s="221">
        <f t="shared" si="55"/>
        <v>9.0364598984768723</v>
      </c>
      <c r="AR72" s="221">
        <f t="shared" si="55"/>
        <v>9.0405456186382498</v>
      </c>
      <c r="AS72" s="221">
        <f t="shared" si="55"/>
        <v>9.0522335479171918</v>
      </c>
      <c r="AT72" s="221">
        <f t="shared" si="55"/>
        <v>9.0853831985560802</v>
      </c>
      <c r="AU72" s="221">
        <f t="shared" si="28"/>
        <v>9.1774700550725452</v>
      </c>
      <c r="AV72" s="209"/>
      <c r="AW72" s="209">
        <v>5000</v>
      </c>
      <c r="AX72" s="209">
        <f t="shared" si="42"/>
        <v>-1.6908033799311536E-3</v>
      </c>
      <c r="AY72" s="209">
        <f t="shared" si="43"/>
        <v>1.951865946707711E-2</v>
      </c>
      <c r="AZ72" s="209">
        <f t="shared" si="44"/>
        <v>-2.1209462847008264E-2</v>
      </c>
      <c r="BA72" s="209">
        <f t="shared" si="45"/>
        <v>0.65030733561411624</v>
      </c>
      <c r="BB72" s="209">
        <f t="shared" si="46"/>
        <v>-0.37378729041001296</v>
      </c>
      <c r="BC72" s="209">
        <f t="shared" si="47"/>
        <v>0.37750101010408477</v>
      </c>
      <c r="BD72" s="209">
        <f t="shared" si="48"/>
        <v>0.19102443825166143</v>
      </c>
      <c r="BE72" s="209">
        <f t="shared" si="57"/>
        <v>6.8361035486775688</v>
      </c>
      <c r="BF72" s="209">
        <f t="shared" si="57"/>
        <v>6.8363687352365456</v>
      </c>
      <c r="BG72" s="209">
        <f t="shared" si="57"/>
        <v>6.8355404334452743</v>
      </c>
      <c r="BH72" s="209">
        <f t="shared" si="56"/>
        <v>6.8381290149655145</v>
      </c>
      <c r="BI72" s="209">
        <f t="shared" si="56"/>
        <v>6.8300529122256695</v>
      </c>
      <c r="BJ72" s="209">
        <f t="shared" si="56"/>
        <v>6.8553853321569127</v>
      </c>
      <c r="BK72" s="209">
        <f t="shared" si="56"/>
        <v>6.7771742675157123</v>
      </c>
      <c r="BL72" s="209">
        <f t="shared" si="49"/>
        <v>7.0337479672950787</v>
      </c>
      <c r="BM72" s="209"/>
      <c r="BN72" s="209"/>
      <c r="BO72" s="209"/>
      <c r="BP72" s="209"/>
    </row>
    <row r="73" spans="1:68" s="210" customFormat="1" ht="12.95" customHeight="1">
      <c r="A73" s="298" t="s">
        <v>12</v>
      </c>
      <c r="B73" s="298"/>
      <c r="C73" s="299">
        <v>51100.373</v>
      </c>
      <c r="D73" s="299"/>
      <c r="E73" s="298">
        <f t="shared" si="50"/>
        <v>21973.77256437733</v>
      </c>
      <c r="F73" s="300">
        <f t="shared" si="51"/>
        <v>21973.5</v>
      </c>
      <c r="G73" s="210">
        <f t="shared" si="52"/>
        <v>0.19877424999867799</v>
      </c>
      <c r="K73" s="210">
        <f>G73</f>
        <v>0.19877424999867799</v>
      </c>
      <c r="L73" s="212"/>
      <c r="M73" s="292">
        <f t="shared" si="15"/>
        <v>0.21061597830272977</v>
      </c>
      <c r="N73" s="297">
        <f t="shared" si="53"/>
        <v>36081.873</v>
      </c>
      <c r="O73" s="213">
        <f t="shared" si="54"/>
        <v>1.4022652922698103E-4</v>
      </c>
      <c r="P73" s="214"/>
      <c r="Q73" s="210">
        <f t="shared" si="40"/>
        <v>1.4022652922698103E-4</v>
      </c>
      <c r="S73" s="215">
        <v>1</v>
      </c>
      <c r="Z73" s="209">
        <f t="shared" si="17"/>
        <v>21973.5</v>
      </c>
      <c r="AA73" s="221">
        <f t="shared" si="18"/>
        <v>0.19804323583339273</v>
      </c>
      <c r="AB73" s="221">
        <f t="shared" si="19"/>
        <v>0.21134699246801503</v>
      </c>
      <c r="AC73" s="295">
        <f t="shared" si="29"/>
        <v>-1.184172830405178E-2</v>
      </c>
      <c r="AD73" s="221">
        <f t="shared" si="30"/>
        <v>7.3101416528525975E-4</v>
      </c>
      <c r="AE73" s="221">
        <f t="shared" si="20"/>
        <v>5.3438170984770502E-7</v>
      </c>
      <c r="AF73" s="209">
        <f t="shared" si="31"/>
        <v>0.19877424999867799</v>
      </c>
      <c r="AG73" s="23"/>
      <c r="AH73" s="209">
        <f t="shared" si="21"/>
        <v>-1.2572742469337034E-2</v>
      </c>
      <c r="AI73" s="209">
        <f t="shared" si="22"/>
        <v>1.3338651556194103</v>
      </c>
      <c r="AJ73" s="209">
        <f t="shared" si="23"/>
        <v>-0.45581350486342836</v>
      </c>
      <c r="AK73" s="209">
        <f t="shared" si="24"/>
        <v>-0.17333623878477769</v>
      </c>
      <c r="AL73" s="209">
        <f t="shared" si="25"/>
        <v>2.6627187439072455</v>
      </c>
      <c r="AM73" s="209">
        <f t="shared" si="26"/>
        <v>4.09634570632916</v>
      </c>
      <c r="AN73" s="221">
        <f t="shared" si="55"/>
        <v>9.0989714489303495</v>
      </c>
      <c r="AO73" s="221">
        <f t="shared" si="55"/>
        <v>9.0991348898753177</v>
      </c>
      <c r="AP73" s="221">
        <f t="shared" si="55"/>
        <v>9.0995934301206862</v>
      </c>
      <c r="AQ73" s="221">
        <f t="shared" si="55"/>
        <v>9.1008795055476277</v>
      </c>
      <c r="AR73" s="221">
        <f t="shared" si="55"/>
        <v>9.1044836302606935</v>
      </c>
      <c r="AS73" s="221">
        <f t="shared" si="55"/>
        <v>9.1145611720073205</v>
      </c>
      <c r="AT73" s="221">
        <f t="shared" si="55"/>
        <v>9.1425710510058167</v>
      </c>
      <c r="AU73" s="221">
        <f t="shared" si="28"/>
        <v>9.2193182503170235</v>
      </c>
      <c r="AV73" s="209"/>
      <c r="AW73" s="209">
        <v>5500</v>
      </c>
      <c r="AX73" s="209">
        <f t="shared" si="42"/>
        <v>-2.4558829049357161E-4</v>
      </c>
      <c r="AY73" s="209">
        <f t="shared" si="43"/>
        <v>2.2598081204456076E-2</v>
      </c>
      <c r="AZ73" s="209">
        <f t="shared" si="44"/>
        <v>-2.2843669494949648E-2</v>
      </c>
      <c r="BA73" s="209">
        <f t="shared" si="45"/>
        <v>0.65529753743624364</v>
      </c>
      <c r="BB73" s="209">
        <f t="shared" si="46"/>
        <v>-0.40555358024214655</v>
      </c>
      <c r="BC73" s="209">
        <f t="shared" si="47"/>
        <v>0.41199643360286742</v>
      </c>
      <c r="BD73" s="209">
        <f t="shared" si="48"/>
        <v>0.20896240441853131</v>
      </c>
      <c r="BE73" s="209">
        <f t="shared" si="57"/>
        <v>6.8850669980456898</v>
      </c>
      <c r="BF73" s="209">
        <f t="shared" si="57"/>
        <v>6.8852984455363684</v>
      </c>
      <c r="BG73" s="209">
        <f t="shared" si="57"/>
        <v>6.884552092792033</v>
      </c>
      <c r="BH73" s="209">
        <f t="shared" si="56"/>
        <v>6.8869602448394414</v>
      </c>
      <c r="BI73" s="209">
        <f t="shared" si="56"/>
        <v>6.8792044179013052</v>
      </c>
      <c r="BJ73" s="209">
        <f t="shared" si="56"/>
        <v>6.9043341157954492</v>
      </c>
      <c r="BK73" s="209">
        <f t="shared" si="56"/>
        <v>6.8243883093302466</v>
      </c>
      <c r="BL73" s="209">
        <f t="shared" si="49"/>
        <v>7.0981298061327358</v>
      </c>
      <c r="BM73" s="209"/>
      <c r="BN73" s="209"/>
      <c r="BO73" s="209"/>
      <c r="BP73" s="209"/>
    </row>
    <row r="74" spans="1:68" s="210" customFormat="1" ht="12.95" customHeight="1">
      <c r="A74" s="298" t="s">
        <v>12</v>
      </c>
      <c r="B74" s="298"/>
      <c r="C74" s="301">
        <v>51177.309800000003</v>
      </c>
      <c r="D74" s="299"/>
      <c r="E74" s="298">
        <f t="shared" si="50"/>
        <v>22079.270288485335</v>
      </c>
      <c r="F74" s="300">
        <f t="shared" si="51"/>
        <v>22079</v>
      </c>
      <c r="G74" s="210">
        <f t="shared" si="52"/>
        <v>0.19711449999886099</v>
      </c>
      <c r="K74" s="210">
        <f>G74</f>
        <v>0.19711449999886099</v>
      </c>
      <c r="L74" s="212">
        <f t="shared" ref="L74:L127" ca="1" si="58">+$C$11+$C$12*$F74</f>
        <v>0.20512529738012381</v>
      </c>
      <c r="M74" s="292">
        <f t="shared" si="15"/>
        <v>0.21236155385130057</v>
      </c>
      <c r="N74" s="297">
        <f t="shared" si="53"/>
        <v>36158.809800000003</v>
      </c>
      <c r="O74" s="213">
        <f t="shared" si="54"/>
        <v>2.3247265117919244E-4</v>
      </c>
      <c r="P74" s="214"/>
      <c r="Q74" s="210">
        <f t="shared" si="40"/>
        <v>2.3247265117919244E-4</v>
      </c>
      <c r="S74" s="215">
        <v>1</v>
      </c>
      <c r="Z74" s="209">
        <f t="shared" si="17"/>
        <v>22079</v>
      </c>
      <c r="AA74" s="221">
        <f t="shared" si="18"/>
        <v>0.20059442046490733</v>
      </c>
      <c r="AB74" s="221">
        <f t="shared" si="19"/>
        <v>0.20888163338525423</v>
      </c>
      <c r="AC74" s="295">
        <f t="shared" si="29"/>
        <v>-1.5247053852439574E-2</v>
      </c>
      <c r="AD74" s="221">
        <f t="shared" si="30"/>
        <v>-3.4799204660463379E-3</v>
      </c>
      <c r="AE74" s="221">
        <f t="shared" si="20"/>
        <v>1.2109846450008161E-5</v>
      </c>
      <c r="AF74" s="209">
        <f t="shared" si="31"/>
        <v>0.19711449999886099</v>
      </c>
      <c r="AG74" s="23"/>
      <c r="AH74" s="209">
        <f t="shared" si="21"/>
        <v>-1.176713338639325E-2</v>
      </c>
      <c r="AI74" s="209">
        <f t="shared" si="22"/>
        <v>1.3389959076671945</v>
      </c>
      <c r="AJ74" s="209">
        <f t="shared" si="23"/>
        <v>-0.42845790556420799</v>
      </c>
      <c r="AK74" s="209">
        <f t="shared" si="24"/>
        <v>-0.16307411933756261</v>
      </c>
      <c r="AL74" s="209">
        <f t="shared" si="25"/>
        <v>2.6932193165717808</v>
      </c>
      <c r="AM74" s="209">
        <f t="shared" si="26"/>
        <v>4.3855880531517313</v>
      </c>
      <c r="AN74" s="221">
        <f t="shared" si="55"/>
        <v>9.1201170935828308</v>
      </c>
      <c r="AO74" s="221">
        <f t="shared" si="55"/>
        <v>9.120275562431825</v>
      </c>
      <c r="AP74" s="221">
        <f t="shared" si="55"/>
        <v>9.1207171038103709</v>
      </c>
      <c r="AQ74" s="221">
        <f t="shared" si="55"/>
        <v>9.1219470472042037</v>
      </c>
      <c r="AR74" s="221">
        <f t="shared" si="55"/>
        <v>9.1253706542283037</v>
      </c>
      <c r="AS74" s="221">
        <f t="shared" si="55"/>
        <v>9.1348815579900577</v>
      </c>
      <c r="AT74" s="221">
        <f t="shared" si="55"/>
        <v>9.1611653071124586</v>
      </c>
      <c r="AU74" s="221">
        <f t="shared" si="28"/>
        <v>9.2329028183117678</v>
      </c>
      <c r="AV74" s="209"/>
      <c r="AW74" s="209">
        <v>6000</v>
      </c>
      <c r="AX74" s="209">
        <f t="shared" si="42"/>
        <v>1.3967203884337823E-3</v>
      </c>
      <c r="AY74" s="209">
        <f t="shared" si="43"/>
        <v>2.5832288670500889E-2</v>
      </c>
      <c r="AZ74" s="209">
        <f t="shared" si="44"/>
        <v>-2.4435568282067107E-2</v>
      </c>
      <c r="BA74" s="209">
        <f t="shared" si="45"/>
        <v>0.66078823866362213</v>
      </c>
      <c r="BB74" s="209">
        <f t="shared" si="46"/>
        <v>-0.43733741252216585</v>
      </c>
      <c r="BC74" s="209">
        <f t="shared" si="47"/>
        <v>0.44704785677685183</v>
      </c>
      <c r="BD74" s="209">
        <f t="shared" si="48"/>
        <v>0.22732249964516404</v>
      </c>
      <c r="BE74" s="209">
        <f t="shared" si="57"/>
        <v>6.934423497932559</v>
      </c>
      <c r="BF74" s="209">
        <f t="shared" si="57"/>
        <v>6.934619029315491</v>
      </c>
      <c r="BG74" s="209">
        <f t="shared" si="57"/>
        <v>6.9339655559606248</v>
      </c>
      <c r="BH74" s="209">
        <f t="shared" si="56"/>
        <v>6.9361507651142107</v>
      </c>
      <c r="BI74" s="209">
        <f t="shared" si="56"/>
        <v>6.9288576214069248</v>
      </c>
      <c r="BJ74" s="209">
        <f t="shared" si="56"/>
        <v>6.9533600263783741</v>
      </c>
      <c r="BK74" s="209">
        <f t="shared" si="56"/>
        <v>6.8727366235649008</v>
      </c>
      <c r="BL74" s="209">
        <f t="shared" si="49"/>
        <v>7.1625116449703929</v>
      </c>
      <c r="BM74" s="209"/>
      <c r="BN74" s="209"/>
      <c r="BO74" s="209"/>
      <c r="BP74" s="209"/>
    </row>
    <row r="75" spans="1:68" s="210" customFormat="1" ht="12.95" customHeight="1">
      <c r="A75" s="302" t="s">
        <v>12</v>
      </c>
      <c r="B75" s="298"/>
      <c r="C75" s="299">
        <v>51185.331599999998</v>
      </c>
      <c r="D75" s="299"/>
      <c r="E75" s="298">
        <f t="shared" si="50"/>
        <v>22090.269987501269</v>
      </c>
      <c r="F75" s="300">
        <f t="shared" si="51"/>
        <v>22090</v>
      </c>
      <c r="G75" s="210">
        <f t="shared" si="52"/>
        <v>0.19689499999367399</v>
      </c>
      <c r="K75" s="210">
        <f>G75</f>
        <v>0.19689499999367399</v>
      </c>
      <c r="L75" s="212">
        <f t="shared" ca="1" si="58"/>
        <v>0.20539658640585484</v>
      </c>
      <c r="M75" s="292">
        <f t="shared" si="15"/>
        <v>0.21254395370488879</v>
      </c>
      <c r="N75" s="297">
        <f t="shared" si="53"/>
        <v>36166.831599999998</v>
      </c>
      <c r="O75" s="213">
        <f t="shared" si="54"/>
        <v>2.4488975225574352E-4</v>
      </c>
      <c r="P75" s="214"/>
      <c r="Q75" s="210">
        <f t="shared" si="40"/>
        <v>2.4488975225574352E-4</v>
      </c>
      <c r="S75" s="215">
        <v>1</v>
      </c>
      <c r="Z75" s="209">
        <f t="shared" si="17"/>
        <v>22090</v>
      </c>
      <c r="AA75" s="221">
        <f t="shared" si="18"/>
        <v>0.20086130199184865</v>
      </c>
      <c r="AB75" s="221">
        <f t="shared" si="19"/>
        <v>0.20857765170671413</v>
      </c>
      <c r="AC75" s="295">
        <f t="shared" si="29"/>
        <v>-1.5648953711214802E-2</v>
      </c>
      <c r="AD75" s="221">
        <f t="shared" si="30"/>
        <v>-3.9663019981746594E-3</v>
      </c>
      <c r="AE75" s="221">
        <f t="shared" si="20"/>
        <v>1.5731551540724295E-5</v>
      </c>
      <c r="AF75" s="209">
        <f t="shared" si="31"/>
        <v>0.19689499999367399</v>
      </c>
      <c r="AG75" s="23"/>
      <c r="AH75" s="209">
        <f t="shared" si="21"/>
        <v>-1.1682651713040131E-2</v>
      </c>
      <c r="AI75" s="209">
        <f t="shared" si="22"/>
        <v>1.3395149468785479</v>
      </c>
      <c r="AJ75" s="209">
        <f t="shared" si="23"/>
        <v>-0.42557024867046195</v>
      </c>
      <c r="AK75" s="209">
        <f t="shared" si="24"/>
        <v>-0.16199072399024406</v>
      </c>
      <c r="AL75" s="209">
        <f t="shared" si="25"/>
        <v>2.6964127641617344</v>
      </c>
      <c r="AM75" s="209">
        <f t="shared" si="26"/>
        <v>4.41812303277014</v>
      </c>
      <c r="AN75" s="221">
        <f t="shared" si="55"/>
        <v>9.1223264386814655</v>
      </c>
      <c r="AO75" s="221">
        <f t="shared" si="55"/>
        <v>9.1224843306101207</v>
      </c>
      <c r="AP75" s="221">
        <f t="shared" si="55"/>
        <v>9.1229239607807475</v>
      </c>
      <c r="AQ75" s="221">
        <f t="shared" si="55"/>
        <v>9.1241477388952497</v>
      </c>
      <c r="AR75" s="221">
        <f t="shared" si="55"/>
        <v>9.1275518764421371</v>
      </c>
      <c r="AS75" s="221">
        <f t="shared" si="55"/>
        <v>9.1370025450335142</v>
      </c>
      <c r="AT75" s="221">
        <f t="shared" si="55"/>
        <v>9.1631048227344731</v>
      </c>
      <c r="AU75" s="221">
        <f t="shared" si="28"/>
        <v>9.2343192187661955</v>
      </c>
      <c r="AV75" s="209"/>
      <c r="AW75" s="209">
        <v>6500</v>
      </c>
      <c r="AX75" s="209">
        <f t="shared" si="42"/>
        <v>3.2402255819394647E-3</v>
      </c>
      <c r="AY75" s="209">
        <f t="shared" si="43"/>
        <v>2.9221281865211543E-2</v>
      </c>
      <c r="AZ75" s="209">
        <f t="shared" si="44"/>
        <v>-2.5981056283272078E-2</v>
      </c>
      <c r="BA75" s="209">
        <f t="shared" si="45"/>
        <v>0.66680298460596932</v>
      </c>
      <c r="BB75" s="209">
        <f t="shared" si="46"/>
        <v>-0.4691272229991526</v>
      </c>
      <c r="BC75" s="209">
        <f t="shared" si="47"/>
        <v>0.48271430589958386</v>
      </c>
      <c r="BD75" s="209">
        <f t="shared" si="48"/>
        <v>0.24615560925507252</v>
      </c>
      <c r="BE75" s="209">
        <f t="shared" si="57"/>
        <v>6.9842108533801817</v>
      </c>
      <c r="BF75" s="209">
        <f t="shared" si="57"/>
        <v>6.9843704589952722</v>
      </c>
      <c r="BG75" s="209">
        <f t="shared" si="57"/>
        <v>6.9838153056889389</v>
      </c>
      <c r="BH75" s="209">
        <f t="shared" si="56"/>
        <v>6.9857474085453539</v>
      </c>
      <c r="BI75" s="209">
        <f t="shared" si="56"/>
        <v>6.9790366198482134</v>
      </c>
      <c r="BJ75" s="209">
        <f t="shared" si="56"/>
        <v>7.0025120491757313</v>
      </c>
      <c r="BK75" s="209">
        <f t="shared" si="56"/>
        <v>6.9222856465655225</v>
      </c>
      <c r="BL75" s="209">
        <f t="shared" si="49"/>
        <v>7.2268934838080501</v>
      </c>
      <c r="BM75" s="209"/>
      <c r="BN75" s="209"/>
      <c r="BO75" s="209"/>
      <c r="BP75" s="209"/>
    </row>
    <row r="76" spans="1:68" s="210" customFormat="1" ht="12.95" customHeight="1">
      <c r="A76" s="303" t="s">
        <v>62</v>
      </c>
      <c r="B76" s="304" t="s">
        <v>59</v>
      </c>
      <c r="C76" s="303">
        <v>51796.484109999998</v>
      </c>
      <c r="D76" s="303">
        <v>4.4000000000000003E-3</v>
      </c>
      <c r="E76" s="298">
        <f t="shared" si="50"/>
        <v>22928.298068834156</v>
      </c>
      <c r="F76" s="300">
        <f t="shared" si="51"/>
        <v>22928</v>
      </c>
      <c r="G76" s="210">
        <f t="shared" si="52"/>
        <v>0.21737399999256013</v>
      </c>
      <c r="K76" s="210">
        <f>+G76</f>
        <v>0.21737399999256013</v>
      </c>
      <c r="L76" s="212">
        <f t="shared" ca="1" si="58"/>
        <v>0.22606387763882124</v>
      </c>
      <c r="M76" s="292">
        <f t="shared" si="15"/>
        <v>0.22665975451551484</v>
      </c>
      <c r="N76" s="297">
        <f t="shared" si="53"/>
        <v>36777.984109999998</v>
      </c>
      <c r="O76" s="213">
        <f t="shared" si="54"/>
        <v>8.6225237060573939E-5</v>
      </c>
      <c r="P76" s="214"/>
      <c r="Q76" s="210">
        <f t="shared" si="40"/>
        <v>4.3112618530286969E-5</v>
      </c>
      <c r="S76" s="215">
        <v>0.5</v>
      </c>
      <c r="Z76" s="209">
        <f t="shared" si="17"/>
        <v>22928</v>
      </c>
      <c r="AA76" s="221">
        <f t="shared" si="18"/>
        <v>0.22163264116291581</v>
      </c>
      <c r="AB76" s="221">
        <f t="shared" si="19"/>
        <v>0.22240111334515916</v>
      </c>
      <c r="AC76" s="295">
        <f t="shared" si="29"/>
        <v>-9.2857545229547145E-3</v>
      </c>
      <c r="AD76" s="221">
        <f t="shared" si="30"/>
        <v>-4.2586411703556815E-3</v>
      </c>
      <c r="AE76" s="221">
        <f t="shared" si="20"/>
        <v>9.0680123089242049E-6</v>
      </c>
      <c r="AF76" s="209">
        <f t="shared" si="31"/>
        <v>0.21737399999256013</v>
      </c>
      <c r="AG76" s="23"/>
      <c r="AH76" s="209">
        <f t="shared" si="21"/>
        <v>-5.0271133525990322E-3</v>
      </c>
      <c r="AI76" s="209">
        <f t="shared" si="22"/>
        <v>1.3689922528345171</v>
      </c>
      <c r="AJ76" s="209">
        <f t="shared" si="23"/>
        <v>-0.18906486237294487</v>
      </c>
      <c r="AK76" s="209">
        <f t="shared" si="24"/>
        <v>-7.318545730494809E-2</v>
      </c>
      <c r="AL76" s="209">
        <f t="shared" si="25"/>
        <v>2.9457949713511264</v>
      </c>
      <c r="AM76" s="209">
        <f t="shared" si="26"/>
        <v>10.181971694286265</v>
      </c>
      <c r="AN76" s="221">
        <f t="shared" si="55"/>
        <v>9.2927218929478137</v>
      </c>
      <c r="AO76" s="221">
        <f t="shared" si="55"/>
        <v>9.2928058437334489</v>
      </c>
      <c r="AP76" s="221">
        <f t="shared" si="55"/>
        <v>9.2930309645108462</v>
      </c>
      <c r="AQ76" s="221">
        <f t="shared" si="55"/>
        <v>9.2936346108483434</v>
      </c>
      <c r="AR76" s="221">
        <f t="shared" si="55"/>
        <v>9.295253011639371</v>
      </c>
      <c r="AS76" s="221">
        <f t="shared" si="55"/>
        <v>9.2995903402504219</v>
      </c>
      <c r="AT76" s="221">
        <f t="shared" si="55"/>
        <v>9.3112029866357293</v>
      </c>
      <c r="AU76" s="221">
        <f t="shared" si="28"/>
        <v>9.3422231806581095</v>
      </c>
      <c r="AV76" s="209"/>
      <c r="AW76" s="209">
        <v>7000</v>
      </c>
      <c r="AX76" s="209">
        <f t="shared" si="42"/>
        <v>5.289222519262643E-3</v>
      </c>
      <c r="AY76" s="209">
        <f t="shared" si="43"/>
        <v>3.2765060788588048E-2</v>
      </c>
      <c r="AZ76" s="209">
        <f t="shared" si="44"/>
        <v>-2.7475838269325405E-2</v>
      </c>
      <c r="BA76" s="209">
        <f t="shared" si="45"/>
        <v>0.67336803817563984</v>
      </c>
      <c r="BB76" s="209">
        <f t="shared" si="46"/>
        <v>-0.50090747070951946</v>
      </c>
      <c r="BC76" s="209">
        <f t="shared" si="47"/>
        <v>0.51905901372050323</v>
      </c>
      <c r="BD76" s="209">
        <f t="shared" si="48"/>
        <v>0.2655178159915621</v>
      </c>
      <c r="BE76" s="209">
        <f t="shared" si="57"/>
        <v>7.0344688574899781</v>
      </c>
      <c r="BF76" s="209">
        <f t="shared" si="57"/>
        <v>7.0345944059902772</v>
      </c>
      <c r="BG76" s="209">
        <f t="shared" si="57"/>
        <v>7.0341377725886547</v>
      </c>
      <c r="BH76" s="209">
        <f t="shared" si="56"/>
        <v>7.0357995329049174</v>
      </c>
      <c r="BI76" s="209">
        <f t="shared" si="56"/>
        <v>7.0297644425265968</v>
      </c>
      <c r="BJ76" s="209">
        <f t="shared" si="56"/>
        <v>7.0518484320898303</v>
      </c>
      <c r="BK76" s="209">
        <f t="shared" si="56"/>
        <v>6.9730968394336017</v>
      </c>
      <c r="BL76" s="209">
        <f t="shared" si="49"/>
        <v>7.2912753226457072</v>
      </c>
      <c r="BM76" s="209"/>
      <c r="BN76" s="209"/>
      <c r="BO76" s="209"/>
      <c r="BP76" s="209"/>
    </row>
    <row r="77" spans="1:68" s="210" customFormat="1" ht="12.95" customHeight="1">
      <c r="A77" s="106" t="s">
        <v>62</v>
      </c>
      <c r="B77" s="105" t="s">
        <v>59</v>
      </c>
      <c r="C77" s="106">
        <v>51815.449000000001</v>
      </c>
      <c r="D77" s="106">
        <v>2.8E-3</v>
      </c>
      <c r="E77" s="298">
        <f t="shared" si="50"/>
        <v>22954.303215044536</v>
      </c>
      <c r="F77" s="300">
        <f t="shared" si="51"/>
        <v>22954</v>
      </c>
      <c r="G77" s="210">
        <f t="shared" si="52"/>
        <v>0.2211269999970682</v>
      </c>
      <c r="K77" s="210">
        <f>+G77</f>
        <v>0.2211269999970682</v>
      </c>
      <c r="L77" s="212">
        <f t="shared" ca="1" si="58"/>
        <v>0.22670510624509471</v>
      </c>
      <c r="M77" s="292">
        <f t="shared" si="15"/>
        <v>0.22710466913574462</v>
      </c>
      <c r="N77" s="297">
        <f t="shared" si="53"/>
        <v>36796.949000000001</v>
      </c>
      <c r="O77" s="213">
        <f t="shared" si="54"/>
        <v>3.5732528331484522E-5</v>
      </c>
      <c r="P77" s="214"/>
      <c r="Q77" s="210">
        <f t="shared" si="40"/>
        <v>1.7866264165742261E-5</v>
      </c>
      <c r="S77" s="215">
        <v>0.5</v>
      </c>
      <c r="Z77" s="209">
        <f t="shared" si="17"/>
        <v>22954</v>
      </c>
      <c r="AA77" s="221">
        <f t="shared" si="18"/>
        <v>0.22228942829488735</v>
      </c>
      <c r="AB77" s="221">
        <f t="shared" si="19"/>
        <v>0.22594224083792547</v>
      </c>
      <c r="AC77" s="295">
        <f t="shared" si="29"/>
        <v>-5.9776691386764225E-3</v>
      </c>
      <c r="AD77" s="221">
        <f t="shared" si="30"/>
        <v>-1.1624282978191514E-3</v>
      </c>
      <c r="AE77" s="221">
        <f t="shared" si="20"/>
        <v>6.756197737853648E-7</v>
      </c>
      <c r="AF77" s="209">
        <f t="shared" si="31"/>
        <v>0.2211269999970682</v>
      </c>
      <c r="AG77" s="23"/>
      <c r="AH77" s="209">
        <f t="shared" si="21"/>
        <v>-4.8152408408572572E-3</v>
      </c>
      <c r="AI77" s="209">
        <f t="shared" si="22"/>
        <v>1.3695580968723857</v>
      </c>
      <c r="AJ77" s="209">
        <f t="shared" si="23"/>
        <v>-0.181312728952393</v>
      </c>
      <c r="AK77" s="209">
        <f t="shared" si="24"/>
        <v>-7.0272376143738255E-2</v>
      </c>
      <c r="AL77" s="209">
        <f t="shared" si="25"/>
        <v>2.9536835765236096</v>
      </c>
      <c r="AM77" s="209">
        <f t="shared" si="26"/>
        <v>10.612108764116345</v>
      </c>
      <c r="AN77" s="221">
        <f t="shared" si="55"/>
        <v>9.2980598632369222</v>
      </c>
      <c r="AO77" s="221">
        <f t="shared" si="55"/>
        <v>9.2981407121388919</v>
      </c>
      <c r="AP77" s="221">
        <f t="shared" si="55"/>
        <v>9.2983573648719329</v>
      </c>
      <c r="AQ77" s="221">
        <f t="shared" si="55"/>
        <v>9.298937904990634</v>
      </c>
      <c r="AR77" s="221">
        <f t="shared" si="55"/>
        <v>9.30049330386022</v>
      </c>
      <c r="AS77" s="221">
        <f t="shared" si="55"/>
        <v>9.3046590922985555</v>
      </c>
      <c r="AT77" s="221">
        <f t="shared" si="55"/>
        <v>9.3158061209432148</v>
      </c>
      <c r="AU77" s="221">
        <f t="shared" si="28"/>
        <v>9.3455710362776685</v>
      </c>
      <c r="AV77" s="209"/>
      <c r="AW77" s="209">
        <v>7500</v>
      </c>
      <c r="AX77" s="209">
        <f t="shared" si="42"/>
        <v>7.5482209135266341E-3</v>
      </c>
      <c r="AY77" s="209">
        <f t="shared" si="43"/>
        <v>3.6463625440630393E-2</v>
      </c>
      <c r="AZ77" s="209">
        <f t="shared" si="44"/>
        <v>-2.8915404527103759E-2</v>
      </c>
      <c r="BA77" s="209">
        <f t="shared" si="45"/>
        <v>0.68051261896285387</v>
      </c>
      <c r="BB77" s="209">
        <f t="shared" si="46"/>
        <v>-0.53265785941865962</v>
      </c>
      <c r="BC77" s="209">
        <f t="shared" si="47"/>
        <v>0.55614998719243469</v>
      </c>
      <c r="BD77" s="209">
        <f t="shared" si="48"/>
        <v>0.2854712958654711</v>
      </c>
      <c r="BE77" s="209">
        <f t="shared" si="57"/>
        <v>7.085239529176909</v>
      </c>
      <c r="BF77" s="209">
        <f t="shared" si="57"/>
        <v>7.085334364521886</v>
      </c>
      <c r="BG77" s="209">
        <f t="shared" si="57"/>
        <v>7.0849717825662673</v>
      </c>
      <c r="BH77" s="209">
        <f t="shared" si="56"/>
        <v>7.0863587690832865</v>
      </c>
      <c r="BI77" s="209">
        <f t="shared" si="56"/>
        <v>7.0810638128395009</v>
      </c>
      <c r="BJ77" s="209">
        <f t="shared" si="56"/>
        <v>7.1014370434592706</v>
      </c>
      <c r="BK77" s="209">
        <f t="shared" si="56"/>
        <v>7.0252264333566847</v>
      </c>
      <c r="BL77" s="209">
        <f t="shared" si="49"/>
        <v>7.3556571614833635</v>
      </c>
      <c r="BM77" s="209"/>
      <c r="BN77" s="209"/>
      <c r="BO77" s="209"/>
      <c r="BP77" s="209"/>
    </row>
    <row r="78" spans="1:68" s="210" customFormat="1" ht="12.95" customHeight="1">
      <c r="A78" s="124" t="s">
        <v>358</v>
      </c>
      <c r="B78" s="125" t="s">
        <v>52</v>
      </c>
      <c r="C78" s="124">
        <v>52150.563399999999</v>
      </c>
      <c r="D78" s="124" t="s">
        <v>179</v>
      </c>
      <c r="E78" s="210">
        <f t="shared" si="50"/>
        <v>23413.82072182696</v>
      </c>
      <c r="F78" s="300">
        <f t="shared" si="51"/>
        <v>23413.5</v>
      </c>
      <c r="G78" s="210">
        <f t="shared" si="52"/>
        <v>0.23389424999186303</v>
      </c>
      <c r="K78" s="210">
        <f>G78</f>
        <v>0.23389424999186303</v>
      </c>
      <c r="L78" s="212">
        <f t="shared" ca="1" si="58"/>
        <v>0.23803758872904218</v>
      </c>
      <c r="M78" s="292">
        <f t="shared" si="15"/>
        <v>0.23503674088836135</v>
      </c>
      <c r="N78" s="297">
        <f t="shared" si="53"/>
        <v>37132.063399999999</v>
      </c>
      <c r="O78" s="213">
        <f t="shared" si="54"/>
        <v>1.3052854485815258E-6</v>
      </c>
      <c r="P78" s="214"/>
      <c r="Q78" s="210">
        <f t="shared" si="40"/>
        <v>1.3052854485815258E-6</v>
      </c>
      <c r="S78" s="215">
        <v>1</v>
      </c>
      <c r="Z78" s="209">
        <f t="shared" si="17"/>
        <v>23413.5</v>
      </c>
      <c r="AA78" s="221">
        <f t="shared" si="18"/>
        <v>0.23399387156461349</v>
      </c>
      <c r="AB78" s="221">
        <f t="shared" si="19"/>
        <v>0.2349371193156109</v>
      </c>
      <c r="AC78" s="295">
        <f t="shared" si="29"/>
        <v>-1.142490896498316E-3</v>
      </c>
      <c r="AD78" s="221">
        <f t="shared" si="30"/>
        <v>-9.9621572750452358E-5</v>
      </c>
      <c r="AE78" s="221">
        <f t="shared" si="20"/>
        <v>9.9244577572736717E-9</v>
      </c>
      <c r="AF78" s="209">
        <f t="shared" si="31"/>
        <v>0.23389424999186303</v>
      </c>
      <c r="AG78" s="23"/>
      <c r="AH78" s="209">
        <f t="shared" si="21"/>
        <v>-1.0428693237478557E-3</v>
      </c>
      <c r="AI78" s="209">
        <f t="shared" si="22"/>
        <v>1.3757523901325217</v>
      </c>
      <c r="AJ78" s="209">
        <f t="shared" si="23"/>
        <v>-4.2084775889132252E-2</v>
      </c>
      <c r="AK78" s="209">
        <f t="shared" si="24"/>
        <v>-1.7931400461867374E-2</v>
      </c>
      <c r="AL78" s="209">
        <f t="shared" si="25"/>
        <v>3.0939075087206307</v>
      </c>
      <c r="AM78" s="209">
        <f t="shared" si="26"/>
        <v>41.933835207653239</v>
      </c>
      <c r="AN78" s="221">
        <f t="shared" si="55"/>
        <v>9.3926694529565999</v>
      </c>
      <c r="AO78" s="221">
        <f t="shared" si="55"/>
        <v>9.3926907569520353</v>
      </c>
      <c r="AP78" s="221">
        <f t="shared" si="55"/>
        <v>9.3927474185178799</v>
      </c>
      <c r="AQ78" s="221">
        <f t="shared" si="55"/>
        <v>9.3928981190002645</v>
      </c>
      <c r="AR78" s="221">
        <f t="shared" si="55"/>
        <v>9.3932989274823235</v>
      </c>
      <c r="AS78" s="221">
        <f t="shared" si="55"/>
        <v>9.3943649078488871</v>
      </c>
      <c r="AT78" s="221">
        <f t="shared" si="55"/>
        <v>9.3971997980194217</v>
      </c>
      <c r="AU78" s="221">
        <f t="shared" si="28"/>
        <v>9.404737946169476</v>
      </c>
      <c r="AV78" s="209"/>
      <c r="AW78" s="209">
        <v>8000</v>
      </c>
      <c r="AX78" s="209">
        <f t="shared" si="42"/>
        <v>1.0021969877574761E-2</v>
      </c>
      <c r="AY78" s="209">
        <f t="shared" si="43"/>
        <v>4.0316975821338585E-2</v>
      </c>
      <c r="AZ78" s="209">
        <f t="shared" si="44"/>
        <v>-3.0295005943763824E-2</v>
      </c>
      <c r="BA78" s="209">
        <f t="shared" si="45"/>
        <v>0.68826916567187735</v>
      </c>
      <c r="BB78" s="209">
        <f t="shared" si="46"/>
        <v>-0.56435238866337856</v>
      </c>
      <c r="BC78" s="209">
        <f t="shared" si="47"/>
        <v>0.5940606312203538</v>
      </c>
      <c r="BD78" s="209">
        <f t="shared" si="48"/>
        <v>0.30608537613842085</v>
      </c>
      <c r="BE78" s="209">
        <f t="shared" si="57"/>
        <v>7.1365673526859918</v>
      </c>
      <c r="BF78" s="209">
        <f t="shared" si="57"/>
        <v>7.1366358209277925</v>
      </c>
      <c r="BG78" s="209">
        <f t="shared" si="57"/>
        <v>7.1363589970681165</v>
      </c>
      <c r="BH78" s="209">
        <f t="shared" si="56"/>
        <v>7.1374787642492468</v>
      </c>
      <c r="BI78" s="209">
        <f t="shared" si="56"/>
        <v>7.132958053431099</v>
      </c>
      <c r="BJ78" s="209">
        <f t="shared" si="56"/>
        <v>7.1513556024607663</v>
      </c>
      <c r="BK78" s="209">
        <f t="shared" si="56"/>
        <v>7.0787251966094171</v>
      </c>
      <c r="BL78" s="209">
        <f t="shared" si="49"/>
        <v>7.4200390003210206</v>
      </c>
      <c r="BM78" s="209"/>
      <c r="BN78" s="209"/>
      <c r="BO78" s="209"/>
      <c r="BP78" s="209"/>
    </row>
    <row r="79" spans="1:68" s="210" customFormat="1" ht="12.95" customHeight="1">
      <c r="A79" s="124" t="s">
        <v>362</v>
      </c>
      <c r="B79" s="125" t="s">
        <v>59</v>
      </c>
      <c r="C79" s="124">
        <v>52279.286899999999</v>
      </c>
      <c r="D79" s="124" t="s">
        <v>179</v>
      </c>
      <c r="E79" s="210">
        <f t="shared" si="50"/>
        <v>23590.329704384283</v>
      </c>
      <c r="F79" s="300">
        <f t="shared" si="51"/>
        <v>23590</v>
      </c>
      <c r="G79" s="210">
        <f t="shared" si="52"/>
        <v>0.24044499999581603</v>
      </c>
      <c r="K79" s="210">
        <f>G79</f>
        <v>0.24044499999581603</v>
      </c>
      <c r="L79" s="212">
        <f t="shared" ca="1" si="58"/>
        <v>0.24239054446009062</v>
      </c>
      <c r="M79" s="292">
        <f t="shared" si="15"/>
        <v>0.23811830472041901</v>
      </c>
      <c r="N79" s="297">
        <f t="shared" si="53"/>
        <v>37260.786899999999</v>
      </c>
      <c r="O79" s="213">
        <f t="shared" si="54"/>
        <v>5.4135109045548528E-6</v>
      </c>
      <c r="P79" s="214"/>
      <c r="Q79" s="210">
        <f t="shared" si="40"/>
        <v>5.4135109045548528E-6</v>
      </c>
      <c r="S79" s="215">
        <v>1</v>
      </c>
      <c r="Z79" s="209">
        <f t="shared" si="17"/>
        <v>23590</v>
      </c>
      <c r="AA79" s="221">
        <f t="shared" si="18"/>
        <v>0.23853169750380609</v>
      </c>
      <c r="AB79" s="221">
        <f t="shared" si="19"/>
        <v>0.24003160721242894</v>
      </c>
      <c r="AC79" s="295">
        <f t="shared" si="29"/>
        <v>2.3266952753970283E-3</v>
      </c>
      <c r="AD79" s="221">
        <f t="shared" si="30"/>
        <v>1.9133024920099384E-3</v>
      </c>
      <c r="AE79" s="221">
        <f t="shared" si="20"/>
        <v>3.6607264259314406E-6</v>
      </c>
      <c r="AF79" s="209">
        <f t="shared" si="31"/>
        <v>0.24044499999581603</v>
      </c>
      <c r="AG79" s="23"/>
      <c r="AH79" s="209">
        <f t="shared" si="21"/>
        <v>4.1339278338709017E-4</v>
      </c>
      <c r="AI79" s="209">
        <f t="shared" si="22"/>
        <v>1.3761723110618025</v>
      </c>
      <c r="AJ79" s="209">
        <f t="shared" si="23"/>
        <v>1.1982112692592939E-2</v>
      </c>
      <c r="AK79" s="209">
        <f t="shared" si="24"/>
        <v>2.4054528158131117E-3</v>
      </c>
      <c r="AL79" s="209">
        <f t="shared" si="25"/>
        <v>-3.1351981903096937</v>
      </c>
      <c r="AM79" s="209">
        <f t="shared" si="26"/>
        <v>-312.76951599041689</v>
      </c>
      <c r="AN79" s="221">
        <f t="shared" si="55"/>
        <v>9.4290831964612369</v>
      </c>
      <c r="AO79" s="221">
        <f t="shared" si="55"/>
        <v>9.4290803324187529</v>
      </c>
      <c r="AP79" s="221">
        <f t="shared" si="55"/>
        <v>9.4290727188589418</v>
      </c>
      <c r="AQ79" s="221">
        <f t="shared" si="55"/>
        <v>9.4290524795329294</v>
      </c>
      <c r="AR79" s="221">
        <f t="shared" si="55"/>
        <v>9.4289986768095098</v>
      </c>
      <c r="AS79" s="221">
        <f t="shared" si="55"/>
        <v>9.4288556516983082</v>
      </c>
      <c r="AT79" s="221">
        <f t="shared" si="55"/>
        <v>9.4284754449032935</v>
      </c>
      <c r="AU79" s="221">
        <f t="shared" si="28"/>
        <v>9.4274647352791678</v>
      </c>
      <c r="AV79" s="209"/>
      <c r="AW79" s="209">
        <v>8500</v>
      </c>
      <c r="AX79" s="209">
        <f t="shared" si="42"/>
        <v>1.2715485625605177E-2</v>
      </c>
      <c r="AY79" s="209">
        <f t="shared" si="43"/>
        <v>4.4325111930712618E-2</v>
      </c>
      <c r="AZ79" s="209">
        <f t="shared" si="44"/>
        <v>-3.1609626305107441E-2</v>
      </c>
      <c r="BA79" s="209">
        <f t="shared" si="45"/>
        <v>0.69667362104464614</v>
      </c>
      <c r="BB79" s="209">
        <f t="shared" si="46"/>
        <v>-0.59595820047545445</v>
      </c>
      <c r="BC79" s="209">
        <f t="shared" si="47"/>
        <v>0.63287043779083896</v>
      </c>
      <c r="BD79" s="209">
        <f t="shared" si="48"/>
        <v>0.32743779506468507</v>
      </c>
      <c r="BE79" s="209">
        <f t="shared" si="57"/>
        <v>7.1884995207522238</v>
      </c>
      <c r="BF79" s="209">
        <f t="shared" si="57"/>
        <v>7.1885464755761275</v>
      </c>
      <c r="BG79" s="209">
        <f t="shared" si="57"/>
        <v>7.1883443315530275</v>
      </c>
      <c r="BH79" s="209">
        <f t="shared" si="56"/>
        <v>7.1892149474241194</v>
      </c>
      <c r="BI79" s="209">
        <f t="shared" si="56"/>
        <v>7.1854721301424389</v>
      </c>
      <c r="BJ79" s="209">
        <f t="shared" si="56"/>
        <v>7.2016917571121741</v>
      </c>
      <c r="BK79" s="209">
        <f t="shared" si="56"/>
        <v>7.1336382241906442</v>
      </c>
      <c r="BL79" s="209">
        <f t="shared" si="49"/>
        <v>7.4844208391586777</v>
      </c>
      <c r="BM79" s="209"/>
      <c r="BN79" s="209"/>
      <c r="BO79" s="209"/>
      <c r="BP79" s="209"/>
    </row>
    <row r="80" spans="1:68" s="210" customFormat="1" ht="12.95" customHeight="1">
      <c r="A80" s="305" t="s">
        <v>50</v>
      </c>
      <c r="B80" s="302"/>
      <c r="C80" s="306">
        <v>52537.823799999998</v>
      </c>
      <c r="D80" s="307">
        <v>2.9999999999999997E-4</v>
      </c>
      <c r="E80" s="298">
        <f t="shared" si="50"/>
        <v>23944.842168483876</v>
      </c>
      <c r="F80" s="300">
        <f t="shared" si="51"/>
        <v>23944.5</v>
      </c>
      <c r="G80" s="210">
        <f t="shared" si="52"/>
        <v>0.24953474999347236</v>
      </c>
      <c r="K80" s="210">
        <f>+G80</f>
        <v>0.24953474999347236</v>
      </c>
      <c r="L80" s="212">
        <f t="shared" ca="1" si="58"/>
        <v>0.25113344988024172</v>
      </c>
      <c r="M80" s="292">
        <f t="shared" si="15"/>
        <v>0.24436589488862787</v>
      </c>
      <c r="N80" s="297">
        <f t="shared" si="53"/>
        <v>37519.323799999998</v>
      </c>
      <c r="O80" s="213">
        <f t="shared" si="54"/>
        <v>2.6717063094876988E-5</v>
      </c>
      <c r="P80" s="214"/>
      <c r="Q80" s="210">
        <f t="shared" si="40"/>
        <v>2.6717063094876988E-5</v>
      </c>
      <c r="S80" s="215">
        <v>1</v>
      </c>
      <c r="Z80" s="209">
        <f t="shared" si="17"/>
        <v>23944.5</v>
      </c>
      <c r="AA80" s="221">
        <f t="shared" si="18"/>
        <v>0.24769900225992877</v>
      </c>
      <c r="AB80" s="221">
        <f t="shared" si="19"/>
        <v>0.24620164262217145</v>
      </c>
      <c r="AC80" s="295">
        <f t="shared" si="29"/>
        <v>5.1688551048444942E-3</v>
      </c>
      <c r="AD80" s="221">
        <f t="shared" si="30"/>
        <v>1.8357477335435857E-3</v>
      </c>
      <c r="AE80" s="221">
        <f t="shared" si="20"/>
        <v>3.3699697412104116E-6</v>
      </c>
      <c r="AF80" s="209">
        <f t="shared" si="31"/>
        <v>0.24953474999347236</v>
      </c>
      <c r="AG80" s="23"/>
      <c r="AH80" s="209">
        <f t="shared" si="21"/>
        <v>3.3331073713008968E-3</v>
      </c>
      <c r="AI80" s="209">
        <f t="shared" si="22"/>
        <v>1.3736997556758497</v>
      </c>
      <c r="AJ80" s="209">
        <f t="shared" si="23"/>
        <v>0.12019226560581521</v>
      </c>
      <c r="AK80" s="209">
        <f t="shared" si="24"/>
        <v>4.3126400506380835E-2</v>
      </c>
      <c r="AL80" s="209">
        <f t="shared" si="25"/>
        <v>-3.0266970400215962</v>
      </c>
      <c r="AM80" s="209">
        <f t="shared" si="26"/>
        <v>-17.387951434591916</v>
      </c>
      <c r="AN80" s="221">
        <f t="shared" si="55"/>
        <v>9.5021807655329553</v>
      </c>
      <c r="AO80" s="221">
        <f t="shared" si="55"/>
        <v>9.5021300668147148</v>
      </c>
      <c r="AP80" s="221">
        <f t="shared" si="55"/>
        <v>9.501994890822214</v>
      </c>
      <c r="AQ80" s="221">
        <f t="shared" si="55"/>
        <v>9.5016344833087754</v>
      </c>
      <c r="AR80" s="221">
        <f t="shared" si="55"/>
        <v>9.500673610135534</v>
      </c>
      <c r="AS80" s="221">
        <f t="shared" si="55"/>
        <v>9.4981121915906215</v>
      </c>
      <c r="AT80" s="221">
        <f t="shared" si="55"/>
        <v>9.4912864760219051</v>
      </c>
      <c r="AU80" s="221">
        <f t="shared" si="28"/>
        <v>9.4731114590150671</v>
      </c>
      <c r="AV80" s="209"/>
      <c r="AW80" s="209">
        <v>9000</v>
      </c>
      <c r="AX80" s="209">
        <f t="shared" si="42"/>
        <v>1.5634081921496103E-2</v>
      </c>
      <c r="AY80" s="209">
        <f t="shared" si="43"/>
        <v>4.8488033768752506E-2</v>
      </c>
      <c r="AZ80" s="209">
        <f t="shared" si="44"/>
        <v>-3.2853951847256403E-2</v>
      </c>
      <c r="BA80" s="209">
        <f t="shared" si="45"/>
        <v>0.70576573762128325</v>
      </c>
      <c r="BB80" s="209">
        <f t="shared" si="46"/>
        <v>-0.62743418173169851</v>
      </c>
      <c r="BC80" s="209">
        <f t="shared" si="47"/>
        <v>0.67266575234014692</v>
      </c>
      <c r="BD80" s="209">
        <f t="shared" si="48"/>
        <v>0.34961621465582643</v>
      </c>
      <c r="BE80" s="209">
        <f t="shared" si="57"/>
        <v>7.2410861852405199</v>
      </c>
      <c r="BF80" s="209">
        <f t="shared" si="57"/>
        <v>7.241116521368455</v>
      </c>
      <c r="BG80" s="209">
        <f t="shared" si="57"/>
        <v>7.2409763394188342</v>
      </c>
      <c r="BH80" s="209">
        <f t="shared" si="56"/>
        <v>7.2416243481963152</v>
      </c>
      <c r="BI80" s="209">
        <f t="shared" si="56"/>
        <v>7.2386338256609806</v>
      </c>
      <c r="BJ80" s="209">
        <f t="shared" si="56"/>
        <v>7.2525429839188931</v>
      </c>
      <c r="BK80" s="209">
        <f t="shared" si="56"/>
        <v>7.1900047509682414</v>
      </c>
      <c r="BL80" s="209">
        <f t="shared" si="49"/>
        <v>7.5488026779963349</v>
      </c>
      <c r="BM80" s="209"/>
      <c r="BN80" s="209"/>
      <c r="BO80" s="209"/>
      <c r="BP80" s="209"/>
    </row>
    <row r="81" spans="1:68" s="210" customFormat="1" ht="12.95" customHeight="1">
      <c r="A81" s="308" t="s">
        <v>51</v>
      </c>
      <c r="B81" s="309" t="s">
        <v>52</v>
      </c>
      <c r="C81" s="307">
        <v>52539.6463</v>
      </c>
      <c r="D81" s="307">
        <v>2.0000000000000001E-4</v>
      </c>
      <c r="E81" s="298">
        <f t="shared" si="50"/>
        <v>23947.341227480181</v>
      </c>
      <c r="F81" s="300">
        <f t="shared" si="51"/>
        <v>23947</v>
      </c>
      <c r="G81" s="210">
        <f t="shared" si="52"/>
        <v>0.24884849999943981</v>
      </c>
      <c r="K81" s="210">
        <f>+G81</f>
        <v>0.24884849999943981</v>
      </c>
      <c r="L81" s="212">
        <f t="shared" ca="1" si="58"/>
        <v>0.25119510647699878</v>
      </c>
      <c r="M81" s="292">
        <f t="shared" si="15"/>
        <v>0.24441023035018178</v>
      </c>
      <c r="N81" s="297">
        <f t="shared" si="53"/>
        <v>37521.1463</v>
      </c>
      <c r="O81" s="213">
        <f t="shared" si="54"/>
        <v>1.9698237479525004E-5</v>
      </c>
      <c r="P81" s="214"/>
      <c r="Q81" s="210">
        <f t="shared" si="40"/>
        <v>1.9698237479525004E-5</v>
      </c>
      <c r="S81" s="215">
        <v>1</v>
      </c>
      <c r="Z81" s="209">
        <f t="shared" si="17"/>
        <v>23947</v>
      </c>
      <c r="AA81" s="221">
        <f t="shared" si="18"/>
        <v>0.24776385926939326</v>
      </c>
      <c r="AB81" s="221">
        <f t="shared" si="19"/>
        <v>0.24549487108022833</v>
      </c>
      <c r="AC81" s="295">
        <f t="shared" si="29"/>
        <v>4.4382696492580309E-3</v>
      </c>
      <c r="AD81" s="221">
        <f t="shared" si="30"/>
        <v>1.0846407300465488E-3</v>
      </c>
      <c r="AE81" s="221">
        <f t="shared" si="20"/>
        <v>1.1764455132759103E-6</v>
      </c>
      <c r="AF81" s="209">
        <f t="shared" si="31"/>
        <v>0.24884849999943981</v>
      </c>
      <c r="AG81" s="23"/>
      <c r="AH81" s="209">
        <f t="shared" si="21"/>
        <v>3.353628919211489E-3</v>
      </c>
      <c r="AI81" s="209">
        <f t="shared" si="22"/>
        <v>1.3736667249808245</v>
      </c>
      <c r="AJ81" s="209">
        <f t="shared" si="23"/>
        <v>0.12095007603271361</v>
      </c>
      <c r="AK81" s="209">
        <f t="shared" si="24"/>
        <v>4.3411662660296731E-2</v>
      </c>
      <c r="AL81" s="209">
        <f t="shared" si="25"/>
        <v>-3.0259336604817157</v>
      </c>
      <c r="AM81" s="209">
        <f t="shared" si="26"/>
        <v>-17.27293268461878</v>
      </c>
      <c r="AN81" s="221">
        <f t="shared" si="55"/>
        <v>9.5026956635013136</v>
      </c>
      <c r="AO81" s="221">
        <f t="shared" si="55"/>
        <v>9.5026446381482774</v>
      </c>
      <c r="AP81" s="221">
        <f t="shared" si="55"/>
        <v>9.5025085858275578</v>
      </c>
      <c r="AQ81" s="221">
        <f t="shared" si="55"/>
        <v>9.502145827440712</v>
      </c>
      <c r="AR81" s="221">
        <f t="shared" si="55"/>
        <v>9.5011786489262366</v>
      </c>
      <c r="AS81" s="221">
        <f t="shared" si="55"/>
        <v>9.4986003260700382</v>
      </c>
      <c r="AT81" s="221">
        <f t="shared" si="55"/>
        <v>9.491729338653526</v>
      </c>
      <c r="AU81" s="221">
        <f t="shared" si="28"/>
        <v>9.4734333682092551</v>
      </c>
      <c r="AV81" s="209"/>
      <c r="AW81" s="209">
        <v>9500</v>
      </c>
      <c r="AX81" s="209">
        <f t="shared" si="42"/>
        <v>1.8783403171829638E-2</v>
      </c>
      <c r="AY81" s="209">
        <f t="shared" si="43"/>
        <v>5.2805741335458234E-2</v>
      </c>
      <c r="AZ81" s="209">
        <f t="shared" si="44"/>
        <v>-3.4022338163628596E-2</v>
      </c>
      <c r="BA81" s="209">
        <f t="shared" si="45"/>
        <v>0.71558940148851879</v>
      </c>
      <c r="BB81" s="209">
        <f t="shared" si="46"/>
        <v>-0.65872927405324821</v>
      </c>
      <c r="BC81" s="209">
        <f t="shared" si="47"/>
        <v>0.71354063176894134</v>
      </c>
      <c r="BD81" s="209">
        <f t="shared" si="48"/>
        <v>0.37272005300058797</v>
      </c>
      <c r="BE81" s="209">
        <f t="shared" si="57"/>
        <v>7.2943807207637947</v>
      </c>
      <c r="BF81" s="209">
        <f t="shared" si="57"/>
        <v>7.294398979081488</v>
      </c>
      <c r="BG81" s="209">
        <f t="shared" si="57"/>
        <v>7.2943075517987177</v>
      </c>
      <c r="BH81" s="209">
        <f t="shared" si="56"/>
        <v>7.2947655016763244</v>
      </c>
      <c r="BI81" s="209">
        <f t="shared" si="56"/>
        <v>7.2924750278563835</v>
      </c>
      <c r="BJ81" s="209">
        <f t="shared" si="56"/>
        <v>7.3040162830718849</v>
      </c>
      <c r="BK81" s="209">
        <f t="shared" si="56"/>
        <v>7.2478579891059294</v>
      </c>
      <c r="BL81" s="209">
        <f t="shared" si="49"/>
        <v>7.613184516833992</v>
      </c>
      <c r="BM81" s="209"/>
      <c r="BN81" s="209"/>
      <c r="BO81" s="209"/>
      <c r="BP81" s="209"/>
    </row>
    <row r="82" spans="1:68" s="210" customFormat="1" ht="12.95" customHeight="1">
      <c r="A82" s="308" t="s">
        <v>55</v>
      </c>
      <c r="B82" s="310"/>
      <c r="C82" s="106">
        <v>53656.5723</v>
      </c>
      <c r="D82" s="106">
        <v>2.9999999999999997E-4</v>
      </c>
      <c r="E82" s="210">
        <f t="shared" si="50"/>
        <v>25478.898960542287</v>
      </c>
      <c r="F82" s="300">
        <f t="shared" si="51"/>
        <v>25478.5</v>
      </c>
      <c r="G82" s="210">
        <f t="shared" si="52"/>
        <v>0.29095174999383744</v>
      </c>
      <c r="J82" s="210">
        <f>+G82</f>
        <v>0.29095174999383744</v>
      </c>
      <c r="L82" s="212">
        <f t="shared" ca="1" si="58"/>
        <v>0.28896593765037343</v>
      </c>
      <c r="M82" s="292">
        <f t="shared" si="15"/>
        <v>0.27229741682383513</v>
      </c>
      <c r="N82" s="297">
        <f t="shared" si="53"/>
        <v>38638.0723</v>
      </c>
      <c r="O82" s="213">
        <f t="shared" si="54"/>
        <v>3.4798414601744853E-4</v>
      </c>
      <c r="P82" s="214"/>
      <c r="Q82" s="210">
        <f t="shared" si="40"/>
        <v>3.4798414601744853E-4</v>
      </c>
      <c r="S82" s="215">
        <v>1</v>
      </c>
      <c r="Z82" s="209">
        <f t="shared" si="17"/>
        <v>25478.5</v>
      </c>
      <c r="AA82" s="221">
        <f t="shared" si="18"/>
        <v>0.28765905611636972</v>
      </c>
      <c r="AB82" s="221">
        <f t="shared" si="19"/>
        <v>0.27559011070130285</v>
      </c>
      <c r="AC82" s="295">
        <f t="shared" si="29"/>
        <v>1.8654333170002313E-2</v>
      </c>
      <c r="AD82" s="221">
        <f t="shared" si="30"/>
        <v>3.2926938774677228E-3</v>
      </c>
      <c r="AE82" s="221">
        <f t="shared" si="20"/>
        <v>1.0841832970713426E-5</v>
      </c>
      <c r="AF82" s="209">
        <f t="shared" si="31"/>
        <v>0.29095174999383744</v>
      </c>
      <c r="AG82" s="23"/>
      <c r="AH82" s="209">
        <f t="shared" si="21"/>
        <v>1.5361639292534604E-2</v>
      </c>
      <c r="AI82" s="209">
        <f t="shared" si="22"/>
        <v>1.3170869551317606</v>
      </c>
      <c r="AJ82" s="209">
        <f t="shared" si="23"/>
        <v>0.54275184416451727</v>
      </c>
      <c r="AK82" s="209">
        <f t="shared" si="24"/>
        <v>0.20240369734294761</v>
      </c>
      <c r="AL82" s="209">
        <f t="shared" si="25"/>
        <v>-2.5734705138342062</v>
      </c>
      <c r="AM82" s="209">
        <f t="shared" si="26"/>
        <v>-3.4251694317370429</v>
      </c>
      <c r="AN82" s="221">
        <f t="shared" si="55"/>
        <v>9.8129622589492858</v>
      </c>
      <c r="AO82" s="221">
        <f t="shared" si="55"/>
        <v>9.8127899929972298</v>
      </c>
      <c r="AP82" s="221">
        <f t="shared" si="55"/>
        <v>9.8122953328300433</v>
      </c>
      <c r="AQ82" s="221">
        <f t="shared" si="55"/>
        <v>9.8108754748983706</v>
      </c>
      <c r="AR82" s="221">
        <f t="shared" si="55"/>
        <v>9.8068044913386618</v>
      </c>
      <c r="AS82" s="221">
        <f t="shared" si="55"/>
        <v>9.7951687743859583</v>
      </c>
      <c r="AT82" s="221">
        <f t="shared" si="55"/>
        <v>9.7621924973128014</v>
      </c>
      <c r="AU82" s="221">
        <f t="shared" si="28"/>
        <v>9.6706349405689984</v>
      </c>
      <c r="AV82" s="209"/>
      <c r="AW82" s="209">
        <v>10000</v>
      </c>
      <c r="AX82" s="209">
        <f t="shared" si="42"/>
        <v>2.2169460028663067E-2</v>
      </c>
      <c r="AY82" s="209">
        <f t="shared" si="43"/>
        <v>5.7278234630829809E-2</v>
      </c>
      <c r="AZ82" s="209">
        <f t="shared" si="44"/>
        <v>-3.5108774602166742E-2</v>
      </c>
      <c r="BA82" s="209">
        <f t="shared" si="45"/>
        <v>0.7261929692596687</v>
      </c>
      <c r="BB82" s="209">
        <f t="shared" si="46"/>
        <v>-0.68978043273900536</v>
      </c>
      <c r="BC82" s="209">
        <f t="shared" si="47"/>
        <v>0.75559781087559974</v>
      </c>
      <c r="BD82" s="209">
        <f t="shared" si="48"/>
        <v>0.39686272282729779</v>
      </c>
      <c r="BE82" s="209">
        <f t="shared" si="57"/>
        <v>7.3484400078265741</v>
      </c>
      <c r="BF82" s="209">
        <f t="shared" si="57"/>
        <v>7.3484500857202644</v>
      </c>
      <c r="BG82" s="209">
        <f t="shared" si="57"/>
        <v>7.3483947682262585</v>
      </c>
      <c r="BH82" s="209">
        <f t="shared" si="56"/>
        <v>7.3486984737404981</v>
      </c>
      <c r="BI82" s="209">
        <f t="shared" si="56"/>
        <v>7.3470331103308668</v>
      </c>
      <c r="BJ82" s="209">
        <f t="shared" si="56"/>
        <v>7.3562276439840621</v>
      </c>
      <c r="BK82" s="209">
        <f t="shared" si="56"/>
        <v>7.3072249904456896</v>
      </c>
      <c r="BL82" s="209">
        <f t="shared" si="49"/>
        <v>7.6775663556716491</v>
      </c>
      <c r="BM82" s="209"/>
      <c r="BN82" s="209"/>
      <c r="BO82" s="209"/>
      <c r="BP82" s="209"/>
    </row>
    <row r="83" spans="1:68" s="210" customFormat="1" ht="12.95" customHeight="1">
      <c r="A83" s="308" t="s">
        <v>55</v>
      </c>
      <c r="B83" s="105" t="s">
        <v>52</v>
      </c>
      <c r="C83" s="106">
        <v>53671.522599999997</v>
      </c>
      <c r="D83" s="106">
        <v>8.0000000000000004E-4</v>
      </c>
      <c r="E83" s="210">
        <f t="shared" si="50"/>
        <v>25499.399197421535</v>
      </c>
      <c r="F83" s="300">
        <f t="shared" si="51"/>
        <v>25499</v>
      </c>
      <c r="G83" s="210">
        <f t="shared" si="52"/>
        <v>0.29112449999229284</v>
      </c>
      <c r="J83" s="210">
        <f>+G83</f>
        <v>0.29112449999229284</v>
      </c>
      <c r="L83" s="212">
        <f t="shared" ca="1" si="58"/>
        <v>0.28947152174378127</v>
      </c>
      <c r="M83" s="292">
        <f t="shared" si="15"/>
        <v>0.2726805520276826</v>
      </c>
      <c r="N83" s="297">
        <f t="shared" si="53"/>
        <v>38653.022599999997</v>
      </c>
      <c r="O83" s="213">
        <f t="shared" si="54"/>
        <v>3.4017921652125028E-4</v>
      </c>
      <c r="P83" s="214"/>
      <c r="Q83" s="210">
        <f t="shared" si="40"/>
        <v>3.4017921652125028E-4</v>
      </c>
      <c r="S83" s="215">
        <v>1</v>
      </c>
      <c r="Z83" s="209">
        <f t="shared" si="17"/>
        <v>25499</v>
      </c>
      <c r="AA83" s="221">
        <f t="shared" si="18"/>
        <v>0.28819154710093903</v>
      </c>
      <c r="AB83" s="221">
        <f t="shared" si="19"/>
        <v>0.27561350491903641</v>
      </c>
      <c r="AC83" s="295">
        <f t="shared" si="29"/>
        <v>1.8443947964610241E-2</v>
      </c>
      <c r="AD83" s="221">
        <f t="shared" si="30"/>
        <v>2.9329528913538128E-3</v>
      </c>
      <c r="AE83" s="221">
        <f t="shared" si="20"/>
        <v>8.6022126629006899E-6</v>
      </c>
      <c r="AF83" s="209">
        <f t="shared" si="31"/>
        <v>0.29112449999229284</v>
      </c>
      <c r="AG83" s="23"/>
      <c r="AH83" s="209">
        <f t="shared" si="21"/>
        <v>1.551099507325644E-2</v>
      </c>
      <c r="AI83" s="209">
        <f t="shared" si="22"/>
        <v>1.3159175682614024</v>
      </c>
      <c r="AJ83" s="209">
        <f t="shared" si="23"/>
        <v>0.54757358348376417</v>
      </c>
      <c r="AK83" s="209">
        <f t="shared" si="24"/>
        <v>0.20422410209529332</v>
      </c>
      <c r="AL83" s="209">
        <f t="shared" si="25"/>
        <v>-2.567718897007933</v>
      </c>
      <c r="AM83" s="209">
        <f t="shared" si="26"/>
        <v>-3.3889122931059408</v>
      </c>
      <c r="AN83" s="221">
        <f t="shared" si="55"/>
        <v>9.8170102108605573</v>
      </c>
      <c r="AO83" s="221">
        <f t="shared" si="55"/>
        <v>9.8168376720431958</v>
      </c>
      <c r="AP83" s="221">
        <f t="shared" si="55"/>
        <v>9.8163414039911938</v>
      </c>
      <c r="AQ83" s="221">
        <f t="shared" si="55"/>
        <v>9.8149145696747642</v>
      </c>
      <c r="AR83" s="221">
        <f t="shared" si="55"/>
        <v>9.8108168837335299</v>
      </c>
      <c r="AS83" s="221">
        <f t="shared" si="55"/>
        <v>9.799086379489129</v>
      </c>
      <c r="AT83" s="221">
        <f t="shared" si="55"/>
        <v>9.7657949582138972</v>
      </c>
      <c r="AU83" s="221">
        <f t="shared" si="28"/>
        <v>9.6732745959613418</v>
      </c>
      <c r="AV83" s="209"/>
      <c r="AW83" s="209">
        <v>10500</v>
      </c>
      <c r="AX83" s="209">
        <f t="shared" si="42"/>
        <v>2.579866735857754E-2</v>
      </c>
      <c r="AY83" s="209">
        <f t="shared" si="43"/>
        <v>6.1905513654867225E-2</v>
      </c>
      <c r="AZ83" s="209">
        <f t="shared" si="44"/>
        <v>-3.6106846296289685E-2</v>
      </c>
      <c r="BA83" s="209">
        <f t="shared" si="45"/>
        <v>0.73762961049827536</v>
      </c>
      <c r="BB83" s="209">
        <f t="shared" si="46"/>
        <v>-0.72051016285087799</v>
      </c>
      <c r="BC83" s="209">
        <f t="shared" si="47"/>
        <v>0.79894979585858583</v>
      </c>
      <c r="BD83" s="209">
        <f t="shared" si="48"/>
        <v>0.42217438984542055</v>
      </c>
      <c r="BE83" s="209">
        <f t="shared" si="57"/>
        <v>7.4033247421613702</v>
      </c>
      <c r="BF83" s="209">
        <f t="shared" si="57"/>
        <v>7.403329727982908</v>
      </c>
      <c r="BG83" s="209">
        <f t="shared" si="57"/>
        <v>7.4032992990368838</v>
      </c>
      <c r="BH83" s="209">
        <f t="shared" si="56"/>
        <v>7.4034850396163909</v>
      </c>
      <c r="BI83" s="209">
        <f t="shared" si="56"/>
        <v>7.4023523734420547</v>
      </c>
      <c r="BJ83" s="209">
        <f t="shared" si="56"/>
        <v>7.409301258017881</v>
      </c>
      <c r="BK83" s="209">
        <f t="shared" si="56"/>
        <v>7.3681265344160414</v>
      </c>
      <c r="BL83" s="209">
        <f t="shared" si="49"/>
        <v>7.7419481945093063</v>
      </c>
      <c r="BM83" s="209"/>
      <c r="BN83" s="209"/>
      <c r="BO83" s="209"/>
      <c r="BP83" s="209"/>
    </row>
    <row r="84" spans="1:68" s="210" customFormat="1" ht="12.95" customHeight="1">
      <c r="A84" s="310" t="s">
        <v>58</v>
      </c>
      <c r="B84" s="311" t="s">
        <v>59</v>
      </c>
      <c r="C84" s="312">
        <v>54086.492899999997</v>
      </c>
      <c r="D84" s="312">
        <v>8.0000000000000004E-4</v>
      </c>
      <c r="E84" s="210">
        <f t="shared" si="50"/>
        <v>26068.41717350599</v>
      </c>
      <c r="F84" s="300">
        <f t="shared" si="51"/>
        <v>26068</v>
      </c>
      <c r="G84" s="210">
        <f t="shared" si="52"/>
        <v>0.30423399999563117</v>
      </c>
      <c r="K84" s="210">
        <f>+G84</f>
        <v>0.30423399999563117</v>
      </c>
      <c r="L84" s="212">
        <f t="shared" ca="1" si="58"/>
        <v>0.30350456316568813</v>
      </c>
      <c r="M84" s="292">
        <f t="shared" si="15"/>
        <v>0.28341872828557874</v>
      </c>
      <c r="N84" s="297">
        <f t="shared" si="53"/>
        <v>39067.992899999997</v>
      </c>
      <c r="O84" s="213">
        <f t="shared" si="54"/>
        <v>4.3327553636330902E-4</v>
      </c>
      <c r="P84" s="214"/>
      <c r="Q84" s="210">
        <f t="shared" si="40"/>
        <v>4.3327553636330902E-4</v>
      </c>
      <c r="S84" s="215">
        <v>1</v>
      </c>
      <c r="Z84" s="209">
        <f t="shared" si="17"/>
        <v>26068</v>
      </c>
      <c r="AA84" s="221">
        <f t="shared" si="18"/>
        <v>0.30291231383960021</v>
      </c>
      <c r="AB84" s="221">
        <f t="shared" si="19"/>
        <v>0.28474041444160969</v>
      </c>
      <c r="AC84" s="295">
        <f t="shared" si="29"/>
        <v>2.081527171005243E-2</v>
      </c>
      <c r="AD84" s="221">
        <f t="shared" si="30"/>
        <v>1.3216861560309545E-3</v>
      </c>
      <c r="AE84" s="221">
        <f t="shared" si="20"/>
        <v>1.7468542950438806E-6</v>
      </c>
      <c r="AF84" s="209">
        <f t="shared" si="31"/>
        <v>0.30423399999563117</v>
      </c>
      <c r="AG84" s="23"/>
      <c r="AH84" s="209">
        <f t="shared" si="21"/>
        <v>1.9493585554021496E-2</v>
      </c>
      <c r="AI84" s="209">
        <f t="shared" si="22"/>
        <v>1.2805110900206926</v>
      </c>
      <c r="AJ84" s="209">
        <f t="shared" si="23"/>
        <v>0.67045711457482737</v>
      </c>
      <c r="AK84" s="209">
        <f t="shared" si="24"/>
        <v>0.25064900196934647</v>
      </c>
      <c r="AL84" s="209">
        <f t="shared" si="25"/>
        <v>-2.4123558733308297</v>
      </c>
      <c r="AM84" s="209">
        <f t="shared" si="26"/>
        <v>-2.6199629232071042</v>
      </c>
      <c r="AN84" s="221">
        <f t="shared" si="55"/>
        <v>9.9278496651158115</v>
      </c>
      <c r="AO84" s="221">
        <f t="shared" si="55"/>
        <v>9.9276828822206973</v>
      </c>
      <c r="AP84" s="221">
        <f t="shared" si="55"/>
        <v>9.9271769422393863</v>
      </c>
      <c r="AQ84" s="221">
        <f t="shared" si="55"/>
        <v>9.925643020113089</v>
      </c>
      <c r="AR84" s="221">
        <f t="shared" si="55"/>
        <v>9.9210002723338331</v>
      </c>
      <c r="AS84" s="221">
        <f t="shared" si="55"/>
        <v>9.9070181673309445</v>
      </c>
      <c r="AT84" s="221">
        <f t="shared" si="55"/>
        <v>9.8655041915762922</v>
      </c>
      <c r="AU84" s="221">
        <f t="shared" si="28"/>
        <v>9.7465411285585972</v>
      </c>
      <c r="AV84" s="209"/>
      <c r="AW84" s="209">
        <v>11000</v>
      </c>
      <c r="AX84" s="209">
        <f t="shared" si="42"/>
        <v>2.967788443281668E-2</v>
      </c>
      <c r="AY84" s="209">
        <f t="shared" si="43"/>
        <v>6.6687578407570489E-2</v>
      </c>
      <c r="AZ84" s="209">
        <f t="shared" si="44"/>
        <v>-3.7009693974753809E-2</v>
      </c>
      <c r="BA84" s="209">
        <f t="shared" si="45"/>
        <v>0.74995764306383339</v>
      </c>
      <c r="BB84" s="209">
        <f t="shared" si="46"/>
        <v>-0.7508235438506552</v>
      </c>
      <c r="BC84" s="209">
        <f t="shared" si="47"/>
        <v>0.84372010456851609</v>
      </c>
      <c r="BD84" s="209">
        <f t="shared" si="48"/>
        <v>0.44880540058012858</v>
      </c>
      <c r="BE84" s="209">
        <f t="shared" si="57"/>
        <v>7.4590997758342752</v>
      </c>
      <c r="BF84" s="209">
        <f t="shared" si="57"/>
        <v>7.4591019092724542</v>
      </c>
      <c r="BG84" s="209">
        <f t="shared" si="57"/>
        <v>7.4590871672291144</v>
      </c>
      <c r="BH84" s="209">
        <f t="shared" si="56"/>
        <v>7.4591890452984915</v>
      </c>
      <c r="BI84" s="209">
        <f t="shared" si="56"/>
        <v>7.4584855027665933</v>
      </c>
      <c r="BJ84" s="209">
        <f t="shared" si="56"/>
        <v>7.4633684586640792</v>
      </c>
      <c r="BK84" s="209">
        <f t="shared" si="56"/>
        <v>7.4305770419306132</v>
      </c>
      <c r="BL84" s="209">
        <f t="shared" si="49"/>
        <v>7.8063300333469634</v>
      </c>
      <c r="BM84" s="209"/>
      <c r="BN84" s="209"/>
      <c r="BO84" s="209"/>
      <c r="BP84" s="209"/>
    </row>
    <row r="85" spans="1:68" s="210" customFormat="1" ht="12.95" customHeight="1">
      <c r="A85" s="124" t="s">
        <v>393</v>
      </c>
      <c r="B85" s="125" t="s">
        <v>59</v>
      </c>
      <c r="C85" s="124">
        <v>54388.4234</v>
      </c>
      <c r="D85" s="124" t="s">
        <v>179</v>
      </c>
      <c r="E85" s="210">
        <f t="shared" si="50"/>
        <v>26482.432060904357</v>
      </c>
      <c r="F85" s="300">
        <f t="shared" si="51"/>
        <v>26482</v>
      </c>
      <c r="G85" s="210">
        <f t="shared" si="52"/>
        <v>0.31509099999675527</v>
      </c>
      <c r="K85" s="210">
        <f>G85</f>
        <v>0.31509099999675527</v>
      </c>
      <c r="L85" s="212">
        <f t="shared" ca="1" si="58"/>
        <v>0.31371489558865712</v>
      </c>
      <c r="M85" s="292">
        <f t="shared" ref="M85:M121" si="59">+D$11+D$12*F85+D$13*F85^2</f>
        <v>0.29135772611337873</v>
      </c>
      <c r="N85" s="297">
        <f t="shared" si="53"/>
        <v>39369.9234</v>
      </c>
      <c r="O85" s="213">
        <f t="shared" si="54"/>
        <v>5.6326828922336283E-4</v>
      </c>
      <c r="P85" s="214"/>
      <c r="Q85" s="210">
        <f t="shared" si="40"/>
        <v>5.6326828922336283E-4</v>
      </c>
      <c r="S85" s="215">
        <v>1</v>
      </c>
      <c r="Z85" s="209">
        <f t="shared" ref="Z85:Z109" si="60">F85</f>
        <v>26482</v>
      </c>
      <c r="AA85" s="221">
        <f t="shared" ref="AA85:AA109" si="61">AB$3+AB$4*Z85+AB$5*Z85^2+AH85</f>
        <v>0.31353493054434967</v>
      </c>
      <c r="AB85" s="221">
        <f t="shared" ref="AB85:AB109" si="62">IF(S85&lt;&gt;0,G85-AH85, -9999)</f>
        <v>0.29291379556578434</v>
      </c>
      <c r="AC85" s="295">
        <f t="shared" si="29"/>
        <v>2.3733273883376538E-2</v>
      </c>
      <c r="AD85" s="221">
        <f t="shared" si="30"/>
        <v>1.5560694524056062E-3</v>
      </c>
      <c r="AE85" s="221">
        <f t="shared" ref="AE85:AE109" si="63">+(G85-AA85)^2*S85</f>
        <v>2.4213521407098833E-6</v>
      </c>
      <c r="AF85" s="209">
        <f t="shared" si="31"/>
        <v>0.31509099999675527</v>
      </c>
      <c r="AG85" s="23"/>
      <c r="AH85" s="209">
        <f t="shared" ref="AH85:AH109" si="64">$AB$6*($AB$11/AI85*AJ85+$AB$12)</f>
        <v>2.2177204430970925E-2</v>
      </c>
      <c r="AI85" s="209">
        <f t="shared" ref="AI85:AI109" si="65">1+$AB$7*COS(AL85)</f>
        <v>1.2519981450626969</v>
      </c>
      <c r="AJ85" s="209">
        <f t="shared" ref="AJ85:AJ109" si="66">SIN(AL85+RADIANS($AB$9))</f>
        <v>0.74619461824774591</v>
      </c>
      <c r="AK85" s="209">
        <f t="shared" ref="AK85:AK109" si="67">$AB$7*SIN(AL85)</f>
        <v>0.27929971123827985</v>
      </c>
      <c r="AL85" s="209">
        <f t="shared" ref="AL85:AL109" si="68">2*ATAN(AM85)</f>
        <v>-2.3048530943722296</v>
      </c>
      <c r="AM85" s="209">
        <f t="shared" ref="AM85:AM109" si="69">SQRT((1+$AB$7)/(1-$AB$7))*TAN(AN85/2)</f>
        <v>-2.2491184976723351</v>
      </c>
      <c r="AN85" s="221">
        <f t="shared" ref="AN85:AT100" si="70">$AU85+$AB$7*SIN(AO85)</f>
        <v>10.006499214082149</v>
      </c>
      <c r="AO85" s="221">
        <f t="shared" si="70"/>
        <v>10.006349598046425</v>
      </c>
      <c r="AP85" s="221">
        <f t="shared" si="70"/>
        <v>10.005873697806043</v>
      </c>
      <c r="AQ85" s="221">
        <f t="shared" si="70"/>
        <v>10.004360936864522</v>
      </c>
      <c r="AR85" s="221">
        <f t="shared" si="70"/>
        <v>9.9995621711056959</v>
      </c>
      <c r="AS85" s="221">
        <f t="shared" si="70"/>
        <v>9.9844368049926047</v>
      </c>
      <c r="AT85" s="221">
        <f t="shared" si="70"/>
        <v>9.9376586598025654</v>
      </c>
      <c r="AU85" s="221">
        <f t="shared" ref="AU85:AU109" si="71">RADIANS($AB$9)+$AB$18*(F85-AB$15)</f>
        <v>9.7998492911161765</v>
      </c>
      <c r="AV85" s="209"/>
      <c r="AW85" s="209">
        <v>11500</v>
      </c>
      <c r="AX85" s="209">
        <f t="shared" si="42"/>
        <v>3.3814457166906287E-2</v>
      </c>
      <c r="AY85" s="209">
        <f t="shared" si="43"/>
        <v>7.1624428888939606E-2</v>
      </c>
      <c r="AZ85" s="209">
        <f t="shared" si="44"/>
        <v>-3.780997172203332E-2</v>
      </c>
      <c r="BA85" s="209">
        <f t="shared" si="45"/>
        <v>0.76324084164040662</v>
      </c>
      <c r="BB85" s="209">
        <f t="shared" si="46"/>
        <v>-0.78060463391265811</v>
      </c>
      <c r="BC85" s="209">
        <f t="shared" si="47"/>
        <v>0.89004467294027556</v>
      </c>
      <c r="BD85" s="209">
        <f t="shared" si="48"/>
        <v>0.4769305788033808</v>
      </c>
      <c r="BE85" s="209">
        <f t="shared" si="57"/>
        <v>7.5158344931883505</v>
      </c>
      <c r="BF85" s="209">
        <f t="shared" si="57"/>
        <v>7.5158352358481677</v>
      </c>
      <c r="BG85" s="209">
        <f t="shared" si="57"/>
        <v>7.5158292847929653</v>
      </c>
      <c r="BH85" s="209">
        <f t="shared" si="56"/>
        <v>7.5158769744068037</v>
      </c>
      <c r="BI85" s="209">
        <f t="shared" si="56"/>
        <v>7.5154949885800137</v>
      </c>
      <c r="BJ85" s="209">
        <f t="shared" si="56"/>
        <v>7.5185663742965385</v>
      </c>
      <c r="BK85" s="209">
        <f t="shared" si="56"/>
        <v>7.4945845156337958</v>
      </c>
      <c r="BL85" s="209">
        <f t="shared" si="49"/>
        <v>7.8707118721846205</v>
      </c>
      <c r="BM85" s="209"/>
      <c r="BN85" s="209"/>
      <c r="BO85" s="209"/>
      <c r="BP85" s="209"/>
    </row>
    <row r="86" spans="1:68" s="210" customFormat="1" ht="12.95" customHeight="1">
      <c r="A86" s="104" t="s">
        <v>60</v>
      </c>
      <c r="B86" s="105"/>
      <c r="C86" s="106">
        <v>54684.883800000003</v>
      </c>
      <c r="D86" s="106">
        <v>2.0000000000000001E-4</v>
      </c>
      <c r="E86" s="210">
        <f t="shared" si="50"/>
        <v>26888.946206126773</v>
      </c>
      <c r="F86" s="300">
        <f t="shared" si="51"/>
        <v>26888.5</v>
      </c>
      <c r="G86" s="210">
        <f t="shared" si="52"/>
        <v>0.32540675000200281</v>
      </c>
      <c r="K86" s="210">
        <f>+G86</f>
        <v>0.32540675000200281</v>
      </c>
      <c r="L86" s="212">
        <f t="shared" ca="1" si="58"/>
        <v>0.32374025822135505</v>
      </c>
      <c r="M86" s="292">
        <f t="shared" si="59"/>
        <v>0.29925615389103311</v>
      </c>
      <c r="N86" s="297">
        <f t="shared" si="53"/>
        <v>39666.383800000003</v>
      </c>
      <c r="O86" s="213">
        <f t="shared" si="54"/>
        <v>6.8385367695906378E-4</v>
      </c>
      <c r="P86" s="214"/>
      <c r="Q86" s="210">
        <f t="shared" si="40"/>
        <v>6.8385367695906378E-4</v>
      </c>
      <c r="S86" s="215">
        <v>1</v>
      </c>
      <c r="Z86" s="209">
        <f t="shared" si="60"/>
        <v>26888.5</v>
      </c>
      <c r="AA86" s="221">
        <f t="shared" si="61"/>
        <v>0.32387940042171726</v>
      </c>
      <c r="AB86" s="221">
        <f t="shared" si="62"/>
        <v>0.30078350347131866</v>
      </c>
      <c r="AC86" s="295">
        <f t="shared" ref="AC86:AC109" si="72">+G86-M86</f>
        <v>2.6150596110969704E-2</v>
      </c>
      <c r="AD86" s="221">
        <f t="shared" ref="AD86:AD109" si="73">IF(S86&lt;&gt;0,G86-AA86, -9999)</f>
        <v>1.527349580285553E-3</v>
      </c>
      <c r="AE86" s="221">
        <f t="shared" si="63"/>
        <v>2.3327967403984548E-6</v>
      </c>
      <c r="AF86" s="209">
        <f t="shared" ref="AF86:AF109" si="74">IF(S86&lt;&gt;0,G86-P86, -9999)</f>
        <v>0.32540675000200281</v>
      </c>
      <c r="AG86" s="23"/>
      <c r="AH86" s="209">
        <f t="shared" si="64"/>
        <v>2.4623246530684175E-2</v>
      </c>
      <c r="AI86" s="209">
        <f t="shared" si="65"/>
        <v>1.2226198843471188</v>
      </c>
      <c r="AJ86" s="209">
        <f t="shared" si="66"/>
        <v>0.80938583648636986</v>
      </c>
      <c r="AK86" s="209">
        <f t="shared" si="67"/>
        <v>0.30323552052175884</v>
      </c>
      <c r="AL86" s="209">
        <f t="shared" si="68"/>
        <v>-2.2040750107122866</v>
      </c>
      <c r="AM86" s="209">
        <f t="shared" si="69"/>
        <v>-1.9747023211352686</v>
      </c>
      <c r="AN86" s="221">
        <f t="shared" si="70"/>
        <v>10.081957169664229</v>
      </c>
      <c r="AO86" s="221">
        <f t="shared" si="70"/>
        <v>10.081830734673741</v>
      </c>
      <c r="AP86" s="221">
        <f t="shared" si="70"/>
        <v>10.081406323006775</v>
      </c>
      <c r="AQ86" s="221">
        <f t="shared" si="70"/>
        <v>10.079982689326263</v>
      </c>
      <c r="AR86" s="221">
        <f t="shared" si="70"/>
        <v>10.075218611723065</v>
      </c>
      <c r="AS86" s="221">
        <f t="shared" si="70"/>
        <v>10.059399502304188</v>
      </c>
      <c r="AT86" s="221">
        <f t="shared" si="70"/>
        <v>10.008125338393612</v>
      </c>
      <c r="AU86" s="221">
        <f t="shared" si="71"/>
        <v>9.852191726091192</v>
      </c>
      <c r="AV86" s="209"/>
      <c r="AW86" s="209">
        <v>12000</v>
      </c>
      <c r="AX86" s="209">
        <f t="shared" si="42"/>
        <v>3.8216262141413535E-2</v>
      </c>
      <c r="AY86" s="209">
        <f t="shared" si="43"/>
        <v>7.6716065098974551E-2</v>
      </c>
      <c r="AZ86" s="209">
        <f t="shared" si="44"/>
        <v>-3.8499802957561016E-2</v>
      </c>
      <c r="BA86" s="209">
        <f t="shared" si="45"/>
        <v>0.77754868897152729</v>
      </c>
      <c r="BB86" s="209">
        <f t="shared" si="46"/>
        <v>-0.80971212138739967</v>
      </c>
      <c r="BC86" s="209">
        <f t="shared" si="47"/>
        <v>0.93807344498675127</v>
      </c>
      <c r="BD86" s="209">
        <f t="shared" si="48"/>
        <v>0.50675465806611797</v>
      </c>
      <c r="BE86" s="209">
        <f t="shared" si="57"/>
        <v>7.5736032206681649</v>
      </c>
      <c r="BF86" s="209">
        <f t="shared" si="57"/>
        <v>7.573603406033051</v>
      </c>
      <c r="BG86" s="209">
        <f t="shared" si="57"/>
        <v>7.5736016253310625</v>
      </c>
      <c r="BH86" s="209">
        <f t="shared" si="56"/>
        <v>7.5736187320442907</v>
      </c>
      <c r="BI86" s="209">
        <f t="shared" si="56"/>
        <v>7.573454434555229</v>
      </c>
      <c r="BJ86" s="209">
        <f t="shared" si="56"/>
        <v>7.5750362850165889</v>
      </c>
      <c r="BK86" s="209">
        <f t="shared" si="56"/>
        <v>7.560150506741067</v>
      </c>
      <c r="BL86" s="209">
        <f t="shared" si="49"/>
        <v>7.9350937110222777</v>
      </c>
      <c r="BM86" s="209"/>
      <c r="BN86" s="209"/>
      <c r="BO86" s="209"/>
      <c r="BP86" s="209"/>
    </row>
    <row r="87" spans="1:68" s="210" customFormat="1" ht="12.95" customHeight="1">
      <c r="A87" s="106" t="s">
        <v>61</v>
      </c>
      <c r="B87" s="105" t="s">
        <v>52</v>
      </c>
      <c r="C87" s="106">
        <v>54768.752</v>
      </c>
      <c r="D87" s="106">
        <v>5.9999999999999995E-4</v>
      </c>
      <c r="E87" s="210">
        <f t="shared" si="50"/>
        <v>27003.948444652866</v>
      </c>
      <c r="F87" s="300">
        <f t="shared" si="51"/>
        <v>27003.5</v>
      </c>
      <c r="G87" s="210">
        <f t="shared" si="52"/>
        <v>0.32703924999077572</v>
      </c>
      <c r="K87" s="210">
        <f>+G87</f>
        <v>0.32703924999077572</v>
      </c>
      <c r="L87" s="212">
        <f t="shared" ca="1" si="58"/>
        <v>0.32657646167217974</v>
      </c>
      <c r="M87" s="292">
        <f t="shared" si="59"/>
        <v>0.301509207228432</v>
      </c>
      <c r="N87" s="297">
        <f t="shared" si="53"/>
        <v>39750.252</v>
      </c>
      <c r="O87" s="213">
        <f t="shared" si="54"/>
        <v>6.5178308344709891E-4</v>
      </c>
      <c r="P87" s="214"/>
      <c r="Q87" s="210">
        <f t="shared" si="40"/>
        <v>6.5178308344709891E-4</v>
      </c>
      <c r="S87" s="215">
        <v>1</v>
      </c>
      <c r="Z87" s="209">
        <f t="shared" si="60"/>
        <v>27003.5</v>
      </c>
      <c r="AA87" s="221">
        <f t="shared" si="61"/>
        <v>0.32678944445291724</v>
      </c>
      <c r="AB87" s="221">
        <f t="shared" si="62"/>
        <v>0.30175901276629047</v>
      </c>
      <c r="AC87" s="295">
        <f t="shared" si="72"/>
        <v>2.5530042762343719E-2</v>
      </c>
      <c r="AD87" s="221">
        <f t="shared" si="73"/>
        <v>2.4980553785847182E-4</v>
      </c>
      <c r="AE87" s="221">
        <f t="shared" si="63"/>
        <v>6.2402806744760393E-8</v>
      </c>
      <c r="AF87" s="209">
        <f t="shared" si="74"/>
        <v>0.32703924999077572</v>
      </c>
      <c r="AG87" s="23"/>
      <c r="AH87" s="209">
        <f t="shared" si="64"/>
        <v>2.5280237224485236E-2</v>
      </c>
      <c r="AI87" s="209">
        <f t="shared" si="65"/>
        <v>1.2141543657753728</v>
      </c>
      <c r="AJ87" s="209">
        <f t="shared" si="66"/>
        <v>0.82530718579197793</v>
      </c>
      <c r="AK87" s="209">
        <f t="shared" si="67"/>
        <v>0.30927221251217252</v>
      </c>
      <c r="AL87" s="209">
        <f t="shared" si="68"/>
        <v>-2.1764346099701695</v>
      </c>
      <c r="AM87" s="209">
        <f t="shared" si="69"/>
        <v>-1.9087856709079476</v>
      </c>
      <c r="AN87" s="221">
        <f t="shared" si="70"/>
        <v>10.10297670411747</v>
      </c>
      <c r="AO87" s="221">
        <f t="shared" si="70"/>
        <v>10.102857427629386</v>
      </c>
      <c r="AP87" s="221">
        <f t="shared" si="70"/>
        <v>10.102450353241682</v>
      </c>
      <c r="AQ87" s="221">
        <f t="shared" si="70"/>
        <v>10.101062066622818</v>
      </c>
      <c r="AR87" s="221">
        <f t="shared" si="70"/>
        <v>10.096339026083571</v>
      </c>
      <c r="AS87" s="221">
        <f t="shared" si="70"/>
        <v>10.080401421617282</v>
      </c>
      <c r="AT87" s="221">
        <f t="shared" si="70"/>
        <v>10.027985178179179</v>
      </c>
      <c r="AU87" s="221">
        <f t="shared" si="71"/>
        <v>9.866999549023852</v>
      </c>
      <c r="AV87" s="209"/>
      <c r="AW87" s="209">
        <v>12500</v>
      </c>
      <c r="AX87" s="209">
        <f t="shared" si="42"/>
        <v>4.2891751910340115E-2</v>
      </c>
      <c r="AY87" s="209">
        <f t="shared" si="43"/>
        <v>8.1962487037675363E-2</v>
      </c>
      <c r="AZ87" s="209">
        <f t="shared" si="44"/>
        <v>-3.9070735127335249E-2</v>
      </c>
      <c r="BA87" s="209">
        <f t="shared" si="45"/>
        <v>0.79295652371635028</v>
      </c>
      <c r="BB87" s="209">
        <f t="shared" si="46"/>
        <v>-0.8379740647090399</v>
      </c>
      <c r="BC87" s="209">
        <f t="shared" si="47"/>
        <v>0.98797215924376203</v>
      </c>
      <c r="BD87" s="209">
        <f t="shared" si="48"/>
        <v>0.53851921401047842</v>
      </c>
      <c r="BE87" s="209">
        <f t="shared" si="57"/>
        <v>7.6324856640469232</v>
      </c>
      <c r="BF87" s="209">
        <f t="shared" si="57"/>
        <v>7.6324856860467181</v>
      </c>
      <c r="BG87" s="209">
        <f t="shared" si="57"/>
        <v>7.6324854198431753</v>
      </c>
      <c r="BH87" s="209">
        <f t="shared" si="56"/>
        <v>7.6324886410000392</v>
      </c>
      <c r="BI87" s="209">
        <f t="shared" si="56"/>
        <v>7.6324496669586068</v>
      </c>
      <c r="BJ87" s="209">
        <f t="shared" si="56"/>
        <v>7.6329216830101005</v>
      </c>
      <c r="BK87" s="209">
        <f t="shared" si="56"/>
        <v>7.6272701086113956</v>
      </c>
      <c r="BL87" s="209">
        <f t="shared" si="49"/>
        <v>7.9994755498599348</v>
      </c>
      <c r="BM87" s="209"/>
      <c r="BN87" s="209"/>
      <c r="BO87" s="209"/>
      <c r="BP87" s="209"/>
    </row>
    <row r="88" spans="1:68" s="210" customFormat="1" ht="12.95" customHeight="1">
      <c r="A88" s="181" t="s">
        <v>527</v>
      </c>
      <c r="B88" s="313" t="s">
        <v>59</v>
      </c>
      <c r="C88" s="314">
        <v>54817.979319999999</v>
      </c>
      <c r="D88" s="314" t="s">
        <v>543</v>
      </c>
      <c r="E88" s="210">
        <f t="shared" si="50"/>
        <v>27071.450215248162</v>
      </c>
      <c r="F88" s="300">
        <f t="shared" si="51"/>
        <v>27071</v>
      </c>
      <c r="G88" s="210">
        <f t="shared" si="52"/>
        <v>0.32833049999317154</v>
      </c>
      <c r="K88" s="210">
        <f>+G88</f>
        <v>0.32833049999317154</v>
      </c>
      <c r="L88" s="212">
        <f t="shared" ca="1" si="58"/>
        <v>0.32824118978462041</v>
      </c>
      <c r="M88" s="292">
        <f t="shared" si="59"/>
        <v>0.30283546511203441</v>
      </c>
      <c r="N88" s="297">
        <f t="shared" si="53"/>
        <v>39799.479319999999</v>
      </c>
      <c r="O88" s="213">
        <f t="shared" si="54"/>
        <v>6.4999680359039921E-4</v>
      </c>
      <c r="P88" s="214"/>
      <c r="Q88" s="210">
        <f t="shared" ref="Q88:Q121" si="75">+S88*O88</f>
        <v>6.4999680359039921E-4</v>
      </c>
      <c r="S88" s="215">
        <v>1</v>
      </c>
      <c r="Z88" s="209">
        <f t="shared" si="60"/>
        <v>27071</v>
      </c>
      <c r="AA88" s="221">
        <f t="shared" si="61"/>
        <v>0.32849405254424491</v>
      </c>
      <c r="AB88" s="221">
        <f t="shared" si="62"/>
        <v>0.30267191256096104</v>
      </c>
      <c r="AC88" s="295">
        <f t="shared" si="72"/>
        <v>2.5495034881137135E-2</v>
      </c>
      <c r="AD88" s="221">
        <f t="shared" si="73"/>
        <v>-1.6355255107336486E-4</v>
      </c>
      <c r="AE88" s="221">
        <f t="shared" si="63"/>
        <v>2.674943696260562E-8</v>
      </c>
      <c r="AF88" s="209">
        <f t="shared" si="74"/>
        <v>0.32833049999317154</v>
      </c>
      <c r="AG88" s="23"/>
      <c r="AH88" s="209">
        <f t="shared" si="64"/>
        <v>2.56585874322105E-2</v>
      </c>
      <c r="AI88" s="209">
        <f t="shared" si="65"/>
        <v>1.2091647706274178</v>
      </c>
      <c r="AJ88" s="209">
        <f t="shared" si="66"/>
        <v>0.834260866950293</v>
      </c>
      <c r="AK88" s="209">
        <f t="shared" si="67"/>
        <v>0.31266834272309413</v>
      </c>
      <c r="AL88" s="209">
        <f t="shared" si="68"/>
        <v>-2.1603897064420323</v>
      </c>
      <c r="AM88" s="209">
        <f t="shared" si="69"/>
        <v>-1.8720947807104082</v>
      </c>
      <c r="AN88" s="221">
        <f t="shared" si="70"/>
        <v>10.115246087806176</v>
      </c>
      <c r="AO88" s="221">
        <f t="shared" si="70"/>
        <v>10.115131071477839</v>
      </c>
      <c r="AP88" s="221">
        <f t="shared" si="70"/>
        <v>10.114734586821935</v>
      </c>
      <c r="AQ88" s="221">
        <f t="shared" si="70"/>
        <v>10.11336881655442</v>
      </c>
      <c r="AR88" s="221">
        <f t="shared" si="70"/>
        <v>10.108675839952966</v>
      </c>
      <c r="AS88" s="221">
        <f t="shared" si="70"/>
        <v>10.092684561237926</v>
      </c>
      <c r="AT88" s="221">
        <f t="shared" si="70"/>
        <v>10.039625671347565</v>
      </c>
      <c r="AU88" s="221">
        <f t="shared" si="71"/>
        <v>9.8756910972669374</v>
      </c>
      <c r="AV88" s="209"/>
      <c r="AW88" s="209">
        <v>13000</v>
      </c>
      <c r="AX88" s="209">
        <f t="shared" si="42"/>
        <v>4.7850000682709483E-2</v>
      </c>
      <c r="AY88" s="209">
        <f t="shared" si="43"/>
        <v>8.7363694705041989E-2</v>
      </c>
      <c r="AZ88" s="209">
        <f t="shared" si="44"/>
        <v>-3.9513694022332506E-2</v>
      </c>
      <c r="BA88" s="209">
        <f t="shared" si="45"/>
        <v>0.80954551662006946</v>
      </c>
      <c r="BB88" s="209">
        <f t="shared" si="46"/>
        <v>-0.86518153521271968</v>
      </c>
      <c r="BC88" s="209">
        <f t="shared" si="47"/>
        <v>1.0399243367630129</v>
      </c>
      <c r="BD88" s="209">
        <f t="shared" si="48"/>
        <v>0.57251159749337266</v>
      </c>
      <c r="BE88" s="209">
        <f t="shared" si="57"/>
        <v>7.6925673596790078</v>
      </c>
      <c r="BF88" s="209">
        <f t="shared" si="57"/>
        <v>7.6925673568252213</v>
      </c>
      <c r="BG88" s="209">
        <f t="shared" si="57"/>
        <v>7.6925674040284164</v>
      </c>
      <c r="BH88" s="209">
        <f t="shared" si="56"/>
        <v>7.69256662326337</v>
      </c>
      <c r="BI88" s="209">
        <f t="shared" si="56"/>
        <v>7.6925795379987605</v>
      </c>
      <c r="BJ88" s="209">
        <f t="shared" si="56"/>
        <v>7.6923660451894964</v>
      </c>
      <c r="BK88" s="209">
        <f t="shared" si="56"/>
        <v>7.6959319770783425</v>
      </c>
      <c r="BL88" s="209">
        <f t="shared" si="49"/>
        <v>8.0638573886975919</v>
      </c>
      <c r="BM88" s="209"/>
      <c r="BN88" s="209"/>
      <c r="BO88" s="209"/>
      <c r="BP88" s="209"/>
    </row>
    <row r="89" spans="1:68" s="210" customFormat="1" ht="12.95" customHeight="1">
      <c r="A89" s="181" t="s">
        <v>527</v>
      </c>
      <c r="B89" s="313" t="s">
        <v>59</v>
      </c>
      <c r="C89" s="314">
        <v>54817.97969</v>
      </c>
      <c r="D89" s="314" t="s">
        <v>542</v>
      </c>
      <c r="E89" s="210">
        <f t="shared" si="50"/>
        <v>27071.450722601705</v>
      </c>
      <c r="F89" s="300">
        <f t="shared" si="51"/>
        <v>27071</v>
      </c>
      <c r="G89" s="210">
        <f t="shared" si="52"/>
        <v>0.32870049999473849</v>
      </c>
      <c r="K89" s="210">
        <f>+G89</f>
        <v>0.32870049999473849</v>
      </c>
      <c r="L89" s="212">
        <f t="shared" ca="1" si="58"/>
        <v>0.32824118978462041</v>
      </c>
      <c r="M89" s="292">
        <f t="shared" si="59"/>
        <v>0.30283546511203441</v>
      </c>
      <c r="N89" s="297">
        <f t="shared" si="53"/>
        <v>39799.47969</v>
      </c>
      <c r="O89" s="213">
        <f t="shared" si="54"/>
        <v>6.6900002948349919E-4</v>
      </c>
      <c r="P89" s="214"/>
      <c r="Q89" s="210">
        <f t="shared" si="75"/>
        <v>6.6900002948349919E-4</v>
      </c>
      <c r="S89" s="215">
        <v>1</v>
      </c>
      <c r="Z89" s="209">
        <f t="shared" si="60"/>
        <v>27071</v>
      </c>
      <c r="AA89" s="221">
        <f t="shared" si="61"/>
        <v>0.32849405254424491</v>
      </c>
      <c r="AB89" s="221">
        <f t="shared" si="62"/>
        <v>0.30304191256252799</v>
      </c>
      <c r="AC89" s="295">
        <f t="shared" si="72"/>
        <v>2.5865034882704085E-2</v>
      </c>
      <c r="AD89" s="221">
        <f t="shared" si="73"/>
        <v>2.0644745049358537E-4</v>
      </c>
      <c r="AE89" s="221">
        <f t="shared" si="63"/>
        <v>4.2620549815301386E-8</v>
      </c>
      <c r="AF89" s="209">
        <f t="shared" si="74"/>
        <v>0.32870049999473849</v>
      </c>
      <c r="AG89" s="23"/>
      <c r="AH89" s="209">
        <f t="shared" si="64"/>
        <v>2.56585874322105E-2</v>
      </c>
      <c r="AI89" s="209">
        <f t="shared" si="65"/>
        <v>1.2091647706274178</v>
      </c>
      <c r="AJ89" s="209">
        <f t="shared" si="66"/>
        <v>0.834260866950293</v>
      </c>
      <c r="AK89" s="209">
        <f t="shared" si="67"/>
        <v>0.31266834272309413</v>
      </c>
      <c r="AL89" s="209">
        <f t="shared" si="68"/>
        <v>-2.1603897064420323</v>
      </c>
      <c r="AM89" s="209">
        <f t="shared" si="69"/>
        <v>-1.8720947807104082</v>
      </c>
      <c r="AN89" s="221">
        <f t="shared" si="70"/>
        <v>10.115246087806176</v>
      </c>
      <c r="AO89" s="221">
        <f t="shared" si="70"/>
        <v>10.115131071477839</v>
      </c>
      <c r="AP89" s="221">
        <f t="shared" si="70"/>
        <v>10.114734586821935</v>
      </c>
      <c r="AQ89" s="221">
        <f t="shared" si="70"/>
        <v>10.11336881655442</v>
      </c>
      <c r="AR89" s="221">
        <f t="shared" si="70"/>
        <v>10.108675839952966</v>
      </c>
      <c r="AS89" s="221">
        <f t="shared" si="70"/>
        <v>10.092684561237926</v>
      </c>
      <c r="AT89" s="221">
        <f t="shared" si="70"/>
        <v>10.039625671347565</v>
      </c>
      <c r="AU89" s="221">
        <f t="shared" si="71"/>
        <v>9.8756910972669374</v>
      </c>
      <c r="AV89" s="209"/>
      <c r="AW89" s="209">
        <v>13500</v>
      </c>
      <c r="AX89" s="209">
        <f t="shared" si="42"/>
        <v>5.3100748773906248E-2</v>
      </c>
      <c r="AY89" s="209">
        <f t="shared" si="43"/>
        <v>9.2919688101074482E-2</v>
      </c>
      <c r="AZ89" s="209">
        <f t="shared" si="44"/>
        <v>-3.9818939327168235E-2</v>
      </c>
      <c r="BA89" s="209">
        <f t="shared" si="45"/>
        <v>0.82740237563019803</v>
      </c>
      <c r="BB89" s="209">
        <f t="shared" si="46"/>
        <v>-0.89108095339988591</v>
      </c>
      <c r="BC89" s="209">
        <f t="shared" si="47"/>
        <v>1.0941334634210846</v>
      </c>
      <c r="BD89" s="209">
        <f t="shared" si="48"/>
        <v>0.6090765688759433</v>
      </c>
      <c r="BE89" s="209">
        <f t="shared" si="57"/>
        <v>7.7539401182648735</v>
      </c>
      <c r="BF89" s="209">
        <f t="shared" si="57"/>
        <v>7.7539401173745146</v>
      </c>
      <c r="BG89" s="209">
        <f t="shared" si="57"/>
        <v>7.7539401410726221</v>
      </c>
      <c r="BH89" s="209">
        <f t="shared" si="56"/>
        <v>7.7539395103170463</v>
      </c>
      <c r="BI89" s="209">
        <f t="shared" si="56"/>
        <v>7.7539563000384906</v>
      </c>
      <c r="BJ89" s="209">
        <f t="shared" si="56"/>
        <v>7.7535103375041157</v>
      </c>
      <c r="BK89" s="209">
        <f t="shared" si="56"/>
        <v>7.7661183774556326</v>
      </c>
      <c r="BL89" s="209">
        <f t="shared" si="49"/>
        <v>8.1282392275352482</v>
      </c>
      <c r="BM89" s="209"/>
      <c r="BN89" s="209"/>
      <c r="BO89" s="209"/>
      <c r="BP89" s="209"/>
    </row>
    <row r="90" spans="1:68" s="210" customFormat="1" ht="12.95" customHeight="1">
      <c r="A90" s="181" t="s">
        <v>527</v>
      </c>
      <c r="B90" s="313" t="s">
        <v>59</v>
      </c>
      <c r="C90" s="314">
        <v>54817.979740000002</v>
      </c>
      <c r="D90" s="314" t="s">
        <v>535</v>
      </c>
      <c r="E90" s="210">
        <f t="shared" si="50"/>
        <v>27071.450791162995</v>
      </c>
      <c r="F90" s="300">
        <f t="shared" si="51"/>
        <v>27071</v>
      </c>
      <c r="G90" s="210">
        <f t="shared" si="52"/>
        <v>0.32875049999711337</v>
      </c>
      <c r="K90" s="210">
        <f>+G90</f>
        <v>0.32875049999711337</v>
      </c>
      <c r="L90" s="212">
        <f t="shared" ca="1" si="58"/>
        <v>0.32824118978462041</v>
      </c>
      <c r="M90" s="292">
        <f t="shared" si="59"/>
        <v>0.30283546511203441</v>
      </c>
      <c r="N90" s="297">
        <f t="shared" si="53"/>
        <v>39799.479740000002</v>
      </c>
      <c r="O90" s="213">
        <f t="shared" si="54"/>
        <v>6.7158903309485932E-4</v>
      </c>
      <c r="P90" s="214"/>
      <c r="Q90" s="210">
        <f t="shared" si="75"/>
        <v>6.7158903309485932E-4</v>
      </c>
      <c r="S90" s="215">
        <v>1</v>
      </c>
      <c r="Z90" s="209">
        <f t="shared" si="60"/>
        <v>27071</v>
      </c>
      <c r="AA90" s="221">
        <f t="shared" si="61"/>
        <v>0.32849405254424491</v>
      </c>
      <c r="AB90" s="221">
        <f t="shared" si="62"/>
        <v>0.30309191256490287</v>
      </c>
      <c r="AC90" s="295">
        <f t="shared" si="72"/>
        <v>2.5915034885078958E-2</v>
      </c>
      <c r="AD90" s="221">
        <f t="shared" si="73"/>
        <v>2.5644745286845794E-4</v>
      </c>
      <c r="AE90" s="221">
        <f t="shared" si="63"/>
        <v>6.5765296082719949E-8</v>
      </c>
      <c r="AF90" s="209">
        <f t="shared" si="74"/>
        <v>0.32875049999711337</v>
      </c>
      <c r="AG90" s="23"/>
      <c r="AH90" s="209">
        <f t="shared" si="64"/>
        <v>2.56585874322105E-2</v>
      </c>
      <c r="AI90" s="209">
        <f t="shared" si="65"/>
        <v>1.2091647706274178</v>
      </c>
      <c r="AJ90" s="209">
        <f t="shared" si="66"/>
        <v>0.834260866950293</v>
      </c>
      <c r="AK90" s="209">
        <f t="shared" si="67"/>
        <v>0.31266834272309413</v>
      </c>
      <c r="AL90" s="209">
        <f t="shared" si="68"/>
        <v>-2.1603897064420323</v>
      </c>
      <c r="AM90" s="209">
        <f t="shared" si="69"/>
        <v>-1.8720947807104082</v>
      </c>
      <c r="AN90" s="221">
        <f t="shared" si="70"/>
        <v>10.115246087806176</v>
      </c>
      <c r="AO90" s="221">
        <f t="shared" si="70"/>
        <v>10.115131071477839</v>
      </c>
      <c r="AP90" s="221">
        <f t="shared" si="70"/>
        <v>10.114734586821935</v>
      </c>
      <c r="AQ90" s="221">
        <f t="shared" si="70"/>
        <v>10.11336881655442</v>
      </c>
      <c r="AR90" s="221">
        <f t="shared" si="70"/>
        <v>10.108675839952966</v>
      </c>
      <c r="AS90" s="221">
        <f t="shared" si="70"/>
        <v>10.092684561237926</v>
      </c>
      <c r="AT90" s="221">
        <f t="shared" si="70"/>
        <v>10.039625671347565</v>
      </c>
      <c r="AU90" s="221">
        <f t="shared" si="71"/>
        <v>9.8756910972669374</v>
      </c>
      <c r="AV90" s="209"/>
      <c r="AW90" s="209">
        <v>14000</v>
      </c>
      <c r="AX90" s="209">
        <f t="shared" si="42"/>
        <v>5.8654443192307407E-2</v>
      </c>
      <c r="AY90" s="209">
        <f t="shared" si="43"/>
        <v>9.8630467225772817E-2</v>
      </c>
      <c r="AZ90" s="209">
        <f t="shared" si="44"/>
        <v>-3.997602403346541E-2</v>
      </c>
      <c r="BA90" s="209">
        <f t="shared" si="45"/>
        <v>0.84661863787867153</v>
      </c>
      <c r="BB90" s="209">
        <f t="shared" si="46"/>
        <v>-0.91536489430580847</v>
      </c>
      <c r="BC90" s="209">
        <f t="shared" si="47"/>
        <v>1.1508253405468412</v>
      </c>
      <c r="BD90" s="209">
        <f t="shared" si="48"/>
        <v>0.64863162788294204</v>
      </c>
      <c r="BE90" s="209">
        <f t="shared" si="57"/>
        <v>7.8167024302395429</v>
      </c>
      <c r="BF90" s="209">
        <f t="shared" si="57"/>
        <v>7.8167024302312074</v>
      </c>
      <c r="BG90" s="209">
        <f t="shared" si="57"/>
        <v>7.8167024308257567</v>
      </c>
      <c r="BH90" s="209">
        <f t="shared" si="56"/>
        <v>7.8167023884198974</v>
      </c>
      <c r="BI90" s="209">
        <f t="shared" si="56"/>
        <v>7.8167054131125795</v>
      </c>
      <c r="BJ90" s="209">
        <f t="shared" si="56"/>
        <v>7.8164902818989122</v>
      </c>
      <c r="BK90" s="209">
        <f t="shared" si="56"/>
        <v>7.8378052580224216</v>
      </c>
      <c r="BL90" s="209">
        <f t="shared" si="49"/>
        <v>8.1926210663729044</v>
      </c>
      <c r="BM90" s="209"/>
      <c r="BN90" s="209"/>
      <c r="BO90" s="209"/>
      <c r="BP90" s="209"/>
    </row>
    <row r="91" spans="1:68" s="210" customFormat="1" ht="12.95" customHeight="1">
      <c r="A91" s="106" t="s">
        <v>168</v>
      </c>
      <c r="B91" s="105" t="s">
        <v>52</v>
      </c>
      <c r="C91" s="106">
        <v>55374.433400000002</v>
      </c>
      <c r="D91" s="106">
        <v>1.8E-3</v>
      </c>
      <c r="E91" s="210">
        <f t="shared" si="50"/>
        <v>27834.474398871753</v>
      </c>
      <c r="F91" s="300">
        <f t="shared" si="51"/>
        <v>27834</v>
      </c>
      <c r="G91" s="210">
        <f t="shared" si="52"/>
        <v>0.34596699999383418</v>
      </c>
      <c r="J91" s="210">
        <f>+G91</f>
        <v>0.34596699999383418</v>
      </c>
      <c r="L91" s="212">
        <f t="shared" ca="1" si="58"/>
        <v>0.34705878311487498</v>
      </c>
      <c r="M91" s="292">
        <f t="shared" si="59"/>
        <v>0.31802325787270158</v>
      </c>
      <c r="N91" s="297">
        <f t="shared" si="53"/>
        <v>40355.933400000002</v>
      </c>
      <c r="O91" s="213">
        <f t="shared" si="54"/>
        <v>7.8085272373236013E-4</v>
      </c>
      <c r="P91" s="214"/>
      <c r="Q91" s="210">
        <f t="shared" si="75"/>
        <v>7.8085272373236013E-4</v>
      </c>
      <c r="S91" s="215">
        <v>1</v>
      </c>
      <c r="Z91" s="209">
        <f t="shared" si="60"/>
        <v>27834</v>
      </c>
      <c r="AA91" s="221">
        <f t="shared" si="61"/>
        <v>0.34758185154433791</v>
      </c>
      <c r="AB91" s="221">
        <f t="shared" si="62"/>
        <v>0.31640840632219785</v>
      </c>
      <c r="AC91" s="295">
        <f t="shared" si="72"/>
        <v>2.7943742121132598E-2</v>
      </c>
      <c r="AD91" s="221">
        <f t="shared" si="73"/>
        <v>-1.6148515505037264E-3</v>
      </c>
      <c r="AE91" s="221">
        <f t="shared" si="63"/>
        <v>2.6077455301642895E-6</v>
      </c>
      <c r="AF91" s="209">
        <f t="shared" si="74"/>
        <v>0.34596699999383418</v>
      </c>
      <c r="AG91" s="23"/>
      <c r="AH91" s="209">
        <f t="shared" si="64"/>
        <v>2.9558593671636341E-2</v>
      </c>
      <c r="AI91" s="209">
        <f t="shared" si="65"/>
        <v>1.1524685124125842</v>
      </c>
      <c r="AJ91" s="209">
        <f t="shared" si="66"/>
        <v>0.91643103675317528</v>
      </c>
      <c r="AK91" s="209">
        <f t="shared" si="67"/>
        <v>0.34389641832319251</v>
      </c>
      <c r="AL91" s="209">
        <f t="shared" si="68"/>
        <v>-1.9881113139823929</v>
      </c>
      <c r="AM91" s="209">
        <f t="shared" si="69"/>
        <v>-1.537231812032489</v>
      </c>
      <c r="AN91" s="221">
        <f t="shared" si="70"/>
        <v>10.250401735330739</v>
      </c>
      <c r="AO91" s="221">
        <f t="shared" si="70"/>
        <v>10.250333507212037</v>
      </c>
      <c r="AP91" s="221">
        <f t="shared" si="70"/>
        <v>10.250066095894164</v>
      </c>
      <c r="AQ91" s="221">
        <f t="shared" si="70"/>
        <v>10.249018757363048</v>
      </c>
      <c r="AR91" s="221">
        <f t="shared" si="70"/>
        <v>10.244928123781257</v>
      </c>
      <c r="AS91" s="221">
        <f t="shared" si="70"/>
        <v>10.229119538627714</v>
      </c>
      <c r="AT91" s="221">
        <f t="shared" si="70"/>
        <v>10.170292749574791</v>
      </c>
      <c r="AU91" s="221">
        <f t="shared" si="71"/>
        <v>9.9739377833332021</v>
      </c>
      <c r="AV91" s="209"/>
      <c r="AW91" s="209">
        <v>14500</v>
      </c>
      <c r="AX91" s="209">
        <f t="shared" si="42"/>
        <v>6.4522270277574262E-2</v>
      </c>
      <c r="AY91" s="209">
        <f t="shared" si="43"/>
        <v>0.10449603207913699</v>
      </c>
      <c r="AZ91" s="209">
        <f t="shared" si="44"/>
        <v>-3.9973761801562736E-2</v>
      </c>
      <c r="BA91" s="209">
        <f t="shared" si="45"/>
        <v>0.8672893486102915</v>
      </c>
      <c r="BB91" s="209">
        <f t="shared" si="46"/>
        <v>-0.93766114204285433</v>
      </c>
      <c r="BC91" s="209">
        <f t="shared" si="47"/>
        <v>1.2102505496342479</v>
      </c>
      <c r="BD91" s="209">
        <f t="shared" si="48"/>
        <v>0.69168747473391634</v>
      </c>
      <c r="BE91" s="209">
        <f t="shared" si="57"/>
        <v>7.8809597908730851</v>
      </c>
      <c r="BF91" s="209">
        <f t="shared" si="57"/>
        <v>7.8809597908781006</v>
      </c>
      <c r="BG91" s="209">
        <f t="shared" si="57"/>
        <v>7.8809597913723168</v>
      </c>
      <c r="BH91" s="209">
        <f t="shared" si="56"/>
        <v>7.8809598400759793</v>
      </c>
      <c r="BI91" s="209">
        <f t="shared" si="56"/>
        <v>7.8809646392546187</v>
      </c>
      <c r="BJ91" s="209">
        <f t="shared" si="56"/>
        <v>7.8814334291020804</v>
      </c>
      <c r="BK91" s="209">
        <f t="shared" si="56"/>
        <v>7.91096234968375</v>
      </c>
      <c r="BL91" s="209">
        <f t="shared" si="49"/>
        <v>8.2570029052105625</v>
      </c>
      <c r="BM91" s="209"/>
      <c r="BN91" s="209"/>
      <c r="BO91" s="209"/>
      <c r="BP91" s="209"/>
    </row>
    <row r="92" spans="1:68" s="210" customFormat="1" ht="12.95" customHeight="1">
      <c r="A92" s="308" t="s">
        <v>167</v>
      </c>
      <c r="B92" s="105" t="s">
        <v>52</v>
      </c>
      <c r="C92" s="106">
        <v>55483.463669999997</v>
      </c>
      <c r="D92" s="106">
        <v>2.0000000000000001E-4</v>
      </c>
      <c r="E92" s="210">
        <f t="shared" si="50"/>
        <v>27983.979516629188</v>
      </c>
      <c r="F92" s="300">
        <f t="shared" si="51"/>
        <v>27983.5</v>
      </c>
      <c r="G92" s="210">
        <f t="shared" si="52"/>
        <v>0.34969924999313662</v>
      </c>
      <c r="K92" s="210">
        <f t="shared" ref="K92:K104" si="76">+G92</f>
        <v>0.34969924999313662</v>
      </c>
      <c r="L92" s="212">
        <f t="shared" ca="1" si="58"/>
        <v>0.35074584760094712</v>
      </c>
      <c r="M92" s="292">
        <f t="shared" si="59"/>
        <v>0.32104134114756339</v>
      </c>
      <c r="N92" s="297">
        <f t="shared" si="53"/>
        <v>40464.963669999997</v>
      </c>
      <c r="O92" s="213">
        <f t="shared" si="54"/>
        <v>8.2127573940118449E-4</v>
      </c>
      <c r="P92" s="214"/>
      <c r="Q92" s="210">
        <f t="shared" si="75"/>
        <v>8.2127573940118449E-4</v>
      </c>
      <c r="S92" s="215">
        <v>1</v>
      </c>
      <c r="Z92" s="209">
        <f t="shared" si="60"/>
        <v>27983.5</v>
      </c>
      <c r="AA92" s="221">
        <f t="shared" si="61"/>
        <v>0.35128310696892773</v>
      </c>
      <c r="AB92" s="221">
        <f t="shared" si="62"/>
        <v>0.31945748417177228</v>
      </c>
      <c r="AC92" s="295">
        <f t="shared" si="72"/>
        <v>2.8657908845573232E-2</v>
      </c>
      <c r="AD92" s="221">
        <f t="shared" si="73"/>
        <v>-1.5838569757911092E-3</v>
      </c>
      <c r="AE92" s="221">
        <f t="shared" si="63"/>
        <v>2.5086029197621582E-6</v>
      </c>
      <c r="AF92" s="209">
        <f t="shared" si="74"/>
        <v>0.34969924999313662</v>
      </c>
      <c r="AG92" s="23"/>
      <c r="AH92" s="209">
        <f t="shared" si="64"/>
        <v>3.0241765821364334E-2</v>
      </c>
      <c r="AI92" s="209">
        <f t="shared" si="65"/>
        <v>1.1414431932770168</v>
      </c>
      <c r="AJ92" s="209">
        <f t="shared" si="66"/>
        <v>0.92870676783469852</v>
      </c>
      <c r="AK92" s="209">
        <f t="shared" si="67"/>
        <v>0.34857598438278425</v>
      </c>
      <c r="AL92" s="209">
        <f t="shared" si="68"/>
        <v>-1.9562706583955156</v>
      </c>
      <c r="AM92" s="209">
        <f t="shared" si="69"/>
        <v>-1.4849651678425879</v>
      </c>
      <c r="AN92" s="221">
        <f t="shared" si="70"/>
        <v>10.276123526603227</v>
      </c>
      <c r="AO92" s="221">
        <f t="shared" si="70"/>
        <v>10.276063414759497</v>
      </c>
      <c r="AP92" s="221">
        <f t="shared" si="70"/>
        <v>10.275820972825072</v>
      </c>
      <c r="AQ92" s="221">
        <f t="shared" si="70"/>
        <v>10.274843840312254</v>
      </c>
      <c r="AR92" s="221">
        <f t="shared" si="70"/>
        <v>10.270916588084747</v>
      </c>
      <c r="AS92" s="221">
        <f t="shared" si="70"/>
        <v>10.255304396869429</v>
      </c>
      <c r="AT92" s="221">
        <f t="shared" si="70"/>
        <v>10.195682916412874</v>
      </c>
      <c r="AU92" s="221">
        <f t="shared" si="71"/>
        <v>9.9931879531456609</v>
      </c>
      <c r="AV92" s="209"/>
      <c r="AW92" s="209">
        <v>15000</v>
      </c>
      <c r="AX92" s="209">
        <f t="shared" si="42"/>
        <v>7.071617435307416E-2</v>
      </c>
      <c r="AY92" s="209">
        <f t="shared" si="43"/>
        <v>0.11051638266116703</v>
      </c>
      <c r="AZ92" s="209">
        <f t="shared" si="44"/>
        <v>-3.9800208308092874E-2</v>
      </c>
      <c r="BA92" s="209">
        <f t="shared" si="45"/>
        <v>0.88951085005036346</v>
      </c>
      <c r="BB92" s="209">
        <f t="shared" si="46"/>
        <v>-0.95751981410332176</v>
      </c>
      <c r="BC92" s="209">
        <f t="shared" si="47"/>
        <v>1.2726869343432594</v>
      </c>
      <c r="BD92" s="209">
        <f t="shared" si="48"/>
        <v>0.73887571273910357</v>
      </c>
      <c r="BE92" s="209">
        <f t="shared" si="57"/>
        <v>7.9468248893311202</v>
      </c>
      <c r="BF92" s="209">
        <f t="shared" si="57"/>
        <v>7.9468248916813229</v>
      </c>
      <c r="BG92" s="209">
        <f t="shared" si="57"/>
        <v>7.9468249590694224</v>
      </c>
      <c r="BH92" s="209">
        <f t="shared" si="56"/>
        <v>7.9468268912887421</v>
      </c>
      <c r="BI92" s="209">
        <f t="shared" si="56"/>
        <v>7.9468822767760008</v>
      </c>
      <c r="BJ92" s="209">
        <f t="shared" si="56"/>
        <v>7.948456092746369</v>
      </c>
      <c r="BK92" s="209">
        <f t="shared" si="56"/>
        <v>7.9855532913932512</v>
      </c>
      <c r="BL92" s="209">
        <f t="shared" si="49"/>
        <v>8.3213847440482205</v>
      </c>
      <c r="BM92" s="209"/>
      <c r="BN92" s="209"/>
      <c r="BO92" s="209"/>
      <c r="BP92" s="209"/>
    </row>
    <row r="93" spans="1:68" s="210" customFormat="1" ht="12.95" customHeight="1">
      <c r="A93" s="308" t="s">
        <v>167</v>
      </c>
      <c r="B93" s="105" t="s">
        <v>52</v>
      </c>
      <c r="C93" s="106">
        <v>55483.464769999999</v>
      </c>
      <c r="D93" s="106">
        <v>2.0000000000000001E-4</v>
      </c>
      <c r="E93" s="210">
        <f t="shared" si="50"/>
        <v>27983.981024977555</v>
      </c>
      <c r="F93" s="300">
        <f t="shared" si="51"/>
        <v>27983.5</v>
      </c>
      <c r="G93" s="210">
        <f t="shared" si="52"/>
        <v>0.35079924999445211</v>
      </c>
      <c r="K93" s="210">
        <f t="shared" si="76"/>
        <v>0.35079924999445211</v>
      </c>
      <c r="L93" s="212">
        <f t="shared" ca="1" si="58"/>
        <v>0.35074584760094712</v>
      </c>
      <c r="M93" s="292">
        <f t="shared" si="59"/>
        <v>0.32104134114756339</v>
      </c>
      <c r="N93" s="297">
        <f t="shared" si="53"/>
        <v>40464.964769999999</v>
      </c>
      <c r="O93" s="213">
        <f t="shared" si="54"/>
        <v>8.8553313893973828E-4</v>
      </c>
      <c r="P93" s="214"/>
      <c r="Q93" s="210">
        <f t="shared" si="75"/>
        <v>8.8553313893973828E-4</v>
      </c>
      <c r="S93" s="215">
        <v>1</v>
      </c>
      <c r="Z93" s="209">
        <f t="shared" si="60"/>
        <v>27983.5</v>
      </c>
      <c r="AA93" s="221">
        <f t="shared" si="61"/>
        <v>0.35128310696892773</v>
      </c>
      <c r="AB93" s="221">
        <f t="shared" si="62"/>
        <v>0.32055748417308777</v>
      </c>
      <c r="AC93" s="295">
        <f t="shared" si="72"/>
        <v>2.9757908846888725E-2</v>
      </c>
      <c r="AD93" s="221">
        <f t="shared" si="73"/>
        <v>-4.8385697447561604E-4</v>
      </c>
      <c r="AE93" s="221">
        <f t="shared" si="63"/>
        <v>2.3411757174869696E-7</v>
      </c>
      <c r="AF93" s="209">
        <f t="shared" si="74"/>
        <v>0.35079924999445211</v>
      </c>
      <c r="AG93" s="23"/>
      <c r="AH93" s="209">
        <f t="shared" si="64"/>
        <v>3.0241765821364334E-2</v>
      </c>
      <c r="AI93" s="209">
        <f t="shared" si="65"/>
        <v>1.1414431932770168</v>
      </c>
      <c r="AJ93" s="209">
        <f t="shared" si="66"/>
        <v>0.92870676783469852</v>
      </c>
      <c r="AK93" s="209">
        <f t="shared" si="67"/>
        <v>0.34857598438278425</v>
      </c>
      <c r="AL93" s="209">
        <f t="shared" si="68"/>
        <v>-1.9562706583955156</v>
      </c>
      <c r="AM93" s="209">
        <f t="shared" si="69"/>
        <v>-1.4849651678425879</v>
      </c>
      <c r="AN93" s="221">
        <f t="shared" si="70"/>
        <v>10.276123526603227</v>
      </c>
      <c r="AO93" s="221">
        <f t="shared" si="70"/>
        <v>10.276063414759497</v>
      </c>
      <c r="AP93" s="221">
        <f t="shared" si="70"/>
        <v>10.275820972825072</v>
      </c>
      <c r="AQ93" s="221">
        <f t="shared" si="70"/>
        <v>10.274843840312254</v>
      </c>
      <c r="AR93" s="221">
        <f t="shared" si="70"/>
        <v>10.270916588084747</v>
      </c>
      <c r="AS93" s="221">
        <f t="shared" si="70"/>
        <v>10.255304396869429</v>
      </c>
      <c r="AT93" s="221">
        <f t="shared" si="70"/>
        <v>10.195682916412874</v>
      </c>
      <c r="AU93" s="221">
        <f t="shared" si="71"/>
        <v>9.9931879531456609</v>
      </c>
      <c r="AV93" s="209"/>
      <c r="AW93" s="209">
        <v>15500</v>
      </c>
      <c r="AX93" s="209">
        <f t="shared" si="42"/>
        <v>7.7248853780470139E-2</v>
      </c>
      <c r="AY93" s="209">
        <f t="shared" si="43"/>
        <v>0.1166915189718629</v>
      </c>
      <c r="AZ93" s="209">
        <f t="shared" si="44"/>
        <v>-3.9442665191392765E-2</v>
      </c>
      <c r="BA93" s="209">
        <f t="shared" si="45"/>
        <v>0.91337730244149928</v>
      </c>
      <c r="BB93" s="209">
        <f t="shared" si="46"/>
        <v>-0.97439847970676208</v>
      </c>
      <c r="BC93" s="209">
        <f t="shared" si="47"/>
        <v>1.3384419384842143</v>
      </c>
      <c r="BD93" s="209">
        <f t="shared" si="48"/>
        <v>0.79098695418294829</v>
      </c>
      <c r="BE93" s="209">
        <f t="shared" si="57"/>
        <v>8.0144175869505698</v>
      </c>
      <c r="BF93" s="209">
        <f t="shared" si="57"/>
        <v>8.0144176271224126</v>
      </c>
      <c r="BG93" s="209">
        <f t="shared" si="57"/>
        <v>8.0144182956018426</v>
      </c>
      <c r="BH93" s="209">
        <f t="shared" si="56"/>
        <v>8.0144294190265786</v>
      </c>
      <c r="BI93" s="209">
        <f t="shared" si="56"/>
        <v>8.0146143995243833</v>
      </c>
      <c r="BJ93" s="209">
        <f t="shared" si="56"/>
        <v>8.0176602122086997</v>
      </c>
      <c r="BK93" s="209">
        <f t="shared" si="56"/>
        <v>8.0615357808184047</v>
      </c>
      <c r="BL93" s="209">
        <f t="shared" si="49"/>
        <v>8.3857665828858767</v>
      </c>
      <c r="BM93" s="209"/>
      <c r="BN93" s="209"/>
      <c r="BO93" s="209"/>
      <c r="BP93" s="209"/>
    </row>
    <row r="94" spans="1:68" s="210" customFormat="1" ht="12.95" customHeight="1">
      <c r="A94" s="308" t="s">
        <v>167</v>
      </c>
      <c r="B94" s="105" t="s">
        <v>52</v>
      </c>
      <c r="C94" s="106">
        <v>55483.465609999999</v>
      </c>
      <c r="D94" s="106">
        <v>2.9999999999999997E-4</v>
      </c>
      <c r="E94" s="210">
        <f t="shared" si="50"/>
        <v>27983.982176807218</v>
      </c>
      <c r="F94" s="300">
        <f t="shared" si="51"/>
        <v>27983.5</v>
      </c>
      <c r="G94" s="210">
        <f t="shared" si="52"/>
        <v>0.3516392499950598</v>
      </c>
      <c r="K94" s="210">
        <f t="shared" si="76"/>
        <v>0.3516392499950598</v>
      </c>
      <c r="L94" s="212">
        <f t="shared" ca="1" si="58"/>
        <v>0.35074584760094712</v>
      </c>
      <c r="M94" s="292">
        <f t="shared" si="59"/>
        <v>0.32104134114756339</v>
      </c>
      <c r="N94" s="297">
        <f t="shared" si="53"/>
        <v>40464.965609999999</v>
      </c>
      <c r="O94" s="213">
        <f t="shared" si="54"/>
        <v>9.3623202583969925E-4</v>
      </c>
      <c r="P94" s="214"/>
      <c r="Q94" s="210">
        <f t="shared" si="75"/>
        <v>9.3623202583969925E-4</v>
      </c>
      <c r="S94" s="215">
        <v>1</v>
      </c>
      <c r="Z94" s="209">
        <f t="shared" si="60"/>
        <v>27983.5</v>
      </c>
      <c r="AA94" s="221">
        <f t="shared" si="61"/>
        <v>0.35128310696892773</v>
      </c>
      <c r="AB94" s="221">
        <f t="shared" si="62"/>
        <v>0.32139748417369546</v>
      </c>
      <c r="AC94" s="295">
        <f t="shared" si="72"/>
        <v>3.0597908847496413E-2</v>
      </c>
      <c r="AD94" s="221">
        <f t="shared" si="73"/>
        <v>3.5614302613207194E-4</v>
      </c>
      <c r="AE94" s="221">
        <f t="shared" si="63"/>
        <v>1.2683785506250967E-7</v>
      </c>
      <c r="AF94" s="209">
        <f t="shared" si="74"/>
        <v>0.3516392499950598</v>
      </c>
      <c r="AG94" s="23"/>
      <c r="AH94" s="209">
        <f t="shared" si="64"/>
        <v>3.0241765821364334E-2</v>
      </c>
      <c r="AI94" s="209">
        <f t="shared" si="65"/>
        <v>1.1414431932770168</v>
      </c>
      <c r="AJ94" s="209">
        <f t="shared" si="66"/>
        <v>0.92870676783469852</v>
      </c>
      <c r="AK94" s="209">
        <f t="shared" si="67"/>
        <v>0.34857598438278425</v>
      </c>
      <c r="AL94" s="209">
        <f t="shared" si="68"/>
        <v>-1.9562706583955156</v>
      </c>
      <c r="AM94" s="209">
        <f t="shared" si="69"/>
        <v>-1.4849651678425879</v>
      </c>
      <c r="AN94" s="221">
        <f t="shared" si="70"/>
        <v>10.276123526603227</v>
      </c>
      <c r="AO94" s="221">
        <f t="shared" si="70"/>
        <v>10.276063414759497</v>
      </c>
      <c r="AP94" s="221">
        <f t="shared" si="70"/>
        <v>10.275820972825072</v>
      </c>
      <c r="AQ94" s="221">
        <f t="shared" si="70"/>
        <v>10.274843840312254</v>
      </c>
      <c r="AR94" s="221">
        <f t="shared" si="70"/>
        <v>10.270916588084747</v>
      </c>
      <c r="AS94" s="221">
        <f t="shared" si="70"/>
        <v>10.255304396869429</v>
      </c>
      <c r="AT94" s="221">
        <f t="shared" si="70"/>
        <v>10.195682916412874</v>
      </c>
      <c r="AU94" s="221">
        <f t="shared" si="71"/>
        <v>9.9931879531456609</v>
      </c>
      <c r="AV94" s="209"/>
      <c r="AW94" s="209">
        <v>16000</v>
      </c>
      <c r="AX94" s="209">
        <f t="shared" si="42"/>
        <v>8.4133722436544545E-2</v>
      </c>
      <c r="AY94" s="209">
        <f t="shared" si="43"/>
        <v>0.12302144101122461</v>
      </c>
      <c r="AZ94" s="209">
        <f t="shared" si="44"/>
        <v>-3.8887718574680062E-2</v>
      </c>
      <c r="BA94" s="209">
        <f t="shared" si="45"/>
        <v>0.93897543140144701</v>
      </c>
      <c r="BB94" s="209">
        <f t="shared" si="46"/>
        <v>-0.98764540644776078</v>
      </c>
      <c r="BC94" s="209">
        <f t="shared" si="47"/>
        <v>1.4078545408196221</v>
      </c>
      <c r="BD94" s="209">
        <f t="shared" si="48"/>
        <v>0.84902416765057609</v>
      </c>
      <c r="BE94" s="209">
        <f t="shared" si="57"/>
        <v>8.083864582042068</v>
      </c>
      <c r="BF94" s="209">
        <f t="shared" si="57"/>
        <v>8.0838648451507016</v>
      </c>
      <c r="BG94" s="209">
        <f t="shared" si="57"/>
        <v>8.0838679146051522</v>
      </c>
      <c r="BH94" s="209">
        <f t="shared" si="56"/>
        <v>8.0839037202267914</v>
      </c>
      <c r="BI94" s="209">
        <f t="shared" si="56"/>
        <v>8.0843209939994267</v>
      </c>
      <c r="BJ94" s="209">
        <f t="shared" si="56"/>
        <v>8.0891302223535266</v>
      </c>
      <c r="BK94" s="209">
        <f t="shared" si="56"/>
        <v>8.1388617496240467</v>
      </c>
      <c r="BL94" s="209">
        <f t="shared" si="49"/>
        <v>8.450148421723533</v>
      </c>
      <c r="BM94" s="209"/>
      <c r="BN94" s="209"/>
      <c r="BO94" s="209"/>
      <c r="BP94" s="209"/>
    </row>
    <row r="95" spans="1:68" s="210" customFormat="1" ht="12.95" customHeight="1">
      <c r="A95" s="308" t="s">
        <v>164</v>
      </c>
      <c r="B95" s="105" t="s">
        <v>52</v>
      </c>
      <c r="C95" s="106">
        <v>55528.679799999998</v>
      </c>
      <c r="D95" s="106">
        <v>1E-4</v>
      </c>
      <c r="E95" s="210">
        <f t="shared" si="50"/>
        <v>28045.981040061037</v>
      </c>
      <c r="F95" s="300">
        <f t="shared" si="51"/>
        <v>28045.5</v>
      </c>
      <c r="G95" s="210">
        <f t="shared" si="52"/>
        <v>0.35081024999090005</v>
      </c>
      <c r="K95" s="210">
        <f t="shared" si="76"/>
        <v>0.35081024999090005</v>
      </c>
      <c r="L95" s="212">
        <f t="shared" ca="1" si="58"/>
        <v>0.35227493120052217</v>
      </c>
      <c r="M95" s="292">
        <f t="shared" si="59"/>
        <v>0.32229704713361135</v>
      </c>
      <c r="N95" s="297">
        <f t="shared" si="53"/>
        <v>40510.179799999998</v>
      </c>
      <c r="O95" s="213">
        <f t="shared" si="54"/>
        <v>8.1300273718089646E-4</v>
      </c>
      <c r="P95" s="214"/>
      <c r="Q95" s="210">
        <f t="shared" si="75"/>
        <v>8.1300273718089646E-4</v>
      </c>
      <c r="S95" s="215">
        <v>1</v>
      </c>
      <c r="Z95" s="209">
        <f t="shared" si="60"/>
        <v>28045.5</v>
      </c>
      <c r="AA95" s="221">
        <f t="shared" si="61"/>
        <v>0.35281441738619479</v>
      </c>
      <c r="AB95" s="221">
        <f t="shared" si="62"/>
        <v>0.32029287973831655</v>
      </c>
      <c r="AC95" s="295">
        <f t="shared" si="72"/>
        <v>2.85132028572887E-2</v>
      </c>
      <c r="AD95" s="221">
        <f t="shared" si="73"/>
        <v>-2.0041673952947425E-3</v>
      </c>
      <c r="AE95" s="221">
        <f t="shared" si="63"/>
        <v>4.0166869483625128E-6</v>
      </c>
      <c r="AF95" s="209">
        <f t="shared" si="74"/>
        <v>0.35081024999090005</v>
      </c>
      <c r="AG95" s="23"/>
      <c r="AH95" s="209">
        <f t="shared" si="64"/>
        <v>3.051737025258347E-2</v>
      </c>
      <c r="AI95" s="209">
        <f t="shared" si="65"/>
        <v>1.1368907777206856</v>
      </c>
      <c r="AJ95" s="209">
        <f t="shared" si="66"/>
        <v>0.93345807156689076</v>
      </c>
      <c r="AK95" s="209">
        <f t="shared" si="67"/>
        <v>0.35038879660721517</v>
      </c>
      <c r="AL95" s="209">
        <f t="shared" si="68"/>
        <v>-1.9432446768003107</v>
      </c>
      <c r="AM95" s="209">
        <f t="shared" si="69"/>
        <v>-1.4642899104268343</v>
      </c>
      <c r="AN95" s="221">
        <f t="shared" si="70"/>
        <v>10.286718263244884</v>
      </c>
      <c r="AO95" s="221">
        <f t="shared" si="70"/>
        <v>10.286661364811625</v>
      </c>
      <c r="AP95" s="221">
        <f t="shared" si="70"/>
        <v>10.286429059676946</v>
      </c>
      <c r="AQ95" s="221">
        <f t="shared" si="70"/>
        <v>10.285481255146127</v>
      </c>
      <c r="AR95" s="221">
        <f t="shared" si="70"/>
        <v>10.281624986009783</v>
      </c>
      <c r="AS95" s="221">
        <f t="shared" si="70"/>
        <v>10.266108510510765</v>
      </c>
      <c r="AT95" s="221">
        <f t="shared" si="70"/>
        <v>10.20619073496716</v>
      </c>
      <c r="AU95" s="221">
        <f t="shared" si="71"/>
        <v>10.001171301161531</v>
      </c>
      <c r="AV95" s="209"/>
      <c r="AW95" s="209">
        <v>16500</v>
      </c>
      <c r="AX95" s="209">
        <f t="shared" si="42"/>
        <v>9.1384820215987345E-2</v>
      </c>
      <c r="AY95" s="209">
        <f t="shared" si="43"/>
        <v>0.12950614877925218</v>
      </c>
      <c r="AZ95" s="209">
        <f t="shared" si="44"/>
        <v>-3.812132856326484E-2</v>
      </c>
      <c r="BA95" s="209">
        <f t="shared" si="45"/>
        <v>0.96637684022406001</v>
      </c>
      <c r="BB95" s="209">
        <f t="shared" si="46"/>
        <v>-0.99648145256357501</v>
      </c>
      <c r="BC95" s="209">
        <f t="shared" si="47"/>
        <v>1.4812963803377948</v>
      </c>
      <c r="BD95" s="209">
        <f t="shared" si="48"/>
        <v>0.91427884471772103</v>
      </c>
      <c r="BE95" s="209">
        <f t="shared" si="57"/>
        <v>8.1552986164684551</v>
      </c>
      <c r="BF95" s="209">
        <f t="shared" si="57"/>
        <v>8.1552996842490799</v>
      </c>
      <c r="BG95" s="209">
        <f t="shared" si="57"/>
        <v>8.1553092483971419</v>
      </c>
      <c r="BH95" s="209">
        <f t="shared" si="56"/>
        <v>8.1553949016817739</v>
      </c>
      <c r="BI95" s="209">
        <f t="shared" si="56"/>
        <v>8.1561609342508792</v>
      </c>
      <c r="BJ95" s="209">
        <f t="shared" si="56"/>
        <v>8.1629300174149098</v>
      </c>
      <c r="BK95" s="209">
        <f t="shared" si="56"/>
        <v>8.217477562647824</v>
      </c>
      <c r="BL95" s="209">
        <f t="shared" si="49"/>
        <v>8.514530260561191</v>
      </c>
      <c r="BM95" s="209"/>
      <c r="BN95" s="209"/>
      <c r="BO95" s="209"/>
      <c r="BP95" s="209"/>
    </row>
    <row r="96" spans="1:68" s="210" customFormat="1" ht="12.95" customHeight="1">
      <c r="A96" s="181" t="s">
        <v>527</v>
      </c>
      <c r="B96" s="313" t="s">
        <v>59</v>
      </c>
      <c r="C96" s="314">
        <v>55550.19326</v>
      </c>
      <c r="D96" s="314" t="s">
        <v>544</v>
      </c>
      <c r="E96" s="210">
        <f t="shared" si="50"/>
        <v>28075.480851174689</v>
      </c>
      <c r="F96" s="300">
        <f t="shared" si="51"/>
        <v>28075</v>
      </c>
      <c r="G96" s="210">
        <f t="shared" si="52"/>
        <v>0.35067249999701744</v>
      </c>
      <c r="K96" s="210">
        <f t="shared" si="76"/>
        <v>0.35067249999701744</v>
      </c>
      <c r="L96" s="212">
        <f t="shared" ca="1" si="58"/>
        <v>0.35300247904225551</v>
      </c>
      <c r="M96" s="292">
        <f t="shared" si="59"/>
        <v>0.32289535575385814</v>
      </c>
      <c r="N96" s="297">
        <f t="shared" si="53"/>
        <v>40531.69326</v>
      </c>
      <c r="O96" s="213">
        <f t="shared" si="54"/>
        <v>7.7156974230527795E-4</v>
      </c>
      <c r="P96" s="214"/>
      <c r="Q96" s="210">
        <f t="shared" si="75"/>
        <v>7.7156974230527795E-4</v>
      </c>
      <c r="S96" s="215">
        <v>1</v>
      </c>
      <c r="Z96" s="209">
        <f t="shared" si="60"/>
        <v>28075</v>
      </c>
      <c r="AA96" s="221">
        <f t="shared" si="61"/>
        <v>0.35354227741534966</v>
      </c>
      <c r="AB96" s="221">
        <f t="shared" si="62"/>
        <v>0.32002557833552592</v>
      </c>
      <c r="AC96" s="295">
        <f t="shared" si="72"/>
        <v>2.7777144243159302E-2</v>
      </c>
      <c r="AD96" s="221">
        <f t="shared" si="73"/>
        <v>-2.86977741833222E-3</v>
      </c>
      <c r="AE96" s="221">
        <f t="shared" si="63"/>
        <v>8.235622430769542E-6</v>
      </c>
      <c r="AF96" s="209">
        <f t="shared" si="74"/>
        <v>0.35067249999701744</v>
      </c>
      <c r="AG96" s="23"/>
      <c r="AH96" s="209">
        <f t="shared" si="64"/>
        <v>3.0646921661491498E-2</v>
      </c>
      <c r="AI96" s="209">
        <f t="shared" si="65"/>
        <v>1.1347293247905279</v>
      </c>
      <c r="AJ96" s="209">
        <f t="shared" si="66"/>
        <v>0.93565033307769474</v>
      </c>
      <c r="AK96" s="209">
        <f t="shared" si="67"/>
        <v>0.35122557260870829</v>
      </c>
      <c r="AL96" s="209">
        <f t="shared" si="68"/>
        <v>-1.9370833261005844</v>
      </c>
      <c r="AM96" s="209">
        <f t="shared" si="69"/>
        <v>-1.4546472879911261</v>
      </c>
      <c r="AN96" s="221">
        <f t="shared" si="70"/>
        <v>10.291744436515083</v>
      </c>
      <c r="AO96" s="221">
        <f t="shared" si="70"/>
        <v>10.291689034032901</v>
      </c>
      <c r="AP96" s="221">
        <f t="shared" si="70"/>
        <v>10.291461499525182</v>
      </c>
      <c r="AQ96" s="221">
        <f t="shared" si="70"/>
        <v>10.290527668025247</v>
      </c>
      <c r="AR96" s="221">
        <f t="shared" si="70"/>
        <v>10.286705777728095</v>
      </c>
      <c r="AS96" s="221">
        <f t="shared" si="70"/>
        <v>10.271237709448222</v>
      </c>
      <c r="AT96" s="221">
        <f t="shared" si="70"/>
        <v>10.211185844992297</v>
      </c>
      <c r="AU96" s="221">
        <f t="shared" si="71"/>
        <v>10.004969829652952</v>
      </c>
      <c r="AV96" s="209"/>
      <c r="AW96" s="209">
        <v>17000</v>
      </c>
      <c r="AX96" s="209">
        <f t="shared" si="42"/>
        <v>9.901665037456947E-2</v>
      </c>
      <c r="AY96" s="209">
        <f t="shared" si="43"/>
        <v>0.13614564227594558</v>
      </c>
      <c r="AZ96" s="209">
        <f t="shared" si="44"/>
        <v>-3.712899190137612E-2</v>
      </c>
      <c r="BA96" s="209">
        <f t="shared" si="45"/>
        <v>0.99562705198637658</v>
      </c>
      <c r="BB96" s="209">
        <f t="shared" si="46"/>
        <v>-0.99998177772380303</v>
      </c>
      <c r="BC96" s="209">
        <f t="shared" si="47"/>
        <v>1.5591714491164053</v>
      </c>
      <c r="BD96" s="209">
        <f t="shared" si="48"/>
        <v>0.98844217133516776</v>
      </c>
      <c r="BE96" s="209">
        <f t="shared" si="57"/>
        <v>8.2288570175056392</v>
      </c>
      <c r="BF96" s="209">
        <f t="shared" si="57"/>
        <v>8.2288602449508286</v>
      </c>
      <c r="BG96" s="209">
        <f t="shared" si="57"/>
        <v>8.2288836753586825</v>
      </c>
      <c r="BH96" s="209">
        <f t="shared" si="56"/>
        <v>8.2290537321826562</v>
      </c>
      <c r="BI96" s="209">
        <f t="shared" si="56"/>
        <v>8.2302858027322756</v>
      </c>
      <c r="BJ96" s="209">
        <f t="shared" si="56"/>
        <v>8.2391001028770656</v>
      </c>
      <c r="BK96" s="209">
        <f t="shared" si="56"/>
        <v>8.2973242401422809</v>
      </c>
      <c r="BL96" s="209">
        <f t="shared" si="49"/>
        <v>8.578912099398849</v>
      </c>
      <c r="BM96" s="209"/>
      <c r="BN96" s="209"/>
      <c r="BO96" s="209"/>
      <c r="BP96" s="209"/>
    </row>
    <row r="97" spans="1:68" s="210" customFormat="1" ht="12.95" customHeight="1">
      <c r="A97" s="181" t="s">
        <v>527</v>
      </c>
      <c r="B97" s="313" t="s">
        <v>59</v>
      </c>
      <c r="C97" s="314">
        <v>55550.19356</v>
      </c>
      <c r="D97" s="314" t="s">
        <v>545</v>
      </c>
      <c r="E97" s="210">
        <f t="shared" si="50"/>
        <v>28075.481262542424</v>
      </c>
      <c r="F97" s="300">
        <f t="shared" si="51"/>
        <v>28075</v>
      </c>
      <c r="G97" s="210">
        <f t="shared" si="52"/>
        <v>0.35097249999671476</v>
      </c>
      <c r="K97" s="210">
        <f t="shared" si="76"/>
        <v>0.35097249999671476</v>
      </c>
      <c r="L97" s="212">
        <f t="shared" ca="1" si="58"/>
        <v>0.35300247904225551</v>
      </c>
      <c r="M97" s="292">
        <f t="shared" si="59"/>
        <v>0.32289535575385814</v>
      </c>
      <c r="N97" s="297">
        <f t="shared" si="53"/>
        <v>40531.69356</v>
      </c>
      <c r="O97" s="213">
        <f t="shared" si="54"/>
        <v>7.883260288341768E-4</v>
      </c>
      <c r="P97" s="214"/>
      <c r="Q97" s="210">
        <f t="shared" si="75"/>
        <v>7.883260288341768E-4</v>
      </c>
      <c r="S97" s="215">
        <v>1</v>
      </c>
      <c r="Z97" s="209">
        <f t="shared" si="60"/>
        <v>28075</v>
      </c>
      <c r="AA97" s="221">
        <f t="shared" si="61"/>
        <v>0.35354227741534966</v>
      </c>
      <c r="AB97" s="221">
        <f t="shared" si="62"/>
        <v>0.32032557833522324</v>
      </c>
      <c r="AC97" s="295">
        <f t="shared" si="72"/>
        <v>2.8077144242856622E-2</v>
      </c>
      <c r="AD97" s="221">
        <f t="shared" si="73"/>
        <v>-2.5697774186348998E-3</v>
      </c>
      <c r="AE97" s="221">
        <f t="shared" si="63"/>
        <v>6.603755981325849E-6</v>
      </c>
      <c r="AF97" s="209">
        <f t="shared" si="74"/>
        <v>0.35097249999671476</v>
      </c>
      <c r="AG97" s="23"/>
      <c r="AH97" s="209">
        <f t="shared" si="64"/>
        <v>3.0646921661491498E-2</v>
      </c>
      <c r="AI97" s="209">
        <f t="shared" si="65"/>
        <v>1.1347293247905279</v>
      </c>
      <c r="AJ97" s="209">
        <f t="shared" si="66"/>
        <v>0.93565033307769474</v>
      </c>
      <c r="AK97" s="209">
        <f t="shared" si="67"/>
        <v>0.35122557260870829</v>
      </c>
      <c r="AL97" s="209">
        <f t="shared" si="68"/>
        <v>-1.9370833261005844</v>
      </c>
      <c r="AM97" s="209">
        <f t="shared" si="69"/>
        <v>-1.4546472879911261</v>
      </c>
      <c r="AN97" s="221">
        <f t="shared" si="70"/>
        <v>10.291744436515083</v>
      </c>
      <c r="AO97" s="221">
        <f t="shared" si="70"/>
        <v>10.291689034032901</v>
      </c>
      <c r="AP97" s="221">
        <f t="shared" si="70"/>
        <v>10.291461499525182</v>
      </c>
      <c r="AQ97" s="221">
        <f t="shared" si="70"/>
        <v>10.290527668025247</v>
      </c>
      <c r="AR97" s="221">
        <f t="shared" si="70"/>
        <v>10.286705777728095</v>
      </c>
      <c r="AS97" s="221">
        <f t="shared" si="70"/>
        <v>10.271237709448222</v>
      </c>
      <c r="AT97" s="221">
        <f t="shared" si="70"/>
        <v>10.211185844992297</v>
      </c>
      <c r="AU97" s="221">
        <f t="shared" si="71"/>
        <v>10.004969829652952</v>
      </c>
      <c r="AV97" s="209"/>
      <c r="AW97" s="209">
        <v>17500</v>
      </c>
      <c r="AX97" s="209">
        <f t="shared" si="42"/>
        <v>0.10704391408414604</v>
      </c>
      <c r="AY97" s="209">
        <f t="shared" si="43"/>
        <v>0.14293992150130483</v>
      </c>
      <c r="AZ97" s="209">
        <f t="shared" si="44"/>
        <v>-3.5896007417158787E-2</v>
      </c>
      <c r="BA97" s="209">
        <f t="shared" si="45"/>
        <v>1.0267302842168951</v>
      </c>
      <c r="BB97" s="209">
        <f t="shared" si="46"/>
        <v>-0.99705961108405972</v>
      </c>
      <c r="BC97" s="209">
        <f t="shared" si="47"/>
        <v>1.6419134234449726</v>
      </c>
      <c r="BD97" s="209">
        <f t="shared" si="48"/>
        <v>1.073771395439918</v>
      </c>
      <c r="BE97" s="209">
        <f t="shared" si="57"/>
        <v>8.304679283640704</v>
      </c>
      <c r="BF97" s="209">
        <f t="shared" si="57"/>
        <v>8.3046872321986811</v>
      </c>
      <c r="BG97" s="209">
        <f t="shared" si="57"/>
        <v>8.3047357367207191</v>
      </c>
      <c r="BH97" s="209">
        <f t="shared" si="56"/>
        <v>8.3050316208175463</v>
      </c>
      <c r="BI97" s="209">
        <f t="shared" si="56"/>
        <v>8.3068326546500355</v>
      </c>
      <c r="BJ97" s="209">
        <f t="shared" si="56"/>
        <v>8.3176550327814738</v>
      </c>
      <c r="BK97" s="209">
        <f t="shared" si="56"/>
        <v>8.3783377021627459</v>
      </c>
      <c r="BL97" s="209">
        <f t="shared" si="49"/>
        <v>8.6432939382365053</v>
      </c>
      <c r="BM97" s="209"/>
      <c r="BN97" s="209"/>
      <c r="BO97" s="209"/>
      <c r="BP97" s="209"/>
    </row>
    <row r="98" spans="1:68" s="210" customFormat="1" ht="12.95" customHeight="1">
      <c r="A98" s="181" t="s">
        <v>527</v>
      </c>
      <c r="B98" s="313" t="s">
        <v>59</v>
      </c>
      <c r="C98" s="314">
        <v>55550.193740000002</v>
      </c>
      <c r="D98" s="314" t="s">
        <v>531</v>
      </c>
      <c r="E98" s="210">
        <f t="shared" si="50"/>
        <v>28075.481509363071</v>
      </c>
      <c r="F98" s="300">
        <f t="shared" si="51"/>
        <v>28075</v>
      </c>
      <c r="G98" s="210">
        <f t="shared" si="52"/>
        <v>0.35115249999944353</v>
      </c>
      <c r="K98" s="210">
        <f t="shared" si="76"/>
        <v>0.35115249999944353</v>
      </c>
      <c r="L98" s="212">
        <f t="shared" ca="1" si="58"/>
        <v>0.35300247904225551</v>
      </c>
      <c r="M98" s="292">
        <f t="shared" si="59"/>
        <v>0.32289535575385814</v>
      </c>
      <c r="N98" s="297">
        <f t="shared" si="53"/>
        <v>40531.693740000002</v>
      </c>
      <c r="O98" s="213">
        <f t="shared" si="54"/>
        <v>7.9846620091581996E-4</v>
      </c>
      <c r="P98" s="214"/>
      <c r="Q98" s="210">
        <f t="shared" si="75"/>
        <v>7.9846620091581996E-4</v>
      </c>
      <c r="S98" s="215">
        <v>1</v>
      </c>
      <c r="Z98" s="209">
        <f t="shared" si="60"/>
        <v>28075</v>
      </c>
      <c r="AA98" s="221">
        <f t="shared" si="61"/>
        <v>0.35354227741534966</v>
      </c>
      <c r="AB98" s="221">
        <f t="shared" si="62"/>
        <v>0.32050557833795201</v>
      </c>
      <c r="AC98" s="295">
        <f t="shared" si="72"/>
        <v>2.8257144245585397E-2</v>
      </c>
      <c r="AD98" s="221">
        <f t="shared" si="73"/>
        <v>-2.3897774159061247E-3</v>
      </c>
      <c r="AE98" s="221">
        <f t="shared" si="63"/>
        <v>5.711036097574955E-6</v>
      </c>
      <c r="AF98" s="209">
        <f t="shared" si="74"/>
        <v>0.35115249999944353</v>
      </c>
      <c r="AG98" s="23"/>
      <c r="AH98" s="209">
        <f t="shared" si="64"/>
        <v>3.0646921661491498E-2</v>
      </c>
      <c r="AI98" s="209">
        <f t="shared" si="65"/>
        <v>1.1347293247905279</v>
      </c>
      <c r="AJ98" s="209">
        <f t="shared" si="66"/>
        <v>0.93565033307769474</v>
      </c>
      <c r="AK98" s="209">
        <f t="shared" si="67"/>
        <v>0.35122557260870829</v>
      </c>
      <c r="AL98" s="209">
        <f t="shared" si="68"/>
        <v>-1.9370833261005844</v>
      </c>
      <c r="AM98" s="209">
        <f t="shared" si="69"/>
        <v>-1.4546472879911261</v>
      </c>
      <c r="AN98" s="221">
        <f t="shared" si="70"/>
        <v>10.291744436515083</v>
      </c>
      <c r="AO98" s="221">
        <f t="shared" si="70"/>
        <v>10.291689034032901</v>
      </c>
      <c r="AP98" s="221">
        <f t="shared" si="70"/>
        <v>10.291461499525182</v>
      </c>
      <c r="AQ98" s="221">
        <f t="shared" si="70"/>
        <v>10.290527668025247</v>
      </c>
      <c r="AR98" s="221">
        <f t="shared" si="70"/>
        <v>10.286705777728095</v>
      </c>
      <c r="AS98" s="221">
        <f t="shared" si="70"/>
        <v>10.271237709448222</v>
      </c>
      <c r="AT98" s="221">
        <f t="shared" si="70"/>
        <v>10.211185844992297</v>
      </c>
      <c r="AU98" s="221">
        <f t="shared" si="71"/>
        <v>10.004969829652952</v>
      </c>
      <c r="AV98" s="209"/>
      <c r="AW98" s="209">
        <v>18000</v>
      </c>
      <c r="AX98" s="209">
        <f t="shared" si="42"/>
        <v>0.11548110355316502</v>
      </c>
      <c r="AY98" s="209">
        <f t="shared" si="43"/>
        <v>0.14988898645532994</v>
      </c>
      <c r="AZ98" s="209">
        <f t="shared" si="44"/>
        <v>-3.4407882902164934E-2</v>
      </c>
      <c r="BA98" s="209">
        <f t="shared" si="45"/>
        <v>1.0596288784213368</v>
      </c>
      <c r="BB98" s="209">
        <f t="shared" si="46"/>
        <v>-0.98645595875910796</v>
      </c>
      <c r="BC98" s="209">
        <f t="shared" si="47"/>
        <v>1.7299792961914198</v>
      </c>
      <c r="BD98" s="209">
        <f t="shared" si="48"/>
        <v>1.1733460296760907</v>
      </c>
      <c r="BE98" s="209">
        <f t="shared" si="57"/>
        <v>8.3829033185275588</v>
      </c>
      <c r="BF98" s="209">
        <f t="shared" si="57"/>
        <v>8.3829200867958491</v>
      </c>
      <c r="BG98" s="209">
        <f t="shared" si="57"/>
        <v>8.3830084146527675</v>
      </c>
      <c r="BH98" s="209">
        <f t="shared" si="56"/>
        <v>8.3834734668213358</v>
      </c>
      <c r="BI98" s="209">
        <f t="shared" si="56"/>
        <v>8.3859159307933009</v>
      </c>
      <c r="BJ98" s="209">
        <f t="shared" si="56"/>
        <v>8.3985812298560258</v>
      </c>
      <c r="BK98" s="209">
        <f t="shared" si="56"/>
        <v>8.4604490340883114</v>
      </c>
      <c r="BL98" s="209">
        <f t="shared" si="49"/>
        <v>8.7076757770741615</v>
      </c>
      <c r="BM98" s="209"/>
      <c r="BN98" s="209"/>
      <c r="BO98" s="209"/>
      <c r="BP98" s="209"/>
    </row>
    <row r="99" spans="1:68" s="210" customFormat="1" ht="12.95" customHeight="1">
      <c r="A99" s="181" t="s">
        <v>527</v>
      </c>
      <c r="B99" s="313" t="s">
        <v>52</v>
      </c>
      <c r="C99" s="314">
        <v>55550.922030000002</v>
      </c>
      <c r="D99" s="314" t="s">
        <v>548</v>
      </c>
      <c r="E99" s="210">
        <f t="shared" ref="E99:E121" si="77">(C99-C$7)/C$8</f>
        <v>28076.480159391282</v>
      </c>
      <c r="F99" s="300">
        <f t="shared" ref="F99:F126" si="78">ROUND(2*E99,0)/2-0.5</f>
        <v>28076</v>
      </c>
      <c r="G99" s="210">
        <f t="shared" ref="G99:G121" si="79">C99-(C$7+C$8*F99)</f>
        <v>0.35016799999721115</v>
      </c>
      <c r="K99" s="210">
        <f t="shared" si="76"/>
        <v>0.35016799999721115</v>
      </c>
      <c r="L99" s="212">
        <f t="shared" ca="1" si="58"/>
        <v>0.35302714168095833</v>
      </c>
      <c r="M99" s="292">
        <f t="shared" si="59"/>
        <v>0.32291564684393154</v>
      </c>
      <c r="N99" s="297">
        <f t="shared" ref="N99:N121" si="80">C99-15018.5</f>
        <v>40532.422030000002</v>
      </c>
      <c r="O99" s="213">
        <f t="shared" ref="O99:O121" si="81">+(M99-G99)^2</f>
        <v>7.4269075239106954E-4</v>
      </c>
      <c r="P99" s="214"/>
      <c r="Q99" s="210">
        <f t="shared" si="75"/>
        <v>7.4269075239106954E-4</v>
      </c>
      <c r="S99" s="215">
        <v>1</v>
      </c>
      <c r="Z99" s="209">
        <f t="shared" si="60"/>
        <v>28076</v>
      </c>
      <c r="AA99" s="221">
        <f t="shared" si="61"/>
        <v>0.35356694221896207</v>
      </c>
      <c r="AB99" s="221">
        <f t="shared" si="62"/>
        <v>0.31951670462218063</v>
      </c>
      <c r="AC99" s="295">
        <f t="shared" si="72"/>
        <v>2.7252353153279618E-2</v>
      </c>
      <c r="AD99" s="221">
        <f t="shared" si="73"/>
        <v>-3.3989422217509113E-3</v>
      </c>
      <c r="AE99" s="221">
        <f t="shared" si="63"/>
        <v>1.1552808226801021E-5</v>
      </c>
      <c r="AF99" s="209">
        <f t="shared" si="74"/>
        <v>0.35016799999721115</v>
      </c>
      <c r="AG99" s="23"/>
      <c r="AH99" s="209">
        <f t="shared" si="64"/>
        <v>3.0651295375030512E-2</v>
      </c>
      <c r="AI99" s="209">
        <f t="shared" si="65"/>
        <v>1.1346561094592116</v>
      </c>
      <c r="AJ99" s="209">
        <f t="shared" si="66"/>
        <v>0.93572388010585761</v>
      </c>
      <c r="AK99" s="209">
        <f t="shared" si="67"/>
        <v>0.3512536490887111</v>
      </c>
      <c r="AL99" s="209">
        <f t="shared" si="68"/>
        <v>-1.9368748777115363</v>
      </c>
      <c r="AM99" s="209">
        <f t="shared" si="69"/>
        <v>-1.4543225747615134</v>
      </c>
      <c r="AN99" s="221">
        <f t="shared" si="70"/>
        <v>10.291914647483825</v>
      </c>
      <c r="AO99" s="221">
        <f t="shared" si="70"/>
        <v>10.291859295332857</v>
      </c>
      <c r="AP99" s="221">
        <f t="shared" si="70"/>
        <v>10.291631921917118</v>
      </c>
      <c r="AQ99" s="221">
        <f t="shared" si="70"/>
        <v>10.290698564183296</v>
      </c>
      <c r="AR99" s="221">
        <f t="shared" si="70"/>
        <v>10.286877845844113</v>
      </c>
      <c r="AS99" s="221">
        <f t="shared" si="70"/>
        <v>10.271411450536634</v>
      </c>
      <c r="AT99" s="221">
        <f t="shared" si="70"/>
        <v>10.211355118712277</v>
      </c>
      <c r="AU99" s="221">
        <f t="shared" si="71"/>
        <v>10.005098593330626</v>
      </c>
      <c r="AV99" s="209"/>
      <c r="AW99" s="209">
        <v>18500</v>
      </c>
      <c r="AX99" s="209">
        <f t="shared" si="42"/>
        <v>0.12434190554277263</v>
      </c>
      <c r="AY99" s="209">
        <f t="shared" si="43"/>
        <v>0.15699283713802087</v>
      </c>
      <c r="AZ99" s="209">
        <f t="shared" si="44"/>
        <v>-3.2650931595248241E-2</v>
      </c>
      <c r="BA99" s="209">
        <f t="shared" si="45"/>
        <v>1.094176446914868</v>
      </c>
      <c r="BB99" s="209">
        <f t="shared" si="46"/>
        <v>-0.96674150369645662</v>
      </c>
      <c r="BC99" s="209">
        <f t="shared" si="47"/>
        <v>1.8238374826569419</v>
      </c>
      <c r="BD99" s="209">
        <f t="shared" si="48"/>
        <v>1.291475761827882</v>
      </c>
      <c r="BE99" s="209">
        <f t="shared" si="57"/>
        <v>8.4636598112129722</v>
      </c>
      <c r="BF99" s="209">
        <f t="shared" si="57"/>
        <v>8.4636910332594741</v>
      </c>
      <c r="BG99" s="209">
        <f t="shared" si="57"/>
        <v>8.4638359595198551</v>
      </c>
      <c r="BH99" s="209">
        <f t="shared" si="56"/>
        <v>8.4645082839528794</v>
      </c>
      <c r="BI99" s="209">
        <f t="shared" si="56"/>
        <v>8.4676188426648036</v>
      </c>
      <c r="BJ99" s="209">
        <f t="shared" si="56"/>
        <v>8.4818352818187961</v>
      </c>
      <c r="BK99" s="209">
        <f t="shared" si="56"/>
        <v>8.5435847721757536</v>
      </c>
      <c r="BL99" s="209">
        <f t="shared" si="49"/>
        <v>8.7720576159118195</v>
      </c>
      <c r="BM99" s="209"/>
      <c r="BN99" s="209"/>
      <c r="BO99" s="209"/>
      <c r="BP99" s="209"/>
    </row>
    <row r="100" spans="1:68" s="210" customFormat="1" ht="12.95" customHeight="1">
      <c r="A100" s="181" t="s">
        <v>527</v>
      </c>
      <c r="B100" s="313" t="s">
        <v>52</v>
      </c>
      <c r="C100" s="314">
        <v>55550.924149999999</v>
      </c>
      <c r="D100" s="314" t="s">
        <v>546</v>
      </c>
      <c r="E100" s="210">
        <f t="shared" si="77"/>
        <v>28076.483066389945</v>
      </c>
      <c r="F100" s="300">
        <f t="shared" si="78"/>
        <v>28076</v>
      </c>
      <c r="G100" s="210">
        <f t="shared" si="79"/>
        <v>0.35228799999458715</v>
      </c>
      <c r="K100" s="210">
        <f t="shared" si="76"/>
        <v>0.35228799999458715</v>
      </c>
      <c r="L100" s="212">
        <f t="shared" ca="1" si="58"/>
        <v>0.35302714168095833</v>
      </c>
      <c r="M100" s="292">
        <f t="shared" si="59"/>
        <v>0.32291564684393154</v>
      </c>
      <c r="N100" s="297">
        <f t="shared" si="80"/>
        <v>40532.424149999999</v>
      </c>
      <c r="O100" s="213">
        <f t="shared" si="81"/>
        <v>8.6273512960682896E-4</v>
      </c>
      <c r="P100" s="214"/>
      <c r="Q100" s="210">
        <f t="shared" si="75"/>
        <v>8.6273512960682896E-4</v>
      </c>
      <c r="S100" s="215">
        <v>1</v>
      </c>
      <c r="Z100" s="209">
        <f t="shared" si="60"/>
        <v>28076</v>
      </c>
      <c r="AA100" s="221">
        <f t="shared" si="61"/>
        <v>0.35356694221896207</v>
      </c>
      <c r="AB100" s="221">
        <f t="shared" si="62"/>
        <v>0.32163670461955662</v>
      </c>
      <c r="AC100" s="295">
        <f t="shared" si="72"/>
        <v>2.9372353150655617E-2</v>
      </c>
      <c r="AD100" s="221">
        <f t="shared" si="73"/>
        <v>-1.2789422243749127E-3</v>
      </c>
      <c r="AE100" s="221">
        <f t="shared" si="63"/>
        <v>1.6356932132890495E-6</v>
      </c>
      <c r="AF100" s="209">
        <f t="shared" si="74"/>
        <v>0.35228799999458715</v>
      </c>
      <c r="AG100" s="23"/>
      <c r="AH100" s="209">
        <f t="shared" si="64"/>
        <v>3.0651295375030512E-2</v>
      </c>
      <c r="AI100" s="209">
        <f t="shared" si="65"/>
        <v>1.1346561094592116</v>
      </c>
      <c r="AJ100" s="209">
        <f t="shared" si="66"/>
        <v>0.93572388010585761</v>
      </c>
      <c r="AK100" s="209">
        <f t="shared" si="67"/>
        <v>0.3512536490887111</v>
      </c>
      <c r="AL100" s="209">
        <f t="shared" si="68"/>
        <v>-1.9368748777115363</v>
      </c>
      <c r="AM100" s="209">
        <f t="shared" si="69"/>
        <v>-1.4543225747615134</v>
      </c>
      <c r="AN100" s="221">
        <f t="shared" si="70"/>
        <v>10.291914647483825</v>
      </c>
      <c r="AO100" s="221">
        <f t="shared" si="70"/>
        <v>10.291859295332857</v>
      </c>
      <c r="AP100" s="221">
        <f t="shared" si="70"/>
        <v>10.291631921917118</v>
      </c>
      <c r="AQ100" s="221">
        <f t="shared" si="70"/>
        <v>10.290698564183296</v>
      </c>
      <c r="AR100" s="221">
        <f t="shared" si="70"/>
        <v>10.286877845844113</v>
      </c>
      <c r="AS100" s="221">
        <f t="shared" si="70"/>
        <v>10.271411450536634</v>
      </c>
      <c r="AT100" s="221">
        <f t="shared" si="70"/>
        <v>10.211355118712277</v>
      </c>
      <c r="AU100" s="221">
        <f t="shared" si="71"/>
        <v>10.005098593330626</v>
      </c>
      <c r="AV100" s="209"/>
      <c r="AW100" s="209">
        <v>19000</v>
      </c>
      <c r="AX100" s="209">
        <f t="shared" si="42"/>
        <v>0.13363836012857308</v>
      </c>
      <c r="AY100" s="209">
        <f t="shared" si="43"/>
        <v>0.16425147354937766</v>
      </c>
      <c r="AZ100" s="209">
        <f t="shared" si="44"/>
        <v>-3.0613113420804593E-2</v>
      </c>
      <c r="BA100" s="209">
        <f t="shared" si="45"/>
        <v>1.1301044008810837</v>
      </c>
      <c r="BB100" s="209">
        <f t="shared" si="46"/>
        <v>-0.93634005491300487</v>
      </c>
      <c r="BC100" s="209">
        <f t="shared" si="47"/>
        <v>1.9239480809515557</v>
      </c>
      <c r="BD100" s="209">
        <f t="shared" si="48"/>
        <v>1.4343759565859664</v>
      </c>
      <c r="BE100" s="209">
        <f t="shared" si="57"/>
        <v>8.5470641943240526</v>
      </c>
      <c r="BF100" s="209">
        <f t="shared" si="57"/>
        <v>8.547116462092843</v>
      </c>
      <c r="BG100" s="209">
        <f t="shared" si="57"/>
        <v>8.5473338890270742</v>
      </c>
      <c r="BH100" s="209">
        <f t="shared" si="56"/>
        <v>8.5482377462523562</v>
      </c>
      <c r="BI100" s="209">
        <f t="shared" si="56"/>
        <v>8.5519846733299651</v>
      </c>
      <c r="BJ100" s="209">
        <f t="shared" si="56"/>
        <v>8.5673427989229189</v>
      </c>
      <c r="BK100" s="209">
        <f t="shared" si="56"/>
        <v>8.627667207963114</v>
      </c>
      <c r="BL100" s="209">
        <f t="shared" si="49"/>
        <v>8.8364394547494758</v>
      </c>
      <c r="BM100" s="209"/>
      <c r="BN100" s="209"/>
      <c r="BO100" s="209"/>
      <c r="BP100" s="209"/>
    </row>
    <row r="101" spans="1:68" s="210" customFormat="1" ht="12.95" customHeight="1">
      <c r="A101" s="181" t="s">
        <v>527</v>
      </c>
      <c r="B101" s="313" t="s">
        <v>52</v>
      </c>
      <c r="C101" s="314">
        <v>55550.924400000004</v>
      </c>
      <c r="D101" s="314" t="s">
        <v>547</v>
      </c>
      <c r="E101" s="210">
        <f t="shared" si="77"/>
        <v>28076.4834091964</v>
      </c>
      <c r="F101" s="300">
        <f t="shared" si="78"/>
        <v>28076</v>
      </c>
      <c r="G101" s="210">
        <f t="shared" si="79"/>
        <v>0.35253799999918556</v>
      </c>
      <c r="K101" s="210">
        <f t="shared" si="76"/>
        <v>0.35253799999918556</v>
      </c>
      <c r="L101" s="212">
        <f t="shared" ca="1" si="58"/>
        <v>0.35302714168095833</v>
      </c>
      <c r="M101" s="292">
        <f t="shared" si="59"/>
        <v>0.32291564684393154</v>
      </c>
      <c r="N101" s="297">
        <f t="shared" si="80"/>
        <v>40532.424400000004</v>
      </c>
      <c r="O101" s="213">
        <f t="shared" si="81"/>
        <v>8.7748380645458787E-4</v>
      </c>
      <c r="P101" s="214"/>
      <c r="Q101" s="210">
        <f t="shared" si="75"/>
        <v>8.7748380645458787E-4</v>
      </c>
      <c r="S101" s="215">
        <v>1</v>
      </c>
      <c r="Z101" s="209">
        <f t="shared" si="60"/>
        <v>28076</v>
      </c>
      <c r="AA101" s="221">
        <f t="shared" si="61"/>
        <v>0.35356694221896207</v>
      </c>
      <c r="AB101" s="221">
        <f t="shared" si="62"/>
        <v>0.32188670462415503</v>
      </c>
      <c r="AC101" s="295">
        <f t="shared" si="72"/>
        <v>2.9622353155254022E-2</v>
      </c>
      <c r="AD101" s="221">
        <f t="shared" si="73"/>
        <v>-1.0289422197765075E-3</v>
      </c>
      <c r="AE101" s="221">
        <f t="shared" si="63"/>
        <v>1.0587220916386066E-6</v>
      </c>
      <c r="AF101" s="209">
        <f t="shared" si="74"/>
        <v>0.35253799999918556</v>
      </c>
      <c r="AG101" s="23"/>
      <c r="AH101" s="209">
        <f t="shared" si="64"/>
        <v>3.0651295375030512E-2</v>
      </c>
      <c r="AI101" s="209">
        <f t="shared" si="65"/>
        <v>1.1346561094592116</v>
      </c>
      <c r="AJ101" s="209">
        <f t="shared" si="66"/>
        <v>0.93572388010585761</v>
      </c>
      <c r="AK101" s="209">
        <f t="shared" si="67"/>
        <v>0.3512536490887111</v>
      </c>
      <c r="AL101" s="209">
        <f t="shared" si="68"/>
        <v>-1.9368748777115363</v>
      </c>
      <c r="AM101" s="209">
        <f t="shared" si="69"/>
        <v>-1.4543225747615134</v>
      </c>
      <c r="AN101" s="221">
        <f t="shared" ref="AN101:AT109" si="82">$AU101+$AB$7*SIN(AO101)</f>
        <v>10.291914647483825</v>
      </c>
      <c r="AO101" s="221">
        <f t="shared" si="82"/>
        <v>10.291859295332857</v>
      </c>
      <c r="AP101" s="221">
        <f t="shared" si="82"/>
        <v>10.291631921917118</v>
      </c>
      <c r="AQ101" s="221">
        <f t="shared" si="82"/>
        <v>10.290698564183296</v>
      </c>
      <c r="AR101" s="221">
        <f t="shared" si="82"/>
        <v>10.286877845844113</v>
      </c>
      <c r="AS101" s="221">
        <f t="shared" si="82"/>
        <v>10.271411450536634</v>
      </c>
      <c r="AT101" s="221">
        <f t="shared" si="82"/>
        <v>10.211355118712277</v>
      </c>
      <c r="AU101" s="221">
        <f t="shared" si="71"/>
        <v>10.005098593330626</v>
      </c>
      <c r="AV101" s="209"/>
      <c r="AW101" s="209">
        <v>19500</v>
      </c>
      <c r="AX101" s="209">
        <f t="shared" si="42"/>
        <v>0.14337972130480264</v>
      </c>
      <c r="AY101" s="209">
        <f t="shared" si="43"/>
        <v>0.1716648956894003</v>
      </c>
      <c r="AZ101" s="209">
        <f t="shared" si="44"/>
        <v>-2.8285174384597645E-2</v>
      </c>
      <c r="BA101" s="209">
        <f t="shared" si="45"/>
        <v>1.1669829428883314</v>
      </c>
      <c r="BB101" s="209">
        <f t="shared" si="46"/>
        <v>-0.89358634295116968</v>
      </c>
      <c r="BC101" s="209">
        <f t="shared" si="47"/>
        <v>2.0307326722489636</v>
      </c>
      <c r="BD101" s="209">
        <f t="shared" si="48"/>
        <v>1.6113403397559725</v>
      </c>
      <c r="BE101" s="209">
        <f t="shared" si="57"/>
        <v>8.6332056569594648</v>
      </c>
      <c r="BF101" s="209">
        <f t="shared" si="57"/>
        <v>8.6332852109611888</v>
      </c>
      <c r="BG101" s="209">
        <f t="shared" si="57"/>
        <v>8.6335860805163485</v>
      </c>
      <c r="BH101" s="209">
        <f t="shared" si="56"/>
        <v>8.6347231283425252</v>
      </c>
      <c r="BI101" s="209">
        <f t="shared" si="56"/>
        <v>8.6390085435559349</v>
      </c>
      <c r="BJ101" s="209">
        <f t="shared" si="56"/>
        <v>8.6549979052606414</v>
      </c>
      <c r="BK101" s="209">
        <f t="shared" si="56"/>
        <v>8.7126147102617004</v>
      </c>
      <c r="BL101" s="209">
        <f t="shared" si="49"/>
        <v>8.900821293587132</v>
      </c>
      <c r="BM101" s="209"/>
      <c r="BN101" s="209"/>
      <c r="BO101" s="209"/>
      <c r="BP101" s="209"/>
    </row>
    <row r="102" spans="1:68" s="210" customFormat="1" ht="12.95" customHeight="1">
      <c r="A102" s="308" t="s">
        <v>169</v>
      </c>
      <c r="B102" s="105" t="s">
        <v>59</v>
      </c>
      <c r="C102" s="106">
        <v>55805.448420000001</v>
      </c>
      <c r="D102" s="106">
        <v>1E-4</v>
      </c>
      <c r="E102" s="232">
        <f t="shared" si="77"/>
        <v>28425.493308760961</v>
      </c>
      <c r="F102" s="300">
        <f t="shared" si="78"/>
        <v>28425</v>
      </c>
      <c r="G102" s="232">
        <f t="shared" si="79"/>
        <v>0.35975749999488471</v>
      </c>
      <c r="H102" s="232"/>
      <c r="J102" s="232"/>
      <c r="K102" s="232">
        <f t="shared" si="76"/>
        <v>0.35975749999488471</v>
      </c>
      <c r="L102" s="212">
        <f t="shared" ca="1" si="58"/>
        <v>0.36163440258824381</v>
      </c>
      <c r="M102" s="292">
        <f t="shared" si="59"/>
        <v>0.33003505143306366</v>
      </c>
      <c r="N102" s="293">
        <f t="shared" si="80"/>
        <v>40786.948420000001</v>
      </c>
      <c r="O102" s="213">
        <f t="shared" si="81"/>
        <v>8.8342394851009798E-4</v>
      </c>
      <c r="P102" s="214"/>
      <c r="Q102" s="210">
        <f t="shared" si="75"/>
        <v>8.8342394851009798E-4</v>
      </c>
      <c r="S102" s="215">
        <v>1</v>
      </c>
      <c r="Z102" s="209">
        <f t="shared" si="60"/>
        <v>28425</v>
      </c>
      <c r="AA102" s="221">
        <f t="shared" si="61"/>
        <v>0.36214174547949174</v>
      </c>
      <c r="AB102" s="221">
        <f t="shared" si="62"/>
        <v>0.32765080594845664</v>
      </c>
      <c r="AC102" s="295">
        <f t="shared" si="72"/>
        <v>2.9722448561821047E-2</v>
      </c>
      <c r="AD102" s="221">
        <f t="shared" si="73"/>
        <v>-2.3842454846070282E-3</v>
      </c>
      <c r="AE102" s="221">
        <f t="shared" si="63"/>
        <v>5.6846265308690025E-6</v>
      </c>
      <c r="AF102" s="209">
        <f t="shared" si="74"/>
        <v>0.35975749999488471</v>
      </c>
      <c r="AG102" s="23"/>
      <c r="AH102" s="209">
        <f t="shared" si="64"/>
        <v>3.2106694046428089E-2</v>
      </c>
      <c r="AI102" s="209">
        <f t="shared" si="65"/>
        <v>1.1093530483684648</v>
      </c>
      <c r="AJ102" s="209">
        <f t="shared" si="66"/>
        <v>0.95842568149182772</v>
      </c>
      <c r="AK102" s="209">
        <f t="shared" si="67"/>
        <v>0.35993513947008671</v>
      </c>
      <c r="AL102" s="209">
        <f t="shared" si="68"/>
        <v>-1.8657477927011092</v>
      </c>
      <c r="AM102" s="209">
        <f t="shared" si="69"/>
        <v>-1.3489459544326485</v>
      </c>
      <c r="AN102" s="221">
        <f t="shared" si="82"/>
        <v>10.350650887217913</v>
      </c>
      <c r="AO102" s="221">
        <f t="shared" si="82"/>
        <v>10.350611512543253</v>
      </c>
      <c r="AP102" s="221">
        <f t="shared" si="82"/>
        <v>10.350437422203326</v>
      </c>
      <c r="AQ102" s="221">
        <f t="shared" si="82"/>
        <v>10.349668185018116</v>
      </c>
      <c r="AR102" s="221">
        <f t="shared" si="82"/>
        <v>10.346278576060071</v>
      </c>
      <c r="AS102" s="221">
        <f t="shared" si="82"/>
        <v>10.331518749748694</v>
      </c>
      <c r="AT102" s="221">
        <f t="shared" si="82"/>
        <v>10.270218062932557</v>
      </c>
      <c r="AU102" s="221">
        <f t="shared" si="71"/>
        <v>10.050037116839311</v>
      </c>
      <c r="AV102" s="209"/>
      <c r="AW102" s="209">
        <v>20000</v>
      </c>
      <c r="AX102" s="209">
        <f t="shared" si="42"/>
        <v>0.15357098643741349</v>
      </c>
      <c r="AY102" s="209">
        <f t="shared" si="43"/>
        <v>0.1792331035580888</v>
      </c>
      <c r="AZ102" s="209">
        <f t="shared" si="44"/>
        <v>-2.5662117120675322E-2</v>
      </c>
      <c r="BA102" s="209">
        <f t="shared" si="45"/>
        <v>1.2041802572660993</v>
      </c>
      <c r="BB102" s="209">
        <f t="shared" si="46"/>
        <v>-0.83683351787533566</v>
      </c>
      <c r="BC102" s="209">
        <f t="shared" si="47"/>
        <v>2.1445313039384204</v>
      </c>
      <c r="BD102" s="209">
        <f t="shared" si="48"/>
        <v>1.8368975374841818</v>
      </c>
      <c r="BE102" s="209">
        <f t="shared" si="57"/>
        <v>8.7221329448602383</v>
      </c>
      <c r="BF102" s="209">
        <f t="shared" si="57"/>
        <v>8.7222436913721726</v>
      </c>
      <c r="BG102" s="209">
        <f t="shared" si="57"/>
        <v>8.7226293659888814</v>
      </c>
      <c r="BH102" s="209">
        <f t="shared" si="56"/>
        <v>8.7239714967895825</v>
      </c>
      <c r="BI102" s="209">
        <f t="shared" si="56"/>
        <v>8.7286302689360014</v>
      </c>
      <c r="BJ102" s="209">
        <f t="shared" si="56"/>
        <v>8.7446634197521611</v>
      </c>
      <c r="BK102" s="209">
        <f t="shared" si="56"/>
        <v>8.7983420634022131</v>
      </c>
      <c r="BL102" s="209">
        <f t="shared" si="49"/>
        <v>8.9652031324247901</v>
      </c>
      <c r="BM102" s="209"/>
      <c r="BN102" s="209"/>
      <c r="BO102" s="209"/>
      <c r="BP102" s="209"/>
    </row>
    <row r="103" spans="1:68" s="210" customFormat="1" ht="12.95" customHeight="1">
      <c r="A103" s="308" t="s">
        <v>169</v>
      </c>
      <c r="B103" s="105" t="s">
        <v>59</v>
      </c>
      <c r="C103" s="106">
        <v>55805.448490000002</v>
      </c>
      <c r="D103" s="106">
        <v>2.9999999999999997E-4</v>
      </c>
      <c r="E103" s="232">
        <f t="shared" si="77"/>
        <v>28425.493404746769</v>
      </c>
      <c r="F103" s="300">
        <f t="shared" si="78"/>
        <v>28425</v>
      </c>
      <c r="G103" s="232">
        <f t="shared" si="79"/>
        <v>0.35982749999675434</v>
      </c>
      <c r="H103" s="232"/>
      <c r="J103" s="232"/>
      <c r="K103" s="232">
        <f t="shared" si="76"/>
        <v>0.35982749999675434</v>
      </c>
      <c r="L103" s="212">
        <f t="shared" ca="1" si="58"/>
        <v>0.36163440258824381</v>
      </c>
      <c r="M103" s="292">
        <f t="shared" si="59"/>
        <v>0.33003505143306366</v>
      </c>
      <c r="N103" s="293">
        <f t="shared" si="80"/>
        <v>40786.948490000002</v>
      </c>
      <c r="O103" s="213">
        <f t="shared" si="81"/>
        <v>8.8758999142015467E-4</v>
      </c>
      <c r="P103" s="214"/>
      <c r="Q103" s="210">
        <f t="shared" si="75"/>
        <v>8.8758999142015467E-4</v>
      </c>
      <c r="S103" s="215">
        <v>1</v>
      </c>
      <c r="Z103" s="209">
        <f t="shared" si="60"/>
        <v>28425</v>
      </c>
      <c r="AA103" s="221">
        <f t="shared" si="61"/>
        <v>0.36214174547949174</v>
      </c>
      <c r="AB103" s="221">
        <f t="shared" si="62"/>
        <v>0.32772080595032627</v>
      </c>
      <c r="AC103" s="295">
        <f t="shared" si="72"/>
        <v>2.9792448563690677E-2</v>
      </c>
      <c r="AD103" s="221">
        <f t="shared" si="73"/>
        <v>-2.3142454827373982E-3</v>
      </c>
      <c r="AE103" s="221">
        <f t="shared" si="63"/>
        <v>5.355732154370453E-6</v>
      </c>
      <c r="AF103" s="209">
        <f t="shared" si="74"/>
        <v>0.35982749999675434</v>
      </c>
      <c r="AG103" s="23"/>
      <c r="AH103" s="209">
        <f t="shared" si="64"/>
        <v>3.2106694046428089E-2</v>
      </c>
      <c r="AI103" s="209">
        <f t="shared" si="65"/>
        <v>1.1093530483684648</v>
      </c>
      <c r="AJ103" s="209">
        <f t="shared" si="66"/>
        <v>0.95842568149182772</v>
      </c>
      <c r="AK103" s="209">
        <f t="shared" si="67"/>
        <v>0.35993513947008671</v>
      </c>
      <c r="AL103" s="209">
        <f t="shared" si="68"/>
        <v>-1.8657477927011092</v>
      </c>
      <c r="AM103" s="209">
        <f t="shared" si="69"/>
        <v>-1.3489459544326485</v>
      </c>
      <c r="AN103" s="221">
        <f t="shared" si="82"/>
        <v>10.350650887217913</v>
      </c>
      <c r="AO103" s="221">
        <f t="shared" si="82"/>
        <v>10.350611512543253</v>
      </c>
      <c r="AP103" s="221">
        <f t="shared" si="82"/>
        <v>10.350437422203326</v>
      </c>
      <c r="AQ103" s="221">
        <f t="shared" si="82"/>
        <v>10.349668185018116</v>
      </c>
      <c r="AR103" s="221">
        <f t="shared" si="82"/>
        <v>10.346278576060071</v>
      </c>
      <c r="AS103" s="221">
        <f t="shared" si="82"/>
        <v>10.331518749748694</v>
      </c>
      <c r="AT103" s="221">
        <f t="shared" si="82"/>
        <v>10.270218062932557</v>
      </c>
      <c r="AU103" s="221">
        <f t="shared" si="71"/>
        <v>10.050037116839311</v>
      </c>
      <c r="AV103" s="209"/>
      <c r="AW103" s="209">
        <v>20500</v>
      </c>
      <c r="AX103" s="209">
        <f t="shared" si="42"/>
        <v>0.1642111130222223</v>
      </c>
      <c r="AY103" s="209">
        <f t="shared" si="43"/>
        <v>0.18695609715544309</v>
      </c>
      <c r="AZ103" s="209">
        <f t="shared" si="44"/>
        <v>-2.2744984133220778E-2</v>
      </c>
      <c r="BA103" s="209">
        <f t="shared" si="45"/>
        <v>1.2408277564077586</v>
      </c>
      <c r="BB103" s="209">
        <f t="shared" si="46"/>
        <v>-0.76462488586645305</v>
      </c>
      <c r="BC103" s="209">
        <f t="shared" si="47"/>
        <v>2.2655456336852526</v>
      </c>
      <c r="BD103" s="209">
        <f t="shared" si="48"/>
        <v>2.1350722695307334</v>
      </c>
      <c r="BE103" s="209">
        <f t="shared" si="57"/>
        <v>8.8138372495653066</v>
      </c>
      <c r="BF103" s="209">
        <f t="shared" si="57"/>
        <v>8.8139784789592603</v>
      </c>
      <c r="BG103" s="209">
        <f t="shared" si="57"/>
        <v>8.8144367002198294</v>
      </c>
      <c r="BH103" s="209">
        <f t="shared" si="56"/>
        <v>8.8159223975190155</v>
      </c>
      <c r="BI103" s="209">
        <f t="shared" si="56"/>
        <v>8.8207289628919998</v>
      </c>
      <c r="BJ103" s="209">
        <f t="shared" si="56"/>
        <v>8.8361717625747751</v>
      </c>
      <c r="BK103" s="209">
        <f t="shared" si="56"/>
        <v>8.8847608203335096</v>
      </c>
      <c r="BL103" s="209">
        <f t="shared" si="49"/>
        <v>9.0295849712624481</v>
      </c>
      <c r="BM103" s="209"/>
      <c r="BN103" s="209"/>
      <c r="BO103" s="209"/>
      <c r="BP103" s="209"/>
    </row>
    <row r="104" spans="1:68" s="210" customFormat="1" ht="12.95" customHeight="1">
      <c r="A104" s="308" t="s">
        <v>169</v>
      </c>
      <c r="B104" s="105" t="s">
        <v>59</v>
      </c>
      <c r="C104" s="106">
        <v>55805.448620000003</v>
      </c>
      <c r="D104" s="106">
        <v>1E-4</v>
      </c>
      <c r="E104" s="232">
        <f t="shared" si="77"/>
        <v>28425.493583006122</v>
      </c>
      <c r="F104" s="300">
        <f t="shared" si="78"/>
        <v>28425</v>
      </c>
      <c r="G104" s="232">
        <f t="shared" si="79"/>
        <v>0.35995749999710824</v>
      </c>
      <c r="H104" s="232"/>
      <c r="J104" s="232"/>
      <c r="K104" s="232">
        <f t="shared" si="76"/>
        <v>0.35995749999710824</v>
      </c>
      <c r="L104" s="212">
        <f t="shared" ca="1" si="58"/>
        <v>0.36163440258824381</v>
      </c>
      <c r="M104" s="292">
        <f t="shared" si="59"/>
        <v>0.33003505143306366</v>
      </c>
      <c r="N104" s="293">
        <f t="shared" si="80"/>
        <v>40786.948620000003</v>
      </c>
      <c r="O104" s="213">
        <f t="shared" si="81"/>
        <v>8.9535292806789345E-4</v>
      </c>
      <c r="P104" s="214"/>
      <c r="Q104" s="210">
        <f t="shared" si="75"/>
        <v>8.9535292806789345E-4</v>
      </c>
      <c r="S104" s="215">
        <v>1</v>
      </c>
      <c r="Z104" s="209">
        <f t="shared" si="60"/>
        <v>28425</v>
      </c>
      <c r="AA104" s="221">
        <f t="shared" si="61"/>
        <v>0.36214174547949174</v>
      </c>
      <c r="AB104" s="221">
        <f t="shared" si="62"/>
        <v>0.32785080595068017</v>
      </c>
      <c r="AC104" s="295">
        <f t="shared" si="72"/>
        <v>2.9922448564044579E-2</v>
      </c>
      <c r="AD104" s="221">
        <f t="shared" si="73"/>
        <v>-2.1842454823834956E-3</v>
      </c>
      <c r="AE104" s="221">
        <f t="shared" si="63"/>
        <v>4.7709283273127096E-6</v>
      </c>
      <c r="AF104" s="209">
        <f t="shared" si="74"/>
        <v>0.35995749999710824</v>
      </c>
      <c r="AG104" s="23"/>
      <c r="AH104" s="209">
        <f t="shared" si="64"/>
        <v>3.2106694046428089E-2</v>
      </c>
      <c r="AI104" s="209">
        <f t="shared" si="65"/>
        <v>1.1093530483684648</v>
      </c>
      <c r="AJ104" s="209">
        <f t="shared" si="66"/>
        <v>0.95842568149182772</v>
      </c>
      <c r="AK104" s="209">
        <f t="shared" si="67"/>
        <v>0.35993513947008671</v>
      </c>
      <c r="AL104" s="209">
        <f t="shared" si="68"/>
        <v>-1.8657477927011092</v>
      </c>
      <c r="AM104" s="209">
        <f t="shared" si="69"/>
        <v>-1.3489459544326485</v>
      </c>
      <c r="AN104" s="221">
        <f t="shared" si="82"/>
        <v>10.350650887217913</v>
      </c>
      <c r="AO104" s="221">
        <f t="shared" si="82"/>
        <v>10.350611512543253</v>
      </c>
      <c r="AP104" s="221">
        <f t="shared" si="82"/>
        <v>10.350437422203326</v>
      </c>
      <c r="AQ104" s="221">
        <f t="shared" si="82"/>
        <v>10.349668185018116</v>
      </c>
      <c r="AR104" s="221">
        <f t="shared" si="82"/>
        <v>10.346278576060071</v>
      </c>
      <c r="AS104" s="221">
        <f t="shared" si="82"/>
        <v>10.331518749748694</v>
      </c>
      <c r="AT104" s="221">
        <f t="shared" si="82"/>
        <v>10.270218062932557</v>
      </c>
      <c r="AU104" s="221">
        <f t="shared" si="71"/>
        <v>10.050037116839311</v>
      </c>
      <c r="AV104" s="209"/>
      <c r="AW104" s="209">
        <v>21000</v>
      </c>
      <c r="AX104" s="209">
        <f t="shared" si="42"/>
        <v>0.17529103342826335</v>
      </c>
      <c r="AY104" s="209">
        <f t="shared" si="43"/>
        <v>0.19483387648146328</v>
      </c>
      <c r="AZ104" s="209">
        <f t="shared" si="44"/>
        <v>-1.9542843053199907E-2</v>
      </c>
      <c r="BA104" s="209">
        <f t="shared" si="45"/>
        <v>1.2758044294692794</v>
      </c>
      <c r="BB104" s="209">
        <f t="shared" si="46"/>
        <v>-0.67593635229209947</v>
      </c>
      <c r="BC104" s="209">
        <f t="shared" si="47"/>
        <v>2.3937701938363793</v>
      </c>
      <c r="BD104" s="209">
        <f t="shared" si="48"/>
        <v>2.5486171149210679</v>
      </c>
      <c r="BE104" s="209">
        <f t="shared" si="57"/>
        <v>8.908233420511559</v>
      </c>
      <c r="BF104" s="209">
        <f t="shared" si="57"/>
        <v>8.9083979239303446</v>
      </c>
      <c r="BG104" s="209">
        <f t="shared" si="57"/>
        <v>8.9089007197344667</v>
      </c>
      <c r="BH104" s="209">
        <f t="shared" si="56"/>
        <v>8.9104366004919999</v>
      </c>
      <c r="BI104" s="209">
        <f t="shared" si="56"/>
        <v>8.9151200083221909</v>
      </c>
      <c r="BJ104" s="209">
        <f t="shared" si="56"/>
        <v>8.9293265997470197</v>
      </c>
      <c r="BK104" s="209">
        <f t="shared" si="56"/>
        <v>8.9717796691108873</v>
      </c>
      <c r="BL104" s="209">
        <f t="shared" si="49"/>
        <v>9.0939668101001043</v>
      </c>
      <c r="BM104" s="209"/>
      <c r="BN104" s="209"/>
      <c r="BO104" s="209"/>
      <c r="BP104" s="209"/>
    </row>
    <row r="105" spans="1:68" s="210" customFormat="1" ht="12.95" customHeight="1">
      <c r="A105" s="124" t="s">
        <v>440</v>
      </c>
      <c r="B105" s="125" t="s">
        <v>52</v>
      </c>
      <c r="C105" s="124">
        <v>55858.322800000002</v>
      </c>
      <c r="D105" s="124" t="s">
        <v>179</v>
      </c>
      <c r="E105" s="232">
        <f t="shared" si="77"/>
        <v>28497.996022073989</v>
      </c>
      <c r="F105" s="300">
        <f t="shared" si="78"/>
        <v>28497.5</v>
      </c>
      <c r="G105" s="232">
        <f t="shared" si="79"/>
        <v>0.36173625000083121</v>
      </c>
      <c r="H105" s="232"/>
      <c r="J105" s="232"/>
      <c r="K105" s="232">
        <f>G105</f>
        <v>0.36173625000083121</v>
      </c>
      <c r="L105" s="212">
        <f t="shared" ca="1" si="58"/>
        <v>0.36342244389419859</v>
      </c>
      <c r="M105" s="292">
        <f t="shared" si="59"/>
        <v>0.33152347095588719</v>
      </c>
      <c r="N105" s="293">
        <f t="shared" si="80"/>
        <v>40839.822800000002</v>
      </c>
      <c r="O105" s="213">
        <f t="shared" si="81"/>
        <v>9.1281201761860822E-4</v>
      </c>
      <c r="P105" s="214"/>
      <c r="Q105" s="210">
        <f t="shared" si="75"/>
        <v>9.1281201761860822E-4</v>
      </c>
      <c r="S105" s="215">
        <v>1</v>
      </c>
      <c r="Z105" s="209">
        <f t="shared" si="60"/>
        <v>28497.5</v>
      </c>
      <c r="AA105" s="221">
        <f t="shared" si="61"/>
        <v>0.36391488913746928</v>
      </c>
      <c r="AB105" s="221">
        <f t="shared" si="62"/>
        <v>0.32934483181924912</v>
      </c>
      <c r="AC105" s="295">
        <f t="shared" si="72"/>
        <v>3.0212779044944016E-2</v>
      </c>
      <c r="AD105" s="221">
        <f t="shared" si="73"/>
        <v>-2.178639136638072E-3</v>
      </c>
      <c r="AE105" s="221">
        <f t="shared" si="63"/>
        <v>4.7464684876910839E-6</v>
      </c>
      <c r="AF105" s="209">
        <f t="shared" si="74"/>
        <v>0.36173625000083121</v>
      </c>
      <c r="AG105" s="23"/>
      <c r="AH105" s="209">
        <f t="shared" si="64"/>
        <v>3.2391418181582067E-2</v>
      </c>
      <c r="AI105" s="209">
        <f t="shared" si="65"/>
        <v>1.1041670887124551</v>
      </c>
      <c r="AJ105" s="209">
        <f t="shared" si="66"/>
        <v>0.96242889221402206</v>
      </c>
      <c r="AK105" s="209">
        <f t="shared" si="67"/>
        <v>0.36147006991173986</v>
      </c>
      <c r="AL105" s="209">
        <f t="shared" si="68"/>
        <v>-1.8513706569132711</v>
      </c>
      <c r="AM105" s="209">
        <f t="shared" si="69"/>
        <v>-1.3288709925765114</v>
      </c>
      <c r="AN105" s="221">
        <f t="shared" si="82"/>
        <v>10.362686999589682</v>
      </c>
      <c r="AO105" s="221">
        <f t="shared" si="82"/>
        <v>10.362650534650667</v>
      </c>
      <c r="AP105" s="221">
        <f t="shared" si="82"/>
        <v>10.36248667460085</v>
      </c>
      <c r="AQ105" s="221">
        <f t="shared" si="82"/>
        <v>10.361750798783593</v>
      </c>
      <c r="AR105" s="221">
        <f t="shared" si="82"/>
        <v>10.35845510645998</v>
      </c>
      <c r="AS105" s="221">
        <f t="shared" si="82"/>
        <v>10.343871092748499</v>
      </c>
      <c r="AT105" s="221">
        <f t="shared" si="82"/>
        <v>10.2823911840358</v>
      </c>
      <c r="AU105" s="221">
        <f t="shared" si="71"/>
        <v>10.059372483470771</v>
      </c>
      <c r="AV105" s="209"/>
      <c r="AW105" s="209">
        <v>21500</v>
      </c>
      <c r="AX105" s="209">
        <f t="shared" si="42"/>
        <v>0.1867917085819473</v>
      </c>
      <c r="AY105" s="209">
        <f t="shared" si="43"/>
        <v>0.2028664415361493</v>
      </c>
      <c r="AZ105" s="209">
        <f t="shared" si="44"/>
        <v>-1.6074732954201996E-2</v>
      </c>
      <c r="BA105" s="209">
        <f t="shared" si="45"/>
        <v>1.3077578364444786</v>
      </c>
      <c r="BB105" s="209">
        <f t="shared" si="46"/>
        <v>-0.57047664595620218</v>
      </c>
      <c r="BC105" s="209">
        <f t="shared" si="47"/>
        <v>2.5289186334086398</v>
      </c>
      <c r="BD105" s="209">
        <f t="shared" si="48"/>
        <v>3.1616217337461014</v>
      </c>
      <c r="BE105" s="209">
        <f t="shared" si="57"/>
        <v>9.0051419426528909</v>
      </c>
      <c r="BF105" s="209">
        <f t="shared" si="57"/>
        <v>9.0053153907591614</v>
      </c>
      <c r="BG105" s="209">
        <f t="shared" si="57"/>
        <v>9.0058201772936979</v>
      </c>
      <c r="BH105" s="209">
        <f t="shared" si="56"/>
        <v>9.0072886142509958</v>
      </c>
      <c r="BI105" s="209">
        <f t="shared" si="56"/>
        <v>9.011554918459165</v>
      </c>
      <c r="BJ105" s="209">
        <f t="shared" si="56"/>
        <v>9.0239052135938387</v>
      </c>
      <c r="BK105" s="209">
        <f t="shared" si="56"/>
        <v>9.0593048112553145</v>
      </c>
      <c r="BL105" s="209">
        <f t="shared" si="49"/>
        <v>9.1583486489377606</v>
      </c>
      <c r="BM105" s="209"/>
      <c r="BN105" s="209"/>
      <c r="BO105" s="209"/>
      <c r="BP105" s="209"/>
    </row>
    <row r="106" spans="1:68" s="210" customFormat="1" ht="12.95" customHeight="1">
      <c r="A106" s="181" t="s">
        <v>527</v>
      </c>
      <c r="B106" s="313" t="s">
        <v>59</v>
      </c>
      <c r="C106" s="314">
        <v>55927.970939999999</v>
      </c>
      <c r="D106" s="314" t="s">
        <v>550</v>
      </c>
      <c r="E106" s="232">
        <f t="shared" si="77"/>
        <v>28593.499347639325</v>
      </c>
      <c r="F106" s="300">
        <f t="shared" si="78"/>
        <v>28593</v>
      </c>
      <c r="G106" s="232">
        <f t="shared" si="79"/>
        <v>0.36416149999422487</v>
      </c>
      <c r="H106" s="232"/>
      <c r="K106" s="232">
        <f t="shared" ref="K106:K111" si="83">+G106</f>
        <v>0.36416149999422487</v>
      </c>
      <c r="L106" s="212">
        <f t="shared" ca="1" si="58"/>
        <v>0.36577772589031826</v>
      </c>
      <c r="M106" s="292">
        <f t="shared" si="59"/>
        <v>0.33348904550558511</v>
      </c>
      <c r="N106" s="293">
        <f t="shared" si="80"/>
        <v>40909.470939999999</v>
      </c>
      <c r="O106" s="213">
        <f t="shared" si="81"/>
        <v>9.4079946435767707E-4</v>
      </c>
      <c r="P106" s="214"/>
      <c r="Q106" s="210">
        <f t="shared" si="75"/>
        <v>9.4079946435767707E-4</v>
      </c>
      <c r="S106" s="215">
        <v>1</v>
      </c>
      <c r="Z106" s="209">
        <f t="shared" si="60"/>
        <v>28593</v>
      </c>
      <c r="AA106" s="221">
        <f t="shared" si="61"/>
        <v>0.3662463748823056</v>
      </c>
      <c r="AB106" s="221">
        <f t="shared" si="62"/>
        <v>0.33140417061750438</v>
      </c>
      <c r="AC106" s="295">
        <f t="shared" si="72"/>
        <v>3.0672454488639755E-2</v>
      </c>
      <c r="AD106" s="221">
        <f t="shared" si="73"/>
        <v>-2.0848748880807344E-3</v>
      </c>
      <c r="AE106" s="221">
        <f t="shared" si="63"/>
        <v>4.3467032989496545E-6</v>
      </c>
      <c r="AF106" s="209">
        <f t="shared" si="74"/>
        <v>0.36416149999422487</v>
      </c>
      <c r="AG106" s="23"/>
      <c r="AH106" s="209">
        <f t="shared" si="64"/>
        <v>3.2757329376720483E-2</v>
      </c>
      <c r="AI106" s="209">
        <f t="shared" si="65"/>
        <v>1.0973775571405464</v>
      </c>
      <c r="AJ106" s="209">
        <f t="shared" si="66"/>
        <v>0.96734653455234898</v>
      </c>
      <c r="AK106" s="209">
        <f t="shared" si="67"/>
        <v>0.36335795736183657</v>
      </c>
      <c r="AL106" s="209">
        <f t="shared" si="68"/>
        <v>-1.8326370187253849</v>
      </c>
      <c r="AM106" s="209">
        <f t="shared" si="69"/>
        <v>-1.3032811018002046</v>
      </c>
      <c r="AN106" s="221">
        <f t="shared" si="82"/>
        <v>10.378455562266593</v>
      </c>
      <c r="AO106" s="221">
        <f t="shared" si="82"/>
        <v>10.378422712576551</v>
      </c>
      <c r="AP106" s="221">
        <f t="shared" si="82"/>
        <v>10.378271834889992</v>
      </c>
      <c r="AQ106" s="221">
        <f t="shared" si="82"/>
        <v>10.377579269439137</v>
      </c>
      <c r="AR106" s="221">
        <f t="shared" si="82"/>
        <v>10.374408838062598</v>
      </c>
      <c r="AS106" s="221">
        <f t="shared" si="82"/>
        <v>10.360070524327329</v>
      </c>
      <c r="AT106" s="221">
        <f t="shared" si="82"/>
        <v>10.29839642069726</v>
      </c>
      <c r="AU106" s="221">
        <f t="shared" si="71"/>
        <v>10.071669414688763</v>
      </c>
      <c r="AV106" s="209"/>
      <c r="AW106" s="209">
        <v>22000</v>
      </c>
      <c r="AX106" s="209">
        <f t="shared" si="42"/>
        <v>0.19868260265868562</v>
      </c>
      <c r="AY106" s="209">
        <f t="shared" si="43"/>
        <v>0.21105379231950117</v>
      </c>
      <c r="AZ106" s="209">
        <f t="shared" si="44"/>
        <v>-1.2371189660815539E-2</v>
      </c>
      <c r="BA106" s="209">
        <f t="shared" si="45"/>
        <v>1.3351795602219549</v>
      </c>
      <c r="BB106" s="209">
        <f t="shared" si="46"/>
        <v>-0.449000760734307</v>
      </c>
      <c r="BC106" s="209">
        <f t="shared" si="47"/>
        <v>2.6703579965250803</v>
      </c>
      <c r="BD106" s="209">
        <f t="shared" si="48"/>
        <v>4.1653386807791835</v>
      </c>
      <c r="BE106" s="209">
        <f t="shared" si="57"/>
        <v>9.1042753057436645</v>
      </c>
      <c r="BF106" s="209">
        <f t="shared" si="57"/>
        <v>9.1044375934164439</v>
      </c>
      <c r="BG106" s="209">
        <f t="shared" si="57"/>
        <v>9.1048920916301981</v>
      </c>
      <c r="BH106" s="209">
        <f t="shared" si="56"/>
        <v>9.1061645826099831</v>
      </c>
      <c r="BI106" s="209">
        <f t="shared" si="56"/>
        <v>9.1097244349691486</v>
      </c>
      <c r="BJ106" s="209">
        <f t="shared" si="56"/>
        <v>9.119661560978308</v>
      </c>
      <c r="BK106" s="209">
        <f t="shared" si="56"/>
        <v>9.1472403504158279</v>
      </c>
      <c r="BL106" s="209">
        <f t="shared" si="49"/>
        <v>9.2227304877754186</v>
      </c>
      <c r="BM106" s="209"/>
      <c r="BN106" s="209"/>
      <c r="BO106" s="209"/>
      <c r="BP106" s="209"/>
    </row>
    <row r="107" spans="1:68" s="210" customFormat="1" ht="12.95" customHeight="1">
      <c r="A107" s="181" t="s">
        <v>527</v>
      </c>
      <c r="B107" s="313" t="s">
        <v>59</v>
      </c>
      <c r="C107" s="314">
        <v>55927.970979999998</v>
      </c>
      <c r="D107" s="314" t="s">
        <v>551</v>
      </c>
      <c r="E107" s="232">
        <f t="shared" si="77"/>
        <v>28593.499402488356</v>
      </c>
      <c r="F107" s="300">
        <f t="shared" si="78"/>
        <v>28593</v>
      </c>
      <c r="G107" s="232">
        <f t="shared" si="79"/>
        <v>0.36420149999321438</v>
      </c>
      <c r="H107" s="232"/>
      <c r="J107" s="232"/>
      <c r="K107" s="232">
        <f t="shared" si="83"/>
        <v>0.36420149999321438</v>
      </c>
      <c r="L107" s="212">
        <f t="shared" ca="1" si="58"/>
        <v>0.36577772589031826</v>
      </c>
      <c r="M107" s="292">
        <f t="shared" si="59"/>
        <v>0.33348904550558511</v>
      </c>
      <c r="N107" s="293">
        <f t="shared" si="80"/>
        <v>40909.470979999998</v>
      </c>
      <c r="O107" s="213">
        <f t="shared" si="81"/>
        <v>9.4325486065469934E-4</v>
      </c>
      <c r="P107" s="214"/>
      <c r="Q107" s="210">
        <f t="shared" si="75"/>
        <v>9.4325486065469934E-4</v>
      </c>
      <c r="S107" s="215">
        <v>1</v>
      </c>
      <c r="Z107" s="209">
        <f t="shared" si="60"/>
        <v>28593</v>
      </c>
      <c r="AA107" s="221">
        <f t="shared" si="61"/>
        <v>0.3662463748823056</v>
      </c>
      <c r="AB107" s="221">
        <f t="shared" si="62"/>
        <v>0.33144417061649389</v>
      </c>
      <c r="AC107" s="295">
        <f t="shared" si="72"/>
        <v>3.071245448762927E-2</v>
      </c>
      <c r="AD107" s="221">
        <f t="shared" si="73"/>
        <v>-2.0448748890912194E-3</v>
      </c>
      <c r="AE107" s="221">
        <f t="shared" si="63"/>
        <v>4.1815133120358267E-6</v>
      </c>
      <c r="AF107" s="209">
        <f t="shared" si="74"/>
        <v>0.36420149999321438</v>
      </c>
      <c r="AG107" s="23"/>
      <c r="AH107" s="209">
        <f t="shared" si="64"/>
        <v>3.2757329376720483E-2</v>
      </c>
      <c r="AI107" s="209">
        <f t="shared" si="65"/>
        <v>1.0973775571405464</v>
      </c>
      <c r="AJ107" s="209">
        <f t="shared" si="66"/>
        <v>0.96734653455234898</v>
      </c>
      <c r="AK107" s="209">
        <f t="shared" si="67"/>
        <v>0.36335795736183657</v>
      </c>
      <c r="AL107" s="209">
        <f t="shared" si="68"/>
        <v>-1.8326370187253849</v>
      </c>
      <c r="AM107" s="209">
        <f t="shared" si="69"/>
        <v>-1.3032811018002046</v>
      </c>
      <c r="AN107" s="221">
        <f t="shared" si="82"/>
        <v>10.378455562266593</v>
      </c>
      <c r="AO107" s="221">
        <f t="shared" si="82"/>
        <v>10.378422712576551</v>
      </c>
      <c r="AP107" s="221">
        <f t="shared" si="82"/>
        <v>10.378271834889992</v>
      </c>
      <c r="AQ107" s="221">
        <f t="shared" si="82"/>
        <v>10.377579269439137</v>
      </c>
      <c r="AR107" s="221">
        <f t="shared" si="82"/>
        <v>10.374408838062598</v>
      </c>
      <c r="AS107" s="221">
        <f t="shared" si="82"/>
        <v>10.360070524327329</v>
      </c>
      <c r="AT107" s="221">
        <f t="shared" si="82"/>
        <v>10.29839642069726</v>
      </c>
      <c r="AU107" s="221">
        <f t="shared" si="71"/>
        <v>10.071669414688763</v>
      </c>
      <c r="AV107" s="209"/>
      <c r="AW107" s="209">
        <v>22500</v>
      </c>
      <c r="AX107" s="209">
        <f t="shared" si="42"/>
        <v>0.21092105522063595</v>
      </c>
      <c r="AY107" s="209">
        <f t="shared" si="43"/>
        <v>0.21939592883151887</v>
      </c>
      <c r="AZ107" s="209">
        <f t="shared" si="44"/>
        <v>-8.4748736108829267E-3</v>
      </c>
      <c r="BA107" s="209">
        <f t="shared" si="45"/>
        <v>1.3565444929769555</v>
      </c>
      <c r="BB107" s="209">
        <f t="shared" si="46"/>
        <v>-0.31355562285366073</v>
      </c>
      <c r="BC107" s="209">
        <f t="shared" si="47"/>
        <v>2.8170695319277894</v>
      </c>
      <c r="BD107" s="209">
        <f t="shared" si="48"/>
        <v>6.108706709292691</v>
      </c>
      <c r="BE107" s="209">
        <f t="shared" si="57"/>
        <v>9.2052330319787625</v>
      </c>
      <c r="BF107" s="209">
        <f t="shared" si="57"/>
        <v>9.2053617356530086</v>
      </c>
      <c r="BG107" s="209">
        <f t="shared" si="57"/>
        <v>9.2057122594251055</v>
      </c>
      <c r="BH107" s="209">
        <f t="shared" si="56"/>
        <v>9.2066667705064464</v>
      </c>
      <c r="BI107" s="209">
        <f t="shared" si="56"/>
        <v>9.2092649785691272</v>
      </c>
      <c r="BJ107" s="209">
        <f t="shared" si="56"/>
        <v>9.2163299557034097</v>
      </c>
      <c r="BK107" s="209">
        <f t="shared" si="56"/>
        <v>9.2354886897246509</v>
      </c>
      <c r="BL107" s="209">
        <f t="shared" si="49"/>
        <v>9.2871123266130766</v>
      </c>
      <c r="BM107" s="209"/>
      <c r="BN107" s="209"/>
      <c r="BO107" s="209"/>
      <c r="BP107" s="209"/>
    </row>
    <row r="108" spans="1:68" s="210" customFormat="1" ht="12.95" customHeight="1">
      <c r="A108" s="181" t="s">
        <v>527</v>
      </c>
      <c r="B108" s="313" t="s">
        <v>59</v>
      </c>
      <c r="C108" s="314">
        <v>55927.971030000001</v>
      </c>
      <c r="D108" s="314" t="s">
        <v>549</v>
      </c>
      <c r="E108" s="232">
        <f t="shared" si="77"/>
        <v>28593.499471049647</v>
      </c>
      <c r="F108" s="300">
        <f t="shared" si="78"/>
        <v>28593</v>
      </c>
      <c r="G108" s="232">
        <f t="shared" si="79"/>
        <v>0.36425149999558926</v>
      </c>
      <c r="H108" s="232"/>
      <c r="K108" s="232">
        <f t="shared" si="83"/>
        <v>0.36425149999558926</v>
      </c>
      <c r="L108" s="212">
        <f t="shared" ca="1" si="58"/>
        <v>0.36577772589031826</v>
      </c>
      <c r="M108" s="292">
        <f t="shared" si="59"/>
        <v>0.33348904550558511</v>
      </c>
      <c r="N108" s="293">
        <f t="shared" si="80"/>
        <v>40909.471030000001</v>
      </c>
      <c r="O108" s="213">
        <f t="shared" si="81"/>
        <v>9.4632860624957601E-4</v>
      </c>
      <c r="P108" s="214"/>
      <c r="Q108" s="210">
        <f t="shared" si="75"/>
        <v>9.4632860624957601E-4</v>
      </c>
      <c r="S108" s="215">
        <v>1</v>
      </c>
      <c r="Z108" s="209">
        <f t="shared" si="60"/>
        <v>28593</v>
      </c>
      <c r="AA108" s="221">
        <f t="shared" si="61"/>
        <v>0.3662463748823056</v>
      </c>
      <c r="AB108" s="221">
        <f t="shared" si="62"/>
        <v>0.33149417061886877</v>
      </c>
      <c r="AC108" s="295">
        <f t="shared" si="72"/>
        <v>3.0762454490004143E-2</v>
      </c>
      <c r="AD108" s="221">
        <f t="shared" si="73"/>
        <v>-1.9948748867163468E-3</v>
      </c>
      <c r="AE108" s="221">
        <f t="shared" si="63"/>
        <v>3.9795258136515573E-6</v>
      </c>
      <c r="AF108" s="209">
        <f t="shared" si="74"/>
        <v>0.36425149999558926</v>
      </c>
      <c r="AG108" s="23"/>
      <c r="AH108" s="209">
        <f t="shared" si="64"/>
        <v>3.2757329376720483E-2</v>
      </c>
      <c r="AI108" s="209">
        <f t="shared" si="65"/>
        <v>1.0973775571405464</v>
      </c>
      <c r="AJ108" s="209">
        <f t="shared" si="66"/>
        <v>0.96734653455234898</v>
      </c>
      <c r="AK108" s="209">
        <f t="shared" si="67"/>
        <v>0.36335795736183657</v>
      </c>
      <c r="AL108" s="209">
        <f t="shared" si="68"/>
        <v>-1.8326370187253849</v>
      </c>
      <c r="AM108" s="209">
        <f t="shared" si="69"/>
        <v>-1.3032811018002046</v>
      </c>
      <c r="AN108" s="221">
        <f t="shared" si="82"/>
        <v>10.378455562266593</v>
      </c>
      <c r="AO108" s="221">
        <f t="shared" si="82"/>
        <v>10.378422712576551</v>
      </c>
      <c r="AP108" s="221">
        <f t="shared" si="82"/>
        <v>10.378271834889992</v>
      </c>
      <c r="AQ108" s="221">
        <f t="shared" si="82"/>
        <v>10.377579269439137</v>
      </c>
      <c r="AR108" s="221">
        <f t="shared" si="82"/>
        <v>10.374408838062598</v>
      </c>
      <c r="AS108" s="221">
        <f t="shared" si="82"/>
        <v>10.360070524327329</v>
      </c>
      <c r="AT108" s="221">
        <f t="shared" si="82"/>
        <v>10.29839642069726</v>
      </c>
      <c r="AU108" s="221">
        <f t="shared" si="71"/>
        <v>10.071669414688763</v>
      </c>
      <c r="AV108" s="209"/>
      <c r="AW108" s="209">
        <v>23000</v>
      </c>
      <c r="AX108" s="209">
        <f t="shared" si="42"/>
        <v>0.2234529997475129</v>
      </c>
      <c r="AY108" s="209">
        <f t="shared" si="43"/>
        <v>0.22789285107220242</v>
      </c>
      <c r="AZ108" s="209">
        <f t="shared" si="44"/>
        <v>-4.4398513246895182E-3</v>
      </c>
      <c r="BA108" s="209">
        <f t="shared" si="45"/>
        <v>1.3705038499371289</v>
      </c>
      <c r="BB108" s="209">
        <f t="shared" si="46"/>
        <v>-0.16755489483728875</v>
      </c>
      <c r="BC108" s="209">
        <f t="shared" si="47"/>
        <v>2.9676557417281635</v>
      </c>
      <c r="BD108" s="209">
        <f t="shared" si="48"/>
        <v>11.469417806394166</v>
      </c>
      <c r="BE108" s="209">
        <f t="shared" si="57"/>
        <v>9.3075091429086854</v>
      </c>
      <c r="BF108" s="209">
        <f t="shared" si="57"/>
        <v>9.3075844151243352</v>
      </c>
      <c r="BG108" s="209">
        <f t="shared" si="57"/>
        <v>9.3077858910087166</v>
      </c>
      <c r="BH108" s="209">
        <f t="shared" si="56"/>
        <v>9.3083251439914321</v>
      </c>
      <c r="BI108" s="209">
        <f t="shared" si="56"/>
        <v>9.3097682951236642</v>
      </c>
      <c r="BJ108" s="209">
        <f t="shared" si="56"/>
        <v>9.313629287617756</v>
      </c>
      <c r="BK108" s="209">
        <f t="shared" si="56"/>
        <v>9.3239509361985604</v>
      </c>
      <c r="BL108" s="209">
        <f t="shared" si="49"/>
        <v>9.3514941654507329</v>
      </c>
      <c r="BM108" s="209"/>
      <c r="BN108" s="209"/>
      <c r="BO108" s="209"/>
      <c r="BP108" s="209"/>
    </row>
    <row r="109" spans="1:68" s="210" customFormat="1" ht="12.95" customHeight="1">
      <c r="A109" s="308" t="s">
        <v>169</v>
      </c>
      <c r="B109" s="105" t="s">
        <v>59</v>
      </c>
      <c r="C109" s="106">
        <v>56158.430160000004</v>
      </c>
      <c r="D109" s="106">
        <v>2.0000000000000001E-4</v>
      </c>
      <c r="E109" s="232">
        <f t="shared" si="77"/>
        <v>28909.510972891552</v>
      </c>
      <c r="F109" s="300">
        <f t="shared" si="78"/>
        <v>28909</v>
      </c>
      <c r="G109" s="232">
        <f t="shared" si="79"/>
        <v>0.37263949999760371</v>
      </c>
      <c r="H109" s="232"/>
      <c r="J109" s="232"/>
      <c r="K109" s="232">
        <f t="shared" si="83"/>
        <v>0.37263949999760371</v>
      </c>
      <c r="L109" s="212">
        <f t="shared" ca="1" si="58"/>
        <v>0.37357111972041063</v>
      </c>
      <c r="M109" s="292">
        <f t="shared" si="59"/>
        <v>0.34003319097705992</v>
      </c>
      <c r="N109" s="293">
        <f t="shared" si="80"/>
        <v>41139.930160000004</v>
      </c>
      <c r="O109" s="213">
        <f t="shared" si="81"/>
        <v>1.0631713879431953E-3</v>
      </c>
      <c r="P109" s="214"/>
      <c r="Q109" s="210">
        <f t="shared" si="75"/>
        <v>1.0631713879431953E-3</v>
      </c>
      <c r="S109" s="215">
        <v>1</v>
      </c>
      <c r="Z109" s="209">
        <f t="shared" si="60"/>
        <v>28909</v>
      </c>
      <c r="AA109" s="221">
        <f t="shared" si="61"/>
        <v>0.37392814679829878</v>
      </c>
      <c r="AB109" s="221">
        <f t="shared" si="62"/>
        <v>0.33874454417636485</v>
      </c>
      <c r="AC109" s="295">
        <f t="shared" si="72"/>
        <v>3.2606309020543789E-2</v>
      </c>
      <c r="AD109" s="221">
        <f t="shared" si="73"/>
        <v>-1.2886468006950702E-3</v>
      </c>
      <c r="AE109" s="221">
        <f t="shared" si="63"/>
        <v>1.66061057694164E-6</v>
      </c>
      <c r="AF109" s="209">
        <f t="shared" si="74"/>
        <v>0.37263949999760371</v>
      </c>
      <c r="AG109" s="23"/>
      <c r="AH109" s="209">
        <f t="shared" si="64"/>
        <v>3.3894955821238838E-2</v>
      </c>
      <c r="AI109" s="209">
        <f t="shared" si="65"/>
        <v>1.0752784306404408</v>
      </c>
      <c r="AJ109" s="209">
        <f t="shared" si="66"/>
        <v>0.98087578169516865</v>
      </c>
      <c r="AK109" s="209">
        <f t="shared" si="67"/>
        <v>0.36857095883037083</v>
      </c>
      <c r="AL109" s="209">
        <f t="shared" si="68"/>
        <v>-1.7722693672525014</v>
      </c>
      <c r="AM109" s="209">
        <f t="shared" si="69"/>
        <v>-1.2248887811209168</v>
      </c>
      <c r="AN109" s="221">
        <f t="shared" si="82"/>
        <v>10.429944635150859</v>
      </c>
      <c r="AO109" s="221">
        <f t="shared" si="82"/>
        <v>10.429922017951727</v>
      </c>
      <c r="AP109" s="221">
        <f t="shared" si="82"/>
        <v>10.429809850455403</v>
      </c>
      <c r="AQ109" s="221">
        <f t="shared" si="82"/>
        <v>10.429253860674541</v>
      </c>
      <c r="AR109" s="221">
        <f t="shared" si="82"/>
        <v>10.426505084487545</v>
      </c>
      <c r="AS109" s="221">
        <f t="shared" si="82"/>
        <v>10.413084910587305</v>
      </c>
      <c r="AT109" s="221">
        <f t="shared" si="82"/>
        <v>10.351108712232762</v>
      </c>
      <c r="AU109" s="221">
        <f t="shared" si="71"/>
        <v>10.112358736834164</v>
      </c>
      <c r="AV109" s="209"/>
      <c r="AW109" s="209">
        <v>23500</v>
      </c>
      <c r="AX109" s="209">
        <f t="shared" si="42"/>
        <v>0.23621527365261641</v>
      </c>
      <c r="AY109" s="209">
        <f t="shared" si="43"/>
        <v>0.23654455904155181</v>
      </c>
      <c r="AZ109" s="209">
        <f t="shared" si="44"/>
        <v>-3.292853889353927E-4</v>
      </c>
      <c r="BA109" s="209">
        <f t="shared" si="45"/>
        <v>1.3760955840691591</v>
      </c>
      <c r="BB109" s="209">
        <f t="shared" si="46"/>
        <v>-1.5597106365878141E-2</v>
      </c>
      <c r="BC109" s="209">
        <f t="shared" si="47"/>
        <v>3.1204069786256583</v>
      </c>
      <c r="BD109" s="209">
        <f t="shared" si="48"/>
        <v>94.399880926873863</v>
      </c>
      <c r="BE109" s="209">
        <f t="shared" si="57"/>
        <v>9.4105138990034884</v>
      </c>
      <c r="BF109" s="209">
        <f t="shared" si="57"/>
        <v>9.4105233835648789</v>
      </c>
      <c r="BG109" s="209">
        <f t="shared" si="57"/>
        <v>9.4105485989493207</v>
      </c>
      <c r="BH109" s="209">
        <f t="shared" si="56"/>
        <v>9.4106156358073711</v>
      </c>
      <c r="BI109" s="209">
        <f t="shared" si="56"/>
        <v>9.4107938576608898</v>
      </c>
      <c r="BJ109" s="209">
        <f t="shared" si="56"/>
        <v>9.4112676699217452</v>
      </c>
      <c r="BK109" s="209">
        <f t="shared" si="56"/>
        <v>9.4125273105108409</v>
      </c>
      <c r="BL109" s="209">
        <f t="shared" si="49"/>
        <v>9.4158760042883891</v>
      </c>
      <c r="BM109" s="209"/>
      <c r="BN109" s="209"/>
      <c r="BO109" s="209"/>
      <c r="BP109" s="209"/>
    </row>
    <row r="110" spans="1:68" s="210" customFormat="1" ht="12.95" customHeight="1">
      <c r="A110" s="308" t="s">
        <v>169</v>
      </c>
      <c r="B110" s="304" t="s">
        <v>59</v>
      </c>
      <c r="C110" s="303">
        <v>56158.430509999998</v>
      </c>
      <c r="D110" s="303">
        <v>2.0000000000000001E-4</v>
      </c>
      <c r="E110" s="232">
        <f t="shared" si="77"/>
        <v>28909.51145282057</v>
      </c>
      <c r="F110" s="300">
        <f t="shared" si="78"/>
        <v>28909</v>
      </c>
      <c r="G110" s="232">
        <f t="shared" si="79"/>
        <v>0.37298949999239994</v>
      </c>
      <c r="H110" s="232"/>
      <c r="K110" s="232">
        <f t="shared" si="83"/>
        <v>0.37298949999239994</v>
      </c>
      <c r="L110" s="212">
        <f t="shared" ca="1" si="58"/>
        <v>0.37357111972041063</v>
      </c>
      <c r="M110" s="292">
        <f t="shared" si="59"/>
        <v>0.34003319097705992</v>
      </c>
      <c r="N110" s="293">
        <f t="shared" si="80"/>
        <v>41139.930509999998</v>
      </c>
      <c r="O110" s="213">
        <f t="shared" si="81"/>
        <v>1.0861183039145822E-3</v>
      </c>
      <c r="P110" s="214"/>
      <c r="Q110" s="210">
        <f t="shared" si="75"/>
        <v>1.0861183039145822E-3</v>
      </c>
      <c r="S110" s="215">
        <v>1</v>
      </c>
      <c r="Z110" s="209">
        <f t="shared" ref="Z110:Z121" si="84">F110</f>
        <v>28909</v>
      </c>
      <c r="AA110" s="221">
        <f t="shared" ref="AA110:AA121" si="85">AB$3+AB$4*Z110+AB$5*Z110^2+AH110</f>
        <v>0.37392814679829878</v>
      </c>
      <c r="AB110" s="221">
        <f t="shared" ref="AB110:AB121" si="86">IF(S110&lt;&gt;0,G110-AH110, -9999)</f>
        <v>0.33909454417116108</v>
      </c>
      <c r="AC110" s="295">
        <f t="shared" ref="AC110:AC121" si="87">+G110-M110</f>
        <v>3.2956309015340024E-2</v>
      </c>
      <c r="AD110" s="221">
        <f t="shared" ref="AD110:AD121" si="88">IF(S110&lt;&gt;0,G110-AA110, -9999)</f>
        <v>-9.3864680589883509E-4</v>
      </c>
      <c r="AE110" s="221">
        <f t="shared" ref="AE110:AE121" si="89">+(G110-AA110)^2*S110</f>
        <v>8.8105782622408535E-7</v>
      </c>
      <c r="AF110" s="209">
        <f t="shared" ref="AF110:AF121" si="90">IF(S110&lt;&gt;0,G110-P110, -9999)</f>
        <v>0.37298949999239994</v>
      </c>
      <c r="AG110" s="23"/>
      <c r="AH110" s="209">
        <f t="shared" ref="AH110:AH121" si="91">$AB$6*($AB$11/AI110*AJ110+$AB$12)</f>
        <v>3.3894955821238838E-2</v>
      </c>
      <c r="AI110" s="209">
        <f t="shared" ref="AI110:AI121" si="92">1+$AB$7*COS(AL110)</f>
        <v>1.0752784306404408</v>
      </c>
      <c r="AJ110" s="209">
        <f t="shared" ref="AJ110:AJ121" si="93">SIN(AL110+RADIANS($AB$9))</f>
        <v>0.98087578169516865</v>
      </c>
      <c r="AK110" s="209">
        <f t="shared" ref="AK110:AK121" si="94">$AB$7*SIN(AL110)</f>
        <v>0.36857095883037083</v>
      </c>
      <c r="AL110" s="209">
        <f t="shared" ref="AL110:AL121" si="95">2*ATAN(AM110)</f>
        <v>-1.7722693672525014</v>
      </c>
      <c r="AM110" s="209">
        <f t="shared" ref="AM110:AM121" si="96">SQRT((1+$AB$7)/(1-$AB$7))*TAN(AN110/2)</f>
        <v>-1.2248887811209168</v>
      </c>
      <c r="AN110" s="221">
        <f t="shared" ref="AN110:AN121" si="97">$AU110+$AB$7*SIN(AO110)</f>
        <v>10.429944635150859</v>
      </c>
      <c r="AO110" s="221">
        <f t="shared" ref="AO110:AO121" si="98">$AU110+$AB$7*SIN(AP110)</f>
        <v>10.429922017951727</v>
      </c>
      <c r="AP110" s="221">
        <f t="shared" ref="AP110:AP121" si="99">$AU110+$AB$7*SIN(AQ110)</f>
        <v>10.429809850455403</v>
      </c>
      <c r="AQ110" s="221">
        <f t="shared" ref="AQ110:AQ121" si="100">$AU110+$AB$7*SIN(AR110)</f>
        <v>10.429253860674541</v>
      </c>
      <c r="AR110" s="221">
        <f t="shared" ref="AR110:AR121" si="101">$AU110+$AB$7*SIN(AS110)</f>
        <v>10.426505084487545</v>
      </c>
      <c r="AS110" s="221">
        <f t="shared" ref="AS110:AS121" si="102">$AU110+$AB$7*SIN(AT110)</f>
        <v>10.413084910587305</v>
      </c>
      <c r="AT110" s="221">
        <f t="shared" ref="AT110:AT121" si="103">$AU110+$AB$7*SIN(AU110)</f>
        <v>10.351108712232762</v>
      </c>
      <c r="AU110" s="221">
        <f t="shared" ref="AU110:AU121" si="104">RADIANS($AB$9)+$AB$18*(F110-AB$15)</f>
        <v>10.112358736834164</v>
      </c>
      <c r="AV110" s="209"/>
      <c r="AW110" s="209">
        <v>24000</v>
      </c>
      <c r="AX110" s="209">
        <f t="shared" ref="AX110:AX130" si="105">AB$3+AB$4*AW110+AB$5*AW110^2+AZ110</f>
        <v>0.24913940064826562</v>
      </c>
      <c r="AY110" s="209">
        <f t="shared" ref="AY110:AY130" si="106">AB$3+AB$4*AW110+AB$5*AW110^2</f>
        <v>0.24535105273956706</v>
      </c>
      <c r="AZ110" s="209">
        <f t="shared" ref="AZ110:AZ130" si="107">$AB$6*($AB$11/BA110*BB110+$AB$12)</f>
        <v>3.78834790869856E-3</v>
      </c>
      <c r="BA110" s="209">
        <f t="shared" ref="BA110:BA130" si="108">1+$AB$7*COS(BC110)</f>
        <v>1.372915708672962</v>
      </c>
      <c r="BB110" s="209">
        <f t="shared" ref="BB110:BB130" si="109">SIN(BC110+RADIANS($AB$9))</f>
        <v>0.13698946668548298</v>
      </c>
      <c r="BC110" s="209">
        <f t="shared" ref="BC110:BC130" si="110">2*ATAN(BD110)</f>
        <v>-3.0097590038800122</v>
      </c>
      <c r="BD110" s="209">
        <f t="shared" ref="BD110:BD130" si="111">SQRT((1+$AB$7)/(1-$AB$7))*TAN(BE110/2)</f>
        <v>-15.1486549888533</v>
      </c>
      <c r="BE110" s="209">
        <f t="shared" ref="BE110:BE130" si="112">$BL110+$AB$7*SIN(BF110)</f>
        <v>9.5136084870106252</v>
      </c>
      <c r="BF110" s="209">
        <f t="shared" ref="BF110:BF130" si="113">$BL110+$AB$7*SIN(BG110)</f>
        <v>9.5135505902535265</v>
      </c>
      <c r="BG110" s="209">
        <f t="shared" ref="BG110:BG130" si="114">$BL110+$AB$7*SIN(BH110)</f>
        <v>9.5133960758220226</v>
      </c>
      <c r="BH110" s="209">
        <f t="shared" ref="BH110:BH130" si="115">$BL110+$AB$7*SIN(BI110)</f>
        <v>9.5129837192396547</v>
      </c>
      <c r="BI110" s="209">
        <f t="shared" ref="BI110:BI130" si="116">$BL110+$AB$7*SIN(BJ110)</f>
        <v>9.5118833261854494</v>
      </c>
      <c r="BJ110" s="209">
        <f t="shared" ref="BJ110:BJ130" si="117">$BL110+$AB$7*SIN(BK110)</f>
        <v>9.5089473890715563</v>
      </c>
      <c r="BK110" s="209">
        <f t="shared" ref="BK110:BK130" si="118">$BL110+$AB$7*SIN(BL110)</f>
        <v>9.5011175604358424</v>
      </c>
      <c r="BL110" s="209">
        <f t="shared" ref="BL110:BL130" si="119">RADIANS($AB$9)+$AB$18*(AW110-AB$15)</f>
        <v>9.4802578431260471</v>
      </c>
      <c r="BM110" s="209"/>
      <c r="BN110" s="209"/>
      <c r="BO110" s="209"/>
      <c r="BP110" s="209"/>
    </row>
    <row r="111" spans="1:68" s="210" customFormat="1" ht="12.95" customHeight="1">
      <c r="A111" s="308" t="s">
        <v>169</v>
      </c>
      <c r="B111" s="304" t="s">
        <v>59</v>
      </c>
      <c r="C111" s="303">
        <v>56158.431069999999</v>
      </c>
      <c r="D111" s="303">
        <v>2.0000000000000001E-4</v>
      </c>
      <c r="E111" s="232">
        <f t="shared" si="77"/>
        <v>28909.512220707009</v>
      </c>
      <c r="F111" s="300">
        <f t="shared" si="78"/>
        <v>28909</v>
      </c>
      <c r="G111" s="232">
        <f t="shared" si="79"/>
        <v>0.37354949999280507</v>
      </c>
      <c r="H111" s="232"/>
      <c r="J111" s="232"/>
      <c r="K111" s="232">
        <f t="shared" si="83"/>
        <v>0.37354949999280507</v>
      </c>
      <c r="L111" s="212">
        <f t="shared" ca="1" si="58"/>
        <v>0.37357111972041063</v>
      </c>
      <c r="M111" s="292">
        <f t="shared" si="59"/>
        <v>0.34003319097705992</v>
      </c>
      <c r="N111" s="293">
        <f t="shared" si="80"/>
        <v>41139.931069999999</v>
      </c>
      <c r="O111" s="213">
        <f t="shared" si="81"/>
        <v>1.1233429700389197E-3</v>
      </c>
      <c r="P111" s="214"/>
      <c r="Q111" s="210">
        <f t="shared" si="75"/>
        <v>1.1233429700389197E-3</v>
      </c>
      <c r="S111" s="215">
        <v>1</v>
      </c>
      <c r="Z111" s="209">
        <f t="shared" si="84"/>
        <v>28909</v>
      </c>
      <c r="AA111" s="221">
        <f t="shared" si="85"/>
        <v>0.37392814679829878</v>
      </c>
      <c r="AB111" s="221">
        <f t="shared" si="86"/>
        <v>0.33965454417156621</v>
      </c>
      <c r="AC111" s="295">
        <f t="shared" si="87"/>
        <v>3.3516309015745149E-2</v>
      </c>
      <c r="AD111" s="221">
        <f t="shared" si="88"/>
        <v>-3.7864680549370977E-4</v>
      </c>
      <c r="AE111" s="221">
        <f t="shared" si="89"/>
        <v>1.4337340331059129E-7</v>
      </c>
      <c r="AF111" s="209">
        <f t="shared" si="90"/>
        <v>0.37354949999280507</v>
      </c>
      <c r="AG111" s="23"/>
      <c r="AH111" s="209">
        <f t="shared" si="91"/>
        <v>3.3894955821238838E-2</v>
      </c>
      <c r="AI111" s="209">
        <f t="shared" si="92"/>
        <v>1.0752784306404408</v>
      </c>
      <c r="AJ111" s="209">
        <f t="shared" si="93"/>
        <v>0.98087578169516865</v>
      </c>
      <c r="AK111" s="209">
        <f t="shared" si="94"/>
        <v>0.36857095883037083</v>
      </c>
      <c r="AL111" s="209">
        <f t="shared" si="95"/>
        <v>-1.7722693672525014</v>
      </c>
      <c r="AM111" s="209">
        <f t="shared" si="96"/>
        <v>-1.2248887811209168</v>
      </c>
      <c r="AN111" s="221">
        <f t="shared" si="97"/>
        <v>10.429944635150859</v>
      </c>
      <c r="AO111" s="221">
        <f t="shared" si="98"/>
        <v>10.429922017951727</v>
      </c>
      <c r="AP111" s="221">
        <f t="shared" si="99"/>
        <v>10.429809850455403</v>
      </c>
      <c r="AQ111" s="221">
        <f t="shared" si="100"/>
        <v>10.429253860674541</v>
      </c>
      <c r="AR111" s="221">
        <f t="shared" si="101"/>
        <v>10.426505084487545</v>
      </c>
      <c r="AS111" s="221">
        <f t="shared" si="102"/>
        <v>10.413084910587305</v>
      </c>
      <c r="AT111" s="221">
        <f t="shared" si="103"/>
        <v>10.351108712232762</v>
      </c>
      <c r="AU111" s="221">
        <f t="shared" si="104"/>
        <v>10.112358736834164</v>
      </c>
      <c r="AV111" s="209"/>
      <c r="AW111" s="209">
        <v>24500</v>
      </c>
      <c r="AX111" s="209">
        <f t="shared" si="105"/>
        <v>0.26215631266951894</v>
      </c>
      <c r="AY111" s="209">
        <f t="shared" si="106"/>
        <v>0.25431233216624816</v>
      </c>
      <c r="AZ111" s="209">
        <f t="shared" si="107"/>
        <v>7.84398050327079E-3</v>
      </c>
      <c r="BA111" s="209">
        <f t="shared" si="108"/>
        <v>1.361195286601766</v>
      </c>
      <c r="BB111" s="209">
        <f t="shared" si="109"/>
        <v>0.2847908290854721</v>
      </c>
      <c r="BC111" s="209">
        <f t="shared" si="110"/>
        <v>-2.8583923755688723</v>
      </c>
      <c r="BD111" s="209">
        <f t="shared" si="111"/>
        <v>-7.0148766999918148</v>
      </c>
      <c r="BE111" s="209">
        <f t="shared" si="112"/>
        <v>9.6161479045948308</v>
      </c>
      <c r="BF111" s="209">
        <f t="shared" si="113"/>
        <v>9.6160322276377599</v>
      </c>
      <c r="BG111" s="209">
        <f t="shared" si="114"/>
        <v>9.6157190218747264</v>
      </c>
      <c r="BH111" s="209">
        <f t="shared" si="115"/>
        <v>9.6148710841800948</v>
      </c>
      <c r="BI111" s="209">
        <f t="shared" si="116"/>
        <v>9.6125761662409079</v>
      </c>
      <c r="BJ111" s="209">
        <f t="shared" si="117"/>
        <v>9.6063700194359605</v>
      </c>
      <c r="BK111" s="209">
        <f t="shared" si="118"/>
        <v>9.5896213762530724</v>
      </c>
      <c r="BL111" s="209">
        <f t="shared" si="119"/>
        <v>9.5446396819637034</v>
      </c>
      <c r="BM111" s="209"/>
      <c r="BN111" s="209"/>
      <c r="BO111" s="209"/>
      <c r="BP111" s="209"/>
    </row>
    <row r="112" spans="1:68" s="210" customFormat="1" ht="12.95" customHeight="1">
      <c r="A112" s="308" t="s">
        <v>170</v>
      </c>
      <c r="B112" s="304" t="s">
        <v>52</v>
      </c>
      <c r="C112" s="303">
        <v>56158.434000000001</v>
      </c>
      <c r="D112" s="303">
        <v>1.0999999999999999E-2</v>
      </c>
      <c r="E112" s="232">
        <f t="shared" si="77"/>
        <v>28909.51623839857</v>
      </c>
      <c r="F112" s="300">
        <f t="shared" si="78"/>
        <v>28909</v>
      </c>
      <c r="G112" s="232">
        <f t="shared" si="79"/>
        <v>0.3764794999951846</v>
      </c>
      <c r="H112" s="232"/>
      <c r="J112" s="210">
        <f>+G112</f>
        <v>0.3764794999951846</v>
      </c>
      <c r="K112" s="232"/>
      <c r="L112" s="212">
        <f t="shared" ca="1" si="58"/>
        <v>0.37357111972041063</v>
      </c>
      <c r="M112" s="292">
        <f t="shared" si="59"/>
        <v>0.34003319097705992</v>
      </c>
      <c r="N112" s="293">
        <f t="shared" si="80"/>
        <v>41139.934000000001</v>
      </c>
      <c r="O112" s="213">
        <f t="shared" si="81"/>
        <v>1.3283334410446363E-3</v>
      </c>
      <c r="P112" s="214"/>
      <c r="Q112" s="210">
        <f t="shared" si="75"/>
        <v>1.3283334410446363E-4</v>
      </c>
      <c r="S112" s="215">
        <v>0.1</v>
      </c>
      <c r="Z112" s="209">
        <f t="shared" si="84"/>
        <v>28909</v>
      </c>
      <c r="AA112" s="221">
        <f t="shared" si="85"/>
        <v>0.37392814679829878</v>
      </c>
      <c r="AB112" s="221">
        <f t="shared" si="86"/>
        <v>0.34258454417394574</v>
      </c>
      <c r="AC112" s="295">
        <f t="shared" si="87"/>
        <v>3.6446309018124678E-2</v>
      </c>
      <c r="AD112" s="221">
        <f t="shared" si="88"/>
        <v>2.5513531968858194E-3</v>
      </c>
      <c r="AE112" s="221">
        <f t="shared" si="89"/>
        <v>6.5094031352594912E-7</v>
      </c>
      <c r="AF112" s="209">
        <f t="shared" si="90"/>
        <v>0.3764794999951846</v>
      </c>
      <c r="AG112" s="23"/>
      <c r="AH112" s="209">
        <f t="shared" si="91"/>
        <v>3.3894955821238838E-2</v>
      </c>
      <c r="AI112" s="209">
        <f t="shared" si="92"/>
        <v>1.0752784306404408</v>
      </c>
      <c r="AJ112" s="209">
        <f t="shared" si="93"/>
        <v>0.98087578169516865</v>
      </c>
      <c r="AK112" s="209">
        <f t="shared" si="94"/>
        <v>0.36857095883037083</v>
      </c>
      <c r="AL112" s="209">
        <f t="shared" si="95"/>
        <v>-1.7722693672525014</v>
      </c>
      <c r="AM112" s="209">
        <f t="shared" si="96"/>
        <v>-1.2248887811209168</v>
      </c>
      <c r="AN112" s="221">
        <f t="shared" si="97"/>
        <v>10.429944635150859</v>
      </c>
      <c r="AO112" s="221">
        <f t="shared" si="98"/>
        <v>10.429922017951727</v>
      </c>
      <c r="AP112" s="221">
        <f t="shared" si="99"/>
        <v>10.429809850455403</v>
      </c>
      <c r="AQ112" s="221">
        <f t="shared" si="100"/>
        <v>10.429253860674541</v>
      </c>
      <c r="AR112" s="221">
        <f t="shared" si="101"/>
        <v>10.426505084487545</v>
      </c>
      <c r="AS112" s="221">
        <f t="shared" si="102"/>
        <v>10.413084910587305</v>
      </c>
      <c r="AT112" s="221">
        <f t="shared" si="103"/>
        <v>10.351108712232762</v>
      </c>
      <c r="AU112" s="221">
        <f t="shared" si="104"/>
        <v>10.112358736834164</v>
      </c>
      <c r="AV112" s="209"/>
      <c r="AW112" s="209">
        <v>25000</v>
      </c>
      <c r="AX112" s="209">
        <f t="shared" si="105"/>
        <v>0.27520118477917904</v>
      </c>
      <c r="AY112" s="209">
        <f t="shared" si="106"/>
        <v>0.26342839732159506</v>
      </c>
      <c r="AZ112" s="209">
        <f t="shared" si="107"/>
        <v>1.1772787457583981E-2</v>
      </c>
      <c r="BA112" s="209">
        <f t="shared" si="108"/>
        <v>1.3417560365916839</v>
      </c>
      <c r="BB112" s="209">
        <f t="shared" si="109"/>
        <v>0.42297508827969865</v>
      </c>
      <c r="BC112" s="209">
        <f t="shared" si="110"/>
        <v>-2.7104545260539803</v>
      </c>
      <c r="BD112" s="209">
        <f t="shared" si="111"/>
        <v>-4.566804597427252</v>
      </c>
      <c r="BE112" s="209">
        <f t="shared" si="112"/>
        <v>9.7175249094933367</v>
      </c>
      <c r="BF112" s="209">
        <f t="shared" si="113"/>
        <v>9.717369679291771</v>
      </c>
      <c r="BG112" s="209">
        <f t="shared" si="114"/>
        <v>9.7169387423116351</v>
      </c>
      <c r="BH112" s="209">
        <f t="shared" si="115"/>
        <v>9.7157427038559501</v>
      </c>
      <c r="BI112" s="209">
        <f t="shared" si="116"/>
        <v>9.7124254113250039</v>
      </c>
      <c r="BJ112" s="209">
        <f t="shared" si="117"/>
        <v>9.7032415581419329</v>
      </c>
      <c r="BK112" s="209">
        <f t="shared" si="118"/>
        <v>9.6779388063895091</v>
      </c>
      <c r="BL112" s="209">
        <f t="shared" si="119"/>
        <v>9.6090215208013596</v>
      </c>
      <c r="BM112" s="209"/>
      <c r="BN112" s="209"/>
      <c r="BO112" s="209"/>
      <c r="BP112" s="209"/>
    </row>
    <row r="113" spans="1:68" s="210" customFormat="1" ht="12.95" customHeight="1">
      <c r="A113" s="308" t="s">
        <v>171</v>
      </c>
      <c r="B113" s="304" t="s">
        <v>59</v>
      </c>
      <c r="C113" s="303">
        <v>56215.318299999999</v>
      </c>
      <c r="D113" s="303">
        <v>1E-4</v>
      </c>
      <c r="E113" s="232">
        <f t="shared" si="77"/>
        <v>28987.517457418289</v>
      </c>
      <c r="F113" s="300">
        <f t="shared" si="78"/>
        <v>28987</v>
      </c>
      <c r="G113" s="232">
        <f t="shared" si="79"/>
        <v>0.37736849999055266</v>
      </c>
      <c r="H113" s="232"/>
      <c r="J113" s="232"/>
      <c r="K113" s="232">
        <f>+G113</f>
        <v>0.37736849999055266</v>
      </c>
      <c r="L113" s="212">
        <f t="shared" ca="1" si="58"/>
        <v>0.37549480553923081</v>
      </c>
      <c r="M113" s="292">
        <f t="shared" si="59"/>
        <v>0.34165803177384307</v>
      </c>
      <c r="N113" s="293">
        <f t="shared" si="80"/>
        <v>41196.818299999999</v>
      </c>
      <c r="O113" s="213">
        <f t="shared" si="81"/>
        <v>1.2752375402566257E-3</v>
      </c>
      <c r="P113" s="214"/>
      <c r="Q113" s="210">
        <f t="shared" si="75"/>
        <v>1.2752375402566257E-3</v>
      </c>
      <c r="S113" s="215">
        <v>1</v>
      </c>
      <c r="Z113" s="209">
        <f t="shared" si="84"/>
        <v>28987</v>
      </c>
      <c r="AA113" s="221">
        <f t="shared" si="85"/>
        <v>0.37581674683717853</v>
      </c>
      <c r="AB113" s="221">
        <f t="shared" si="86"/>
        <v>0.34320978492721721</v>
      </c>
      <c r="AC113" s="295">
        <f t="shared" si="87"/>
        <v>3.571046821670959E-2</v>
      </c>
      <c r="AD113" s="221">
        <f t="shared" si="88"/>
        <v>1.5517531533741358E-3</v>
      </c>
      <c r="AE113" s="221">
        <f t="shared" si="89"/>
        <v>2.4079378490065741E-6</v>
      </c>
      <c r="AF113" s="209">
        <f t="shared" si="90"/>
        <v>0.37736849999055266</v>
      </c>
      <c r="AG113" s="23"/>
      <c r="AH113" s="209">
        <f t="shared" si="91"/>
        <v>3.4158715063335433E-2</v>
      </c>
      <c r="AI113" s="209">
        <f t="shared" si="92"/>
        <v>1.0699163940132741</v>
      </c>
      <c r="AJ113" s="209">
        <f t="shared" si="93"/>
        <v>0.98359966989346226</v>
      </c>
      <c r="AK113" s="209">
        <f t="shared" si="94"/>
        <v>0.36962561012598572</v>
      </c>
      <c r="AL113" s="209">
        <f t="shared" si="95"/>
        <v>-1.7577422275908972</v>
      </c>
      <c r="AM113" s="209">
        <f t="shared" si="96"/>
        <v>-1.2068871411239157</v>
      </c>
      <c r="AN113" s="221">
        <f t="shared" si="97"/>
        <v>10.442493690136045</v>
      </c>
      <c r="AO113" s="221">
        <f t="shared" si="98"/>
        <v>10.442473204814885</v>
      </c>
      <c r="AP113" s="221">
        <f t="shared" si="99"/>
        <v>10.442369552337164</v>
      </c>
      <c r="AQ113" s="221">
        <f t="shared" si="100"/>
        <v>10.441845353713076</v>
      </c>
      <c r="AR113" s="221">
        <f t="shared" si="101"/>
        <v>10.439201115039493</v>
      </c>
      <c r="AS113" s="221">
        <f t="shared" si="102"/>
        <v>10.426030121995561</v>
      </c>
      <c r="AT113" s="221">
        <f t="shared" si="103"/>
        <v>10.364059911173381</v>
      </c>
      <c r="AU113" s="221">
        <f t="shared" si="104"/>
        <v>10.122402303692837</v>
      </c>
      <c r="AV113" s="209"/>
      <c r="AW113" s="209">
        <v>25500</v>
      </c>
      <c r="AX113" s="209">
        <f t="shared" si="105"/>
        <v>0.28821751907016618</v>
      </c>
      <c r="AY113" s="209">
        <f t="shared" si="106"/>
        <v>0.27269924820560787</v>
      </c>
      <c r="AZ113" s="209">
        <f t="shared" si="107"/>
        <v>1.5518270864558309E-2</v>
      </c>
      <c r="BA113" s="209">
        <f t="shared" si="108"/>
        <v>1.3158603106564579</v>
      </c>
      <c r="BB113" s="209">
        <f t="shared" si="109"/>
        <v>0.54780810993570328</v>
      </c>
      <c r="BC113" s="209">
        <f t="shared" si="110"/>
        <v>-2.5674385912356188</v>
      </c>
      <c r="BD113" s="209">
        <f t="shared" si="111"/>
        <v>-3.3871633533250258</v>
      </c>
      <c r="BE113" s="209">
        <f t="shared" si="112"/>
        <v>9.8172075803746406</v>
      </c>
      <c r="BF113" s="209">
        <f t="shared" si="113"/>
        <v>9.8170350291740611</v>
      </c>
      <c r="BG113" s="209">
        <f t="shared" si="114"/>
        <v>9.816538685029407</v>
      </c>
      <c r="BH113" s="209">
        <f t="shared" si="115"/>
        <v>9.8151115159937063</v>
      </c>
      <c r="BI113" s="209">
        <f t="shared" si="116"/>
        <v>9.8110125397492265</v>
      </c>
      <c r="BJ113" s="209">
        <f t="shared" si="117"/>
        <v>9.7992774347192739</v>
      </c>
      <c r="BK113" s="209">
        <f t="shared" si="118"/>
        <v>9.7659706715779038</v>
      </c>
      <c r="BL113" s="209">
        <f t="shared" si="119"/>
        <v>9.6734033596390177</v>
      </c>
      <c r="BM113" s="209"/>
      <c r="BN113" s="209"/>
      <c r="BO113" s="209"/>
      <c r="BP113" s="209"/>
    </row>
    <row r="114" spans="1:68" s="210" customFormat="1" ht="12.95" customHeight="1">
      <c r="A114" s="310" t="s">
        <v>172</v>
      </c>
      <c r="B114" s="315" t="s">
        <v>59</v>
      </c>
      <c r="C114" s="303">
        <v>56507.4015</v>
      </c>
      <c r="D114" s="316">
        <v>1.5E-3</v>
      </c>
      <c r="E114" s="232">
        <f t="shared" si="77"/>
        <v>29388.029473127055</v>
      </c>
      <c r="F114" s="300">
        <f t="shared" si="78"/>
        <v>29387.5</v>
      </c>
      <c r="G114" s="232">
        <f t="shared" si="79"/>
        <v>0.38613124999392312</v>
      </c>
      <c r="H114" s="232"/>
      <c r="J114" s="210">
        <f>+G114</f>
        <v>0.38613124999392312</v>
      </c>
      <c r="K114" s="232"/>
      <c r="L114" s="212">
        <f t="shared" ca="1" si="58"/>
        <v>0.38537219233971182</v>
      </c>
      <c r="M114" s="292">
        <f t="shared" si="59"/>
        <v>0.35006029036846098</v>
      </c>
      <c r="N114" s="293">
        <f t="shared" si="80"/>
        <v>41488.9015</v>
      </c>
      <c r="O114" s="213">
        <f t="shared" si="81"/>
        <v>1.3011141283017199E-3</v>
      </c>
      <c r="P114" s="214"/>
      <c r="Q114" s="210">
        <f t="shared" si="75"/>
        <v>6.5055706415085993E-4</v>
      </c>
      <c r="S114" s="215">
        <v>0.5</v>
      </c>
      <c r="Z114" s="209">
        <f t="shared" si="84"/>
        <v>29387.5</v>
      </c>
      <c r="AA114" s="221">
        <f t="shared" si="85"/>
        <v>0.38546960187557827</v>
      </c>
      <c r="AB114" s="221">
        <f t="shared" si="86"/>
        <v>0.35072193848680583</v>
      </c>
      <c r="AC114" s="295">
        <f t="shared" si="87"/>
        <v>3.607095962546214E-2</v>
      </c>
      <c r="AD114" s="221">
        <f t="shared" si="88"/>
        <v>6.616481183448486E-4</v>
      </c>
      <c r="AE114" s="221">
        <f t="shared" si="89"/>
        <v>2.1888911625463938E-7</v>
      </c>
      <c r="AF114" s="209">
        <f t="shared" si="90"/>
        <v>0.38613124999392312</v>
      </c>
      <c r="AG114" s="23"/>
      <c r="AH114" s="209">
        <f t="shared" si="91"/>
        <v>3.5409311507117271E-2</v>
      </c>
      <c r="AI114" s="209">
        <f t="shared" si="92"/>
        <v>1.0430124222122026</v>
      </c>
      <c r="AJ114" s="209">
        <f t="shared" si="93"/>
        <v>0.99406508737446586</v>
      </c>
      <c r="AK114" s="209">
        <f t="shared" si="94"/>
        <v>0.37371289160031101</v>
      </c>
      <c r="AL114" s="209">
        <f t="shared" si="95"/>
        <v>-1.6853869460772459</v>
      </c>
      <c r="AM114" s="209">
        <f t="shared" si="96"/>
        <v>-1.1216964507031029</v>
      </c>
      <c r="AN114" s="221">
        <f t="shared" si="97"/>
        <v>10.505953092715151</v>
      </c>
      <c r="AO114" s="221">
        <f t="shared" si="98"/>
        <v>10.505941334824751</v>
      </c>
      <c r="AP114" s="221">
        <f t="shared" si="99"/>
        <v>10.505874879497393</v>
      </c>
      <c r="AQ114" s="221">
        <f t="shared" si="100"/>
        <v>10.505499431148905</v>
      </c>
      <c r="AR114" s="221">
        <f t="shared" si="101"/>
        <v>10.503383227090783</v>
      </c>
      <c r="AS114" s="221">
        <f t="shared" si="102"/>
        <v>10.491607871650197</v>
      </c>
      <c r="AT114" s="221">
        <f t="shared" si="103"/>
        <v>10.430169148448272</v>
      </c>
      <c r="AU114" s="221">
        <f t="shared" si="104"/>
        <v>10.173972156601803</v>
      </c>
      <c r="AV114" s="209"/>
      <c r="AW114" s="209">
        <v>26000</v>
      </c>
      <c r="AX114" s="209">
        <f t="shared" si="105"/>
        <v>0.3011598508849323</v>
      </c>
      <c r="AY114" s="209">
        <f t="shared" si="106"/>
        <v>0.28212488481828646</v>
      </c>
      <c r="AZ114" s="209">
        <f t="shared" si="107"/>
        <v>1.9034966066645852E-2</v>
      </c>
      <c r="BA114" s="209">
        <f t="shared" si="108"/>
        <v>1.2850053920833753</v>
      </c>
      <c r="BB114" s="209">
        <f t="shared" si="109"/>
        <v>0.65690724503446007</v>
      </c>
      <c r="BC114" s="209">
        <f t="shared" si="110"/>
        <v>-2.4304711493459568</v>
      </c>
      <c r="BD114" s="209">
        <f t="shared" si="111"/>
        <v>-2.6929275470255818</v>
      </c>
      <c r="BE114" s="209">
        <f t="shared" si="112"/>
        <v>9.9147649209356707</v>
      </c>
      <c r="BF114" s="209">
        <f t="shared" si="113"/>
        <v>9.9145962216610446</v>
      </c>
      <c r="BG114" s="209">
        <f t="shared" si="114"/>
        <v>9.9140880807505205</v>
      </c>
      <c r="BH114" s="209">
        <f t="shared" si="115"/>
        <v>9.9125583336224974</v>
      </c>
      <c r="BI114" s="209">
        <f t="shared" si="116"/>
        <v>9.9079605254168772</v>
      </c>
      <c r="BJ114" s="209">
        <f t="shared" si="117"/>
        <v>9.8942072552670943</v>
      </c>
      <c r="BK114" s="209">
        <f t="shared" si="118"/>
        <v>9.8536189758149497</v>
      </c>
      <c r="BL114" s="209">
        <f t="shared" si="119"/>
        <v>9.7377851984766757</v>
      </c>
      <c r="BM114" s="209"/>
      <c r="BN114" s="209"/>
      <c r="BO114" s="209"/>
      <c r="BP114" s="209"/>
    </row>
    <row r="115" spans="1:68" s="210" customFormat="1" ht="12.95" customHeight="1">
      <c r="A115" s="308" t="s">
        <v>169</v>
      </c>
      <c r="B115" s="304" t="s">
        <v>52</v>
      </c>
      <c r="C115" s="303">
        <v>56558.45132</v>
      </c>
      <c r="D115" s="303">
        <v>2.9999999999999997E-4</v>
      </c>
      <c r="E115" s="232">
        <f t="shared" si="77"/>
        <v>29458.030302718656</v>
      </c>
      <c r="F115" s="300">
        <f t="shared" si="78"/>
        <v>29457.5</v>
      </c>
      <c r="G115" s="232">
        <f t="shared" si="79"/>
        <v>0.38673624999501044</v>
      </c>
      <c r="H115" s="232"/>
      <c r="J115" s="232"/>
      <c r="K115" s="232">
        <f t="shared" ref="K115:K121" si="120">+G115</f>
        <v>0.38673624999501044</v>
      </c>
      <c r="L115" s="212">
        <f t="shared" ca="1" si="58"/>
        <v>0.38709857704890943</v>
      </c>
      <c r="M115" s="292">
        <f t="shared" si="59"/>
        <v>0.35153904565902316</v>
      </c>
      <c r="N115" s="293">
        <f t="shared" si="80"/>
        <v>41539.95132</v>
      </c>
      <c r="O115" s="213">
        <f t="shared" si="81"/>
        <v>1.2388431930692415E-3</v>
      </c>
      <c r="P115" s="214"/>
      <c r="Q115" s="210">
        <f t="shared" si="75"/>
        <v>1.2388431930692415E-3</v>
      </c>
      <c r="S115" s="215">
        <v>1</v>
      </c>
      <c r="Z115" s="209">
        <f t="shared" si="84"/>
        <v>29457.5</v>
      </c>
      <c r="AA115" s="221">
        <f t="shared" si="85"/>
        <v>0.38714944142208985</v>
      </c>
      <c r="AB115" s="221">
        <f t="shared" si="86"/>
        <v>0.35112585423194376</v>
      </c>
      <c r="AC115" s="295">
        <f t="shared" si="87"/>
        <v>3.5197204335987275E-2</v>
      </c>
      <c r="AD115" s="221">
        <f t="shared" si="88"/>
        <v>-4.1319142707940681E-4</v>
      </c>
      <c r="AE115" s="221">
        <f t="shared" si="89"/>
        <v>1.7072715541191675E-7</v>
      </c>
      <c r="AF115" s="209">
        <f t="shared" si="90"/>
        <v>0.38673624999501044</v>
      </c>
      <c r="AG115" s="23"/>
      <c r="AH115" s="209">
        <f t="shared" si="91"/>
        <v>3.5610395763066655E-2</v>
      </c>
      <c r="AI115" s="209">
        <f t="shared" si="92"/>
        <v>1.0384225631276369</v>
      </c>
      <c r="AJ115" s="209">
        <f t="shared" si="93"/>
        <v>0.99532537123716369</v>
      </c>
      <c r="AK115" s="209">
        <f t="shared" si="94"/>
        <v>0.37421264069447113</v>
      </c>
      <c r="AL115" s="209">
        <f t="shared" si="95"/>
        <v>-1.6731135277503371</v>
      </c>
      <c r="AM115" s="209">
        <f t="shared" si="96"/>
        <v>-1.1079330838105017</v>
      </c>
      <c r="AN115" s="221">
        <f t="shared" si="97"/>
        <v>10.516880080083631</v>
      </c>
      <c r="AO115" s="221">
        <f t="shared" si="98"/>
        <v>10.516869501200746</v>
      </c>
      <c r="AP115" s="221">
        <f t="shared" si="99"/>
        <v>10.51680845390943</v>
      </c>
      <c r="AQ115" s="221">
        <f t="shared" si="100"/>
        <v>10.51645631001835</v>
      </c>
      <c r="AR115" s="221">
        <f t="shared" si="101"/>
        <v>10.514429651092428</v>
      </c>
      <c r="AS115" s="221">
        <f t="shared" si="102"/>
        <v>10.502915191707618</v>
      </c>
      <c r="AT115" s="221">
        <f t="shared" si="103"/>
        <v>10.44165495148863</v>
      </c>
      <c r="AU115" s="221">
        <f t="shared" si="104"/>
        <v>10.182985614039072</v>
      </c>
      <c r="AV115" s="209"/>
      <c r="AW115" s="209">
        <v>26500</v>
      </c>
      <c r="AX115" s="209">
        <f t="shared" si="105"/>
        <v>0.31399485074376232</v>
      </c>
      <c r="AY115" s="209">
        <f t="shared" si="106"/>
        <v>0.29170530715963094</v>
      </c>
      <c r="AZ115" s="209">
        <f t="shared" si="107"/>
        <v>2.2289543584131367E-2</v>
      </c>
      <c r="BA115" s="209">
        <f t="shared" si="108"/>
        <v>1.2507209285664471</v>
      </c>
      <c r="BB115" s="209">
        <f t="shared" si="109"/>
        <v>0.74922491686389947</v>
      </c>
      <c r="BC115" s="209">
        <f t="shared" si="110"/>
        <v>-2.3002895491058997</v>
      </c>
      <c r="BD115" s="209">
        <f t="shared" si="111"/>
        <v>-2.2353648600393421</v>
      </c>
      <c r="BE115" s="209">
        <f t="shared" si="112"/>
        <v>10.009878207991965</v>
      </c>
      <c r="BF115" s="209">
        <f t="shared" si="113"/>
        <v>10.009729515265636</v>
      </c>
      <c r="BG115" s="209">
        <f t="shared" si="114"/>
        <v>10.009255496165704</v>
      </c>
      <c r="BH115" s="209">
        <f t="shared" si="115"/>
        <v>10.007745356524198</v>
      </c>
      <c r="BI115" s="209">
        <f t="shared" si="116"/>
        <v>10.002944301740001</v>
      </c>
      <c r="BJ115" s="209">
        <f t="shared" si="117"/>
        <v>9.9877791516348431</v>
      </c>
      <c r="BK115" s="209">
        <f t="shared" si="118"/>
        <v>9.9407873124165125</v>
      </c>
      <c r="BL115" s="209">
        <f t="shared" si="119"/>
        <v>9.8021670373143319</v>
      </c>
      <c r="BM115" s="209"/>
      <c r="BN115" s="209"/>
      <c r="BO115" s="209"/>
      <c r="BP115" s="209"/>
    </row>
    <row r="116" spans="1:68" s="210" customFormat="1" ht="12.95" customHeight="1">
      <c r="A116" s="317" t="s">
        <v>173</v>
      </c>
      <c r="B116" s="318" t="s">
        <v>52</v>
      </c>
      <c r="C116" s="319">
        <v>56865.486440000001</v>
      </c>
      <c r="D116" s="320">
        <v>2.9999999999999997E-4</v>
      </c>
      <c r="E116" s="232">
        <f t="shared" si="77"/>
        <v>29879.044776692448</v>
      </c>
      <c r="F116" s="300">
        <f t="shared" si="78"/>
        <v>29878.5</v>
      </c>
      <c r="G116" s="232">
        <f t="shared" si="79"/>
        <v>0.3972917499995674</v>
      </c>
      <c r="H116" s="232"/>
      <c r="K116" s="232">
        <f t="shared" si="120"/>
        <v>0.3972917499995674</v>
      </c>
      <c r="L116" s="212">
        <f t="shared" ca="1" si="58"/>
        <v>0.39748154794279827</v>
      </c>
      <c r="M116" s="292">
        <f t="shared" si="59"/>
        <v>0.36049669430349168</v>
      </c>
      <c r="N116" s="293">
        <f t="shared" si="80"/>
        <v>41846.986440000001</v>
      </c>
      <c r="O116" s="213">
        <f t="shared" si="81"/>
        <v>1.3538761236773142E-3</v>
      </c>
      <c r="P116" s="214"/>
      <c r="Q116" s="210">
        <f t="shared" si="75"/>
        <v>1.3538761236773142E-3</v>
      </c>
      <c r="S116" s="215">
        <v>1</v>
      </c>
      <c r="Z116" s="209">
        <f t="shared" si="84"/>
        <v>29878.5</v>
      </c>
      <c r="AA116" s="221">
        <f t="shared" si="85"/>
        <v>0.39721012177454024</v>
      </c>
      <c r="AB116" s="221">
        <f t="shared" si="86"/>
        <v>0.36057832252851885</v>
      </c>
      <c r="AC116" s="295">
        <f t="shared" si="87"/>
        <v>3.6795055696075718E-2</v>
      </c>
      <c r="AD116" s="221">
        <f t="shared" si="88"/>
        <v>8.1628225027163825E-5</v>
      </c>
      <c r="AE116" s="221">
        <f t="shared" si="89"/>
        <v>6.6631671210852947E-9</v>
      </c>
      <c r="AF116" s="209">
        <f t="shared" si="90"/>
        <v>0.3972917499995674</v>
      </c>
      <c r="AG116" s="23"/>
      <c r="AH116" s="209">
        <f t="shared" si="91"/>
        <v>3.6713427471048533E-2</v>
      </c>
      <c r="AI116" s="209">
        <f t="shared" si="92"/>
        <v>1.0115569480883115</v>
      </c>
      <c r="AJ116" s="209">
        <f t="shared" si="93"/>
        <v>0.99968403813198004</v>
      </c>
      <c r="AK116" s="209">
        <f t="shared" si="94"/>
        <v>0.37600243451832949</v>
      </c>
      <c r="AL116" s="209">
        <f t="shared" si="95"/>
        <v>-1.6015230182023847</v>
      </c>
      <c r="AM116" s="209">
        <f t="shared" si="96"/>
        <v>-1.0312086156114229</v>
      </c>
      <c r="AN116" s="221">
        <f t="shared" si="97"/>
        <v>10.581597849615699</v>
      </c>
      <c r="AO116" s="221">
        <f t="shared" si="98"/>
        <v>10.581592581189227</v>
      </c>
      <c r="AP116" s="221">
        <f t="shared" si="99"/>
        <v>10.581557766424094</v>
      </c>
      <c r="AQ116" s="221">
        <f t="shared" si="100"/>
        <v>10.581327773130166</v>
      </c>
      <c r="AR116" s="221">
        <f t="shared" si="101"/>
        <v>10.579811403069522</v>
      </c>
      <c r="AS116" s="221">
        <f t="shared" si="102"/>
        <v>10.569941157095165</v>
      </c>
      <c r="AT116" s="221">
        <f t="shared" si="103"/>
        <v>10.510283628934877</v>
      </c>
      <c r="AU116" s="221">
        <f t="shared" si="104"/>
        <v>10.237195122340381</v>
      </c>
      <c r="AV116" s="209"/>
      <c r="AW116" s="209">
        <v>27000</v>
      </c>
      <c r="AX116" s="209">
        <f t="shared" si="105"/>
        <v>0.32670098730582997</v>
      </c>
      <c r="AY116" s="209">
        <f t="shared" si="106"/>
        <v>0.30144051522964121</v>
      </c>
      <c r="AZ116" s="209">
        <f t="shared" si="107"/>
        <v>2.5260472076188763E-2</v>
      </c>
      <c r="BA116" s="209">
        <f t="shared" si="108"/>
        <v>1.2144127074281232</v>
      </c>
      <c r="BB116" s="209">
        <f t="shared" si="109"/>
        <v>0.82483506862613054</v>
      </c>
      <c r="BC116" s="209">
        <f t="shared" si="110"/>
        <v>-2.177270173043643</v>
      </c>
      <c r="BD116" s="209">
        <f t="shared" si="111"/>
        <v>-1.9107271722799166</v>
      </c>
      <c r="BE116" s="209">
        <f t="shared" si="112"/>
        <v>10.102339136285618</v>
      </c>
      <c r="BF116" s="209">
        <f t="shared" si="113"/>
        <v>10.102219639845465</v>
      </c>
      <c r="BG116" s="209">
        <f t="shared" si="114"/>
        <v>10.101812024115032</v>
      </c>
      <c r="BH116" s="209">
        <f t="shared" si="115"/>
        <v>10.100422604435273</v>
      </c>
      <c r="BI116" s="209">
        <f t="shared" si="116"/>
        <v>10.095698123745288</v>
      </c>
      <c r="BJ116" s="209">
        <f t="shared" si="117"/>
        <v>10.079763621948818</v>
      </c>
      <c r="BK116" s="209">
        <f t="shared" si="118"/>
        <v>10.027381263487369</v>
      </c>
      <c r="BL116" s="209">
        <f t="shared" si="119"/>
        <v>9.8665488761519882</v>
      </c>
      <c r="BM116" s="209"/>
      <c r="BN116" s="209"/>
      <c r="BO116" s="209"/>
      <c r="BP116" s="209"/>
    </row>
    <row r="117" spans="1:68" s="210" customFormat="1" ht="12.95" customHeight="1">
      <c r="A117" s="317" t="s">
        <v>173</v>
      </c>
      <c r="B117" s="318" t="s">
        <v>52</v>
      </c>
      <c r="C117" s="319">
        <v>56865.486620000003</v>
      </c>
      <c r="D117" s="320">
        <v>2.9999999999999997E-4</v>
      </c>
      <c r="E117" s="232">
        <f t="shared" si="77"/>
        <v>29879.045023513092</v>
      </c>
      <c r="F117" s="300">
        <f t="shared" si="78"/>
        <v>29878.5</v>
      </c>
      <c r="G117" s="232">
        <f t="shared" si="79"/>
        <v>0.39747175000229618</v>
      </c>
      <c r="H117" s="232"/>
      <c r="J117" s="232"/>
      <c r="K117" s="232">
        <f t="shared" si="120"/>
        <v>0.39747175000229618</v>
      </c>
      <c r="L117" s="212">
        <f t="shared" ca="1" si="58"/>
        <v>0.39748154794279827</v>
      </c>
      <c r="M117" s="292">
        <f t="shared" si="59"/>
        <v>0.36049669430349168</v>
      </c>
      <c r="N117" s="293">
        <f t="shared" si="80"/>
        <v>41846.986620000003</v>
      </c>
      <c r="O117" s="213">
        <f t="shared" si="81"/>
        <v>1.3671547439296945E-3</v>
      </c>
      <c r="P117" s="214"/>
      <c r="Q117" s="210">
        <f t="shared" si="75"/>
        <v>1.3671547439296945E-3</v>
      </c>
      <c r="S117" s="215">
        <v>1</v>
      </c>
      <c r="Z117" s="209">
        <f t="shared" si="84"/>
        <v>29878.5</v>
      </c>
      <c r="AA117" s="221">
        <f t="shared" si="85"/>
        <v>0.39721012177454024</v>
      </c>
      <c r="AB117" s="221">
        <f t="shared" si="86"/>
        <v>0.36075832253124762</v>
      </c>
      <c r="AC117" s="295">
        <f t="shared" si="87"/>
        <v>3.6975055698804493E-2</v>
      </c>
      <c r="AD117" s="221">
        <f t="shared" si="88"/>
        <v>2.6162822775593897E-4</v>
      </c>
      <c r="AE117" s="221">
        <f t="shared" si="89"/>
        <v>6.8449329558713476E-8</v>
      </c>
      <c r="AF117" s="209">
        <f t="shared" si="90"/>
        <v>0.39747175000229618</v>
      </c>
      <c r="AG117" s="23"/>
      <c r="AH117" s="209">
        <f t="shared" si="91"/>
        <v>3.6713427471048533E-2</v>
      </c>
      <c r="AI117" s="209">
        <f t="shared" si="92"/>
        <v>1.0115569480883115</v>
      </c>
      <c r="AJ117" s="209">
        <f t="shared" si="93"/>
        <v>0.99968403813198004</v>
      </c>
      <c r="AK117" s="209">
        <f t="shared" si="94"/>
        <v>0.37600243451832949</v>
      </c>
      <c r="AL117" s="209">
        <f t="shared" si="95"/>
        <v>-1.6015230182023847</v>
      </c>
      <c r="AM117" s="209">
        <f t="shared" si="96"/>
        <v>-1.0312086156114229</v>
      </c>
      <c r="AN117" s="221">
        <f t="shared" si="97"/>
        <v>10.581597849615699</v>
      </c>
      <c r="AO117" s="221">
        <f t="shared" si="98"/>
        <v>10.581592581189227</v>
      </c>
      <c r="AP117" s="221">
        <f t="shared" si="99"/>
        <v>10.581557766424094</v>
      </c>
      <c r="AQ117" s="221">
        <f t="shared" si="100"/>
        <v>10.581327773130166</v>
      </c>
      <c r="AR117" s="221">
        <f t="shared" si="101"/>
        <v>10.579811403069522</v>
      </c>
      <c r="AS117" s="221">
        <f t="shared" si="102"/>
        <v>10.569941157095165</v>
      </c>
      <c r="AT117" s="221">
        <f t="shared" si="103"/>
        <v>10.510283628934877</v>
      </c>
      <c r="AU117" s="221">
        <f t="shared" si="104"/>
        <v>10.237195122340381</v>
      </c>
      <c r="AV117" s="209"/>
      <c r="AW117" s="209">
        <v>27500</v>
      </c>
      <c r="AX117" s="209">
        <f t="shared" si="105"/>
        <v>0.33926716773335641</v>
      </c>
      <c r="AY117" s="209">
        <f t="shared" si="106"/>
        <v>0.31133050902831738</v>
      </c>
      <c r="AZ117" s="209">
        <f t="shared" si="107"/>
        <v>2.7936658705039034E-2</v>
      </c>
      <c r="BA117" s="209">
        <f t="shared" si="108"/>
        <v>1.1772698592683399</v>
      </c>
      <c r="BB117" s="209">
        <f t="shared" si="109"/>
        <v>0.88462619231757178</v>
      </c>
      <c r="BC117" s="209">
        <f t="shared" si="110"/>
        <v>-2.0614888341108411</v>
      </c>
      <c r="BD117" s="209">
        <f t="shared" si="111"/>
        <v>-1.6680561933637545</v>
      </c>
      <c r="BE117" s="209">
        <f t="shared" si="112"/>
        <v>10.192038150924406</v>
      </c>
      <c r="BF117" s="209">
        <f t="shared" si="113"/>
        <v>10.191950206999215</v>
      </c>
      <c r="BG117" s="209">
        <f t="shared" si="114"/>
        <v>10.191625505497402</v>
      </c>
      <c r="BH117" s="209">
        <f t="shared" si="115"/>
        <v>10.190427539987658</v>
      </c>
      <c r="BI117" s="209">
        <f t="shared" si="116"/>
        <v>10.186019592817798</v>
      </c>
      <c r="BJ117" s="209">
        <f t="shared" si="117"/>
        <v>10.169956768867245</v>
      </c>
      <c r="BK117" s="209">
        <f t="shared" si="118"/>
        <v>10.113308791150203</v>
      </c>
      <c r="BL117" s="209">
        <f t="shared" si="119"/>
        <v>9.9309307149896462</v>
      </c>
      <c r="BM117" s="209"/>
      <c r="BN117" s="209"/>
      <c r="BO117" s="209"/>
      <c r="BP117" s="209"/>
    </row>
    <row r="118" spans="1:68" s="210" customFormat="1" ht="12.95" customHeight="1">
      <c r="A118" s="317" t="s">
        <v>173</v>
      </c>
      <c r="B118" s="318" t="s">
        <v>52</v>
      </c>
      <c r="C118" s="319">
        <v>56865.486770000003</v>
      </c>
      <c r="D118" s="320">
        <v>2.9999999999999997E-4</v>
      </c>
      <c r="E118" s="232">
        <f t="shared" si="77"/>
        <v>29879.04522919696</v>
      </c>
      <c r="F118" s="300">
        <f t="shared" si="78"/>
        <v>29878.5</v>
      </c>
      <c r="G118" s="232">
        <f t="shared" si="79"/>
        <v>0.39762175000214484</v>
      </c>
      <c r="H118" s="232"/>
      <c r="K118" s="232">
        <f t="shared" si="120"/>
        <v>0.39762175000214484</v>
      </c>
      <c r="L118" s="212">
        <f t="shared" ca="1" si="58"/>
        <v>0.39748154794279827</v>
      </c>
      <c r="M118" s="292">
        <f t="shared" si="59"/>
        <v>0.36049669430349168</v>
      </c>
      <c r="N118" s="293">
        <f t="shared" si="80"/>
        <v>41846.986770000003</v>
      </c>
      <c r="O118" s="213">
        <f t="shared" si="81"/>
        <v>1.378269760628099E-3</v>
      </c>
      <c r="P118" s="214"/>
      <c r="Q118" s="210">
        <f t="shared" si="75"/>
        <v>1.378269760628099E-3</v>
      </c>
      <c r="S118" s="215">
        <v>1</v>
      </c>
      <c r="Z118" s="209">
        <f t="shared" si="84"/>
        <v>29878.5</v>
      </c>
      <c r="AA118" s="221">
        <f t="shared" si="85"/>
        <v>0.39721012177454024</v>
      </c>
      <c r="AB118" s="221">
        <f t="shared" si="86"/>
        <v>0.36090832253109628</v>
      </c>
      <c r="AC118" s="295">
        <f t="shared" si="87"/>
        <v>3.7125055698653153E-2</v>
      </c>
      <c r="AD118" s="221">
        <f t="shared" si="88"/>
        <v>4.1162822760459905E-4</v>
      </c>
      <c r="AE118" s="221">
        <f t="shared" si="89"/>
        <v>1.6943779776090361E-7</v>
      </c>
      <c r="AF118" s="209">
        <f t="shared" si="90"/>
        <v>0.39762175000214484</v>
      </c>
      <c r="AG118" s="23"/>
      <c r="AH118" s="209">
        <f t="shared" si="91"/>
        <v>3.6713427471048533E-2</v>
      </c>
      <c r="AI118" s="209">
        <f t="shared" si="92"/>
        <v>1.0115569480883115</v>
      </c>
      <c r="AJ118" s="209">
        <f t="shared" si="93"/>
        <v>0.99968403813198004</v>
      </c>
      <c r="AK118" s="209">
        <f t="shared" si="94"/>
        <v>0.37600243451832949</v>
      </c>
      <c r="AL118" s="209">
        <f t="shared" si="95"/>
        <v>-1.6015230182023847</v>
      </c>
      <c r="AM118" s="209">
        <f t="shared" si="96"/>
        <v>-1.0312086156114229</v>
      </c>
      <c r="AN118" s="221">
        <f t="shared" si="97"/>
        <v>10.581597849615699</v>
      </c>
      <c r="AO118" s="221">
        <f t="shared" si="98"/>
        <v>10.581592581189227</v>
      </c>
      <c r="AP118" s="221">
        <f t="shared" si="99"/>
        <v>10.581557766424094</v>
      </c>
      <c r="AQ118" s="221">
        <f t="shared" si="100"/>
        <v>10.581327773130166</v>
      </c>
      <c r="AR118" s="221">
        <f t="shared" si="101"/>
        <v>10.579811403069522</v>
      </c>
      <c r="AS118" s="221">
        <f t="shared" si="102"/>
        <v>10.569941157095165</v>
      </c>
      <c r="AT118" s="221">
        <f t="shared" si="103"/>
        <v>10.510283628934877</v>
      </c>
      <c r="AU118" s="221">
        <f t="shared" si="104"/>
        <v>10.237195122340381</v>
      </c>
      <c r="AV118" s="209"/>
      <c r="AW118" s="209">
        <v>28000</v>
      </c>
      <c r="AX118" s="209">
        <f t="shared" si="105"/>
        <v>0.35169084151373231</v>
      </c>
      <c r="AY118" s="209">
        <f t="shared" si="106"/>
        <v>0.32137528855565939</v>
      </c>
      <c r="AZ118" s="209">
        <f t="shared" si="107"/>
        <v>3.0315552958072908E-2</v>
      </c>
      <c r="BA118" s="209">
        <f t="shared" si="108"/>
        <v>1.1402304221302848</v>
      </c>
      <c r="BB118" s="209">
        <f t="shared" si="109"/>
        <v>0.92999039071918699</v>
      </c>
      <c r="BC118" s="209">
        <f t="shared" si="110"/>
        <v>-1.9527938878618534</v>
      </c>
      <c r="BD118" s="209">
        <f t="shared" si="111"/>
        <v>-1.4794077722560421</v>
      </c>
      <c r="BE118" s="209">
        <f t="shared" si="112"/>
        <v>10.278947234434071</v>
      </c>
      <c r="BF118" s="209">
        <f t="shared" si="113"/>
        <v>10.278887986827696</v>
      </c>
      <c r="BG118" s="209">
        <f t="shared" si="114"/>
        <v>10.278648256574101</v>
      </c>
      <c r="BH118" s="209">
        <f t="shared" si="115"/>
        <v>10.277678921783936</v>
      </c>
      <c r="BI118" s="209">
        <f t="shared" si="116"/>
        <v>10.273770386896006</v>
      </c>
      <c r="BJ118" s="209">
        <f t="shared" si="117"/>
        <v>10.258182865152163</v>
      </c>
      <c r="BK118" s="209">
        <f t="shared" si="118"/>
        <v>10.198480618912804</v>
      </c>
      <c r="BL118" s="209">
        <f t="shared" si="119"/>
        <v>9.9953125538273042</v>
      </c>
      <c r="BM118" s="209"/>
      <c r="BN118" s="209"/>
      <c r="BO118" s="209"/>
      <c r="BP118" s="209"/>
    </row>
    <row r="119" spans="1:68" s="210" customFormat="1" ht="12.95" customHeight="1">
      <c r="A119" s="321" t="s">
        <v>466</v>
      </c>
      <c r="B119" s="322" t="s">
        <v>59</v>
      </c>
      <c r="C119" s="323">
        <v>56950.451200000003</v>
      </c>
      <c r="D119" s="323">
        <v>2.9999999999999997E-4</v>
      </c>
      <c r="E119" s="232">
        <f t="shared" si="77"/>
        <v>29995.550646567237</v>
      </c>
      <c r="F119" s="300">
        <f t="shared" si="78"/>
        <v>29995</v>
      </c>
      <c r="G119" s="232">
        <f t="shared" si="79"/>
        <v>0.40157249999901978</v>
      </c>
      <c r="H119" s="232"/>
      <c r="J119" s="232"/>
      <c r="K119" s="232">
        <f t="shared" si="120"/>
        <v>0.40157249999901978</v>
      </c>
      <c r="L119" s="212">
        <f t="shared" ca="1" si="58"/>
        <v>0.4003547453516772</v>
      </c>
      <c r="M119" s="292">
        <f t="shared" si="59"/>
        <v>0.36299485853790892</v>
      </c>
      <c r="N119" s="293">
        <f t="shared" si="80"/>
        <v>41931.951200000003</v>
      </c>
      <c r="O119" s="213">
        <f t="shared" si="81"/>
        <v>1.4882344207020203E-3</v>
      </c>
      <c r="P119" s="214"/>
      <c r="Q119" s="210">
        <f t="shared" si="75"/>
        <v>1.4882344207020203E-3</v>
      </c>
      <c r="S119" s="215">
        <v>1</v>
      </c>
      <c r="Z119" s="209">
        <f t="shared" si="84"/>
        <v>29995</v>
      </c>
      <c r="AA119" s="221">
        <f t="shared" si="85"/>
        <v>0.39998204234678858</v>
      </c>
      <c r="AB119" s="221">
        <f t="shared" si="86"/>
        <v>0.36458531619014012</v>
      </c>
      <c r="AC119" s="295">
        <f t="shared" si="87"/>
        <v>3.8577641461110868E-2</v>
      </c>
      <c r="AD119" s="221">
        <f t="shared" si="88"/>
        <v>1.5904576522312031E-3</v>
      </c>
      <c r="AE119" s="221">
        <f t="shared" si="89"/>
        <v>2.5295555435407904E-6</v>
      </c>
      <c r="AF119" s="209">
        <f t="shared" si="90"/>
        <v>0.40157249999901978</v>
      </c>
      <c r="AG119" s="23"/>
      <c r="AH119" s="209">
        <f t="shared" si="91"/>
        <v>3.6987183808879685E-2</v>
      </c>
      <c r="AI119" s="209">
        <f t="shared" si="92"/>
        <v>1.00435100713428</v>
      </c>
      <c r="AJ119" s="209">
        <f t="shared" si="93"/>
        <v>0.99998212815172449</v>
      </c>
      <c r="AK119" s="209">
        <f t="shared" si="94"/>
        <v>0.37615483853028397</v>
      </c>
      <c r="AL119" s="209">
        <f t="shared" si="95"/>
        <v>-1.5823628750714764</v>
      </c>
      <c r="AM119" s="209">
        <f t="shared" si="96"/>
        <v>-1.0116339603631164</v>
      </c>
      <c r="AN119" s="221">
        <f t="shared" si="97"/>
        <v>10.599210595076213</v>
      </c>
      <c r="AO119" s="221">
        <f t="shared" si="98"/>
        <v>10.599206339724368</v>
      </c>
      <c r="AP119" s="221">
        <f t="shared" si="99"/>
        <v>10.59917704037214</v>
      </c>
      <c r="AQ119" s="221">
        <f t="shared" si="100"/>
        <v>10.598975361341424</v>
      </c>
      <c r="AR119" s="221">
        <f t="shared" si="101"/>
        <v>10.59758975085416</v>
      </c>
      <c r="AS119" s="221">
        <f t="shared" si="102"/>
        <v>10.588190703241027</v>
      </c>
      <c r="AT119" s="221">
        <f t="shared" si="103"/>
        <v>10.529134719223073</v>
      </c>
      <c r="AU119" s="221">
        <f t="shared" si="104"/>
        <v>10.252196090789555</v>
      </c>
      <c r="AV119" s="209"/>
      <c r="AW119" s="209">
        <v>28500</v>
      </c>
      <c r="AX119" s="209">
        <f t="shared" si="105"/>
        <v>0.36397598301485179</v>
      </c>
      <c r="AY119" s="209">
        <f t="shared" si="106"/>
        <v>0.33157485381166729</v>
      </c>
      <c r="AZ119" s="209">
        <f t="shared" si="107"/>
        <v>3.2401129203184491E-2</v>
      </c>
      <c r="BA119" s="209">
        <f t="shared" si="108"/>
        <v>1.1039887400995065</v>
      </c>
      <c r="BB119" s="209">
        <f t="shared" si="109"/>
        <v>0.96256273981700324</v>
      </c>
      <c r="BC119" s="209">
        <f t="shared" si="110"/>
        <v>-1.8508772939559248</v>
      </c>
      <c r="BD119" s="209">
        <f t="shared" si="111"/>
        <v>-1.3281889203144805</v>
      </c>
      <c r="BE119" s="209">
        <f t="shared" si="112"/>
        <v>10.363101031757134</v>
      </c>
      <c r="BF119" s="209">
        <f t="shared" si="113"/>
        <v>10.363064664608514</v>
      </c>
      <c r="BG119" s="209">
        <f t="shared" si="114"/>
        <v>10.362901151650375</v>
      </c>
      <c r="BH119" s="209">
        <f t="shared" si="115"/>
        <v>10.362166419292038</v>
      </c>
      <c r="BI119" s="209">
        <f t="shared" si="116"/>
        <v>10.358873985115109</v>
      </c>
      <c r="BJ119" s="209">
        <f t="shared" si="117"/>
        <v>10.344296201307827</v>
      </c>
      <c r="BK119" s="209">
        <f t="shared" si="118"/>
        <v>10.282810601593209</v>
      </c>
      <c r="BL119" s="209">
        <f t="shared" si="119"/>
        <v>10.05969439266496</v>
      </c>
      <c r="BM119" s="209"/>
      <c r="BN119" s="209"/>
      <c r="BO119" s="209"/>
      <c r="BP119" s="209"/>
    </row>
    <row r="120" spans="1:68" s="210" customFormat="1" ht="12.95" customHeight="1">
      <c r="A120" s="321" t="s">
        <v>466</v>
      </c>
      <c r="B120" s="322" t="s">
        <v>59</v>
      </c>
      <c r="C120" s="323">
        <v>56950.451739999997</v>
      </c>
      <c r="D120" s="323">
        <v>4.0000000000000002E-4</v>
      </c>
      <c r="E120" s="232">
        <f t="shared" si="77"/>
        <v>29995.551387029154</v>
      </c>
      <c r="F120" s="300">
        <f t="shared" si="78"/>
        <v>29995</v>
      </c>
      <c r="G120" s="232">
        <f t="shared" si="79"/>
        <v>0.40211249999265419</v>
      </c>
      <c r="H120" s="232"/>
      <c r="K120" s="232">
        <f t="shared" si="120"/>
        <v>0.40211249999265419</v>
      </c>
      <c r="L120" s="212">
        <f t="shared" ca="1" si="58"/>
        <v>0.4003547453516772</v>
      </c>
      <c r="M120" s="292">
        <f t="shared" si="59"/>
        <v>0.36299485853790892</v>
      </c>
      <c r="N120" s="293">
        <f t="shared" si="80"/>
        <v>41931.951739999997</v>
      </c>
      <c r="O120" s="213">
        <f t="shared" si="81"/>
        <v>1.5301898729820063E-3</v>
      </c>
      <c r="P120" s="214"/>
      <c r="Q120" s="210">
        <f t="shared" si="75"/>
        <v>1.5301898729820063E-3</v>
      </c>
      <c r="S120" s="215">
        <v>1</v>
      </c>
      <c r="Z120" s="209">
        <f t="shared" si="84"/>
        <v>29995</v>
      </c>
      <c r="AA120" s="221">
        <f t="shared" si="85"/>
        <v>0.39998204234678858</v>
      </c>
      <c r="AB120" s="221">
        <f t="shared" si="86"/>
        <v>0.36512531618377453</v>
      </c>
      <c r="AC120" s="295">
        <f t="shared" si="87"/>
        <v>3.9117641454745278E-2</v>
      </c>
      <c r="AD120" s="221">
        <f t="shared" si="88"/>
        <v>2.1304576458656133E-3</v>
      </c>
      <c r="AE120" s="221">
        <f t="shared" si="89"/>
        <v>4.5388497808272507E-6</v>
      </c>
      <c r="AF120" s="209">
        <f t="shared" si="90"/>
        <v>0.40211249999265419</v>
      </c>
      <c r="AG120" s="23"/>
      <c r="AH120" s="209">
        <f t="shared" si="91"/>
        <v>3.6987183808879685E-2</v>
      </c>
      <c r="AI120" s="209">
        <f t="shared" si="92"/>
        <v>1.00435100713428</v>
      </c>
      <c r="AJ120" s="209">
        <f t="shared" si="93"/>
        <v>0.99998212815172449</v>
      </c>
      <c r="AK120" s="209">
        <f t="shared" si="94"/>
        <v>0.37615483853028397</v>
      </c>
      <c r="AL120" s="209">
        <f t="shared" si="95"/>
        <v>-1.5823628750714764</v>
      </c>
      <c r="AM120" s="209">
        <f t="shared" si="96"/>
        <v>-1.0116339603631164</v>
      </c>
      <c r="AN120" s="221">
        <f t="shared" si="97"/>
        <v>10.599210595076213</v>
      </c>
      <c r="AO120" s="221">
        <f t="shared" si="98"/>
        <v>10.599206339724368</v>
      </c>
      <c r="AP120" s="221">
        <f t="shared" si="99"/>
        <v>10.59917704037214</v>
      </c>
      <c r="AQ120" s="221">
        <f t="shared" si="100"/>
        <v>10.598975361341424</v>
      </c>
      <c r="AR120" s="221">
        <f t="shared" si="101"/>
        <v>10.59758975085416</v>
      </c>
      <c r="AS120" s="221">
        <f t="shared" si="102"/>
        <v>10.588190703241027</v>
      </c>
      <c r="AT120" s="221">
        <f t="shared" si="103"/>
        <v>10.529134719223073</v>
      </c>
      <c r="AU120" s="221">
        <f t="shared" si="104"/>
        <v>10.252196090789555</v>
      </c>
      <c r="AV120" s="209"/>
      <c r="AW120" s="209">
        <v>29000</v>
      </c>
      <c r="AX120" s="209">
        <f t="shared" si="105"/>
        <v>0.37613123149503791</v>
      </c>
      <c r="AY120" s="209">
        <f t="shared" si="106"/>
        <v>0.34192920479634092</v>
      </c>
      <c r="AZ120" s="209">
        <f t="shared" si="107"/>
        <v>3.4202026698697006E-2</v>
      </c>
      <c r="BA120" s="209">
        <f t="shared" si="108"/>
        <v>1.0690264663522433</v>
      </c>
      <c r="BB120" s="209">
        <f t="shared" si="109"/>
        <v>0.98403097763463387</v>
      </c>
      <c r="BC120" s="209">
        <f t="shared" si="110"/>
        <v>-1.7553351271532474</v>
      </c>
      <c r="BD120" s="209">
        <f t="shared" si="111"/>
        <v>-1.2039348148277647</v>
      </c>
      <c r="BE120" s="209">
        <f t="shared" si="112"/>
        <v>10.444579104227188</v>
      </c>
      <c r="BF120" s="209">
        <f t="shared" si="113"/>
        <v>10.444558959709315</v>
      </c>
      <c r="BG120" s="209">
        <f t="shared" si="114"/>
        <v>10.444456685823985</v>
      </c>
      <c r="BH120" s="209">
        <f t="shared" si="115"/>
        <v>10.443937702737639</v>
      </c>
      <c r="BI120" s="209">
        <f t="shared" si="116"/>
        <v>10.441310866555449</v>
      </c>
      <c r="BJ120" s="209">
        <f t="shared" si="117"/>
        <v>10.428182195901121</v>
      </c>
      <c r="BK120" s="209">
        <f t="shared" si="118"/>
        <v>10.366216082269988</v>
      </c>
      <c r="BL120" s="209">
        <f t="shared" si="119"/>
        <v>10.124076231502617</v>
      </c>
      <c r="BM120" s="209"/>
      <c r="BN120" s="209"/>
      <c r="BO120" s="209"/>
      <c r="BP120" s="209"/>
    </row>
    <row r="121" spans="1:68" s="210" customFormat="1" ht="12.95" customHeight="1">
      <c r="A121" s="321" t="s">
        <v>466</v>
      </c>
      <c r="B121" s="322" t="s">
        <v>59</v>
      </c>
      <c r="C121" s="323">
        <v>56950.452270000002</v>
      </c>
      <c r="D121" s="323">
        <v>2.9999999999999997E-4</v>
      </c>
      <c r="E121" s="232">
        <f t="shared" si="77"/>
        <v>29995.552113778827</v>
      </c>
      <c r="F121" s="300">
        <f t="shared" si="78"/>
        <v>29995</v>
      </c>
      <c r="G121" s="232">
        <f t="shared" si="79"/>
        <v>0.40264249999745516</v>
      </c>
      <c r="H121" s="232"/>
      <c r="J121" s="232"/>
      <c r="K121" s="232">
        <f t="shared" si="120"/>
        <v>0.40264249999745516</v>
      </c>
      <c r="L121" s="212">
        <f t="shared" ca="1" si="58"/>
        <v>0.4003547453516772</v>
      </c>
      <c r="M121" s="292">
        <f t="shared" si="59"/>
        <v>0.36299485853790892</v>
      </c>
      <c r="N121" s="293">
        <f t="shared" si="80"/>
        <v>41931.952270000002</v>
      </c>
      <c r="O121" s="213">
        <f t="shared" si="81"/>
        <v>1.5719354733047303E-3</v>
      </c>
      <c r="P121" s="214"/>
      <c r="Q121" s="210">
        <f t="shared" si="75"/>
        <v>1.5719354733047303E-3</v>
      </c>
      <c r="S121" s="215">
        <v>1</v>
      </c>
      <c r="Z121" s="209">
        <f t="shared" si="84"/>
        <v>29995</v>
      </c>
      <c r="AA121" s="221">
        <f t="shared" si="85"/>
        <v>0.39998204234678858</v>
      </c>
      <c r="AB121" s="221">
        <f t="shared" si="86"/>
        <v>0.3656553161885755</v>
      </c>
      <c r="AC121" s="295">
        <f t="shared" si="87"/>
        <v>3.9647641459546246E-2</v>
      </c>
      <c r="AD121" s="221">
        <f t="shared" si="88"/>
        <v>2.6604576506665811E-3</v>
      </c>
      <c r="AE121" s="221">
        <f t="shared" si="89"/>
        <v>7.0780349109903446E-6</v>
      </c>
      <c r="AF121" s="209">
        <f t="shared" si="90"/>
        <v>0.40264249999745516</v>
      </c>
      <c r="AG121" s="23"/>
      <c r="AH121" s="209">
        <f t="shared" si="91"/>
        <v>3.6987183808879685E-2</v>
      </c>
      <c r="AI121" s="209">
        <f t="shared" si="92"/>
        <v>1.00435100713428</v>
      </c>
      <c r="AJ121" s="209">
        <f t="shared" si="93"/>
        <v>0.99998212815172449</v>
      </c>
      <c r="AK121" s="209">
        <f t="shared" si="94"/>
        <v>0.37615483853028397</v>
      </c>
      <c r="AL121" s="209">
        <f t="shared" si="95"/>
        <v>-1.5823628750714764</v>
      </c>
      <c r="AM121" s="209">
        <f t="shared" si="96"/>
        <v>-1.0116339603631164</v>
      </c>
      <c r="AN121" s="221">
        <f t="shared" si="97"/>
        <v>10.599210595076213</v>
      </c>
      <c r="AO121" s="221">
        <f t="shared" si="98"/>
        <v>10.599206339724368</v>
      </c>
      <c r="AP121" s="221">
        <f t="shared" si="99"/>
        <v>10.59917704037214</v>
      </c>
      <c r="AQ121" s="221">
        <f t="shared" si="100"/>
        <v>10.598975361341424</v>
      </c>
      <c r="AR121" s="221">
        <f t="shared" si="101"/>
        <v>10.59758975085416</v>
      </c>
      <c r="AS121" s="221">
        <f t="shared" si="102"/>
        <v>10.588190703241027</v>
      </c>
      <c r="AT121" s="221">
        <f t="shared" si="103"/>
        <v>10.529134719223073</v>
      </c>
      <c r="AU121" s="221">
        <f t="shared" si="104"/>
        <v>10.252196090789555</v>
      </c>
      <c r="AV121" s="209"/>
      <c r="AW121" s="209">
        <v>29500</v>
      </c>
      <c r="AX121" s="209">
        <f t="shared" si="105"/>
        <v>0.38816832963092424</v>
      </c>
      <c r="AY121" s="209">
        <f t="shared" si="106"/>
        <v>0.35243834150968051</v>
      </c>
      <c r="AZ121" s="209">
        <f t="shared" si="107"/>
        <v>3.5729988121243728E-2</v>
      </c>
      <c r="BA121" s="209">
        <f t="shared" si="108"/>
        <v>1.035652693768301</v>
      </c>
      <c r="BB121" s="209">
        <f t="shared" si="109"/>
        <v>0.99601271484991538</v>
      </c>
      <c r="BC121" s="209">
        <f t="shared" si="110"/>
        <v>-1.6657144113959335</v>
      </c>
      <c r="BD121" s="209">
        <f t="shared" si="111"/>
        <v>-1.0997258626513278</v>
      </c>
      <c r="BE121" s="209">
        <f t="shared" si="112"/>
        <v>10.523490861494578</v>
      </c>
      <c r="BF121" s="209">
        <f t="shared" si="113"/>
        <v>10.523480953287562</v>
      </c>
      <c r="BG121" s="209">
        <f t="shared" si="114"/>
        <v>10.523423037033837</v>
      </c>
      <c r="BH121" s="209">
        <f t="shared" si="115"/>
        <v>10.523084631574202</v>
      </c>
      <c r="BI121" s="209">
        <f t="shared" si="116"/>
        <v>10.52111178479797</v>
      </c>
      <c r="BJ121" s="209">
        <f t="shared" si="117"/>
        <v>10.509757774519283</v>
      </c>
      <c r="BK121" s="209">
        <f t="shared" si="118"/>
        <v>10.448618234778607</v>
      </c>
      <c r="BL121" s="209">
        <f t="shared" si="119"/>
        <v>10.188458070340275</v>
      </c>
      <c r="BM121" s="209"/>
      <c r="BN121" s="209"/>
      <c r="BO121" s="209"/>
      <c r="BP121" s="209"/>
    </row>
    <row r="122" spans="1:68" s="210" customFormat="1" ht="12.95" customHeight="1">
      <c r="A122" s="324" t="s">
        <v>562</v>
      </c>
      <c r="B122" s="325" t="s">
        <v>59</v>
      </c>
      <c r="C122" s="326">
        <v>57775.285709999967</v>
      </c>
      <c r="D122" s="326">
        <v>2.0000000000000001E-4</v>
      </c>
      <c r="E122" s="232">
        <f t="shared" ref="E122:E127" si="121">(C122-C$7)/C$8</f>
        <v>31126.584996458758</v>
      </c>
      <c r="F122" s="300">
        <f t="shared" si="78"/>
        <v>31126</v>
      </c>
      <c r="G122" s="232">
        <f t="shared" ref="G122:G127" si="122">C122-(C$7+C$8*F122)</f>
        <v>0.42662299996300135</v>
      </c>
      <c r="H122" s="232"/>
      <c r="K122" s="232">
        <f t="shared" ref="K122:K127" si="123">+G122</f>
        <v>0.42662299996300135</v>
      </c>
      <c r="L122" s="212">
        <f t="shared" ca="1" si="58"/>
        <v>0.42824818972457096</v>
      </c>
      <c r="M122" s="292">
        <f t="shared" ref="M122:M127" si="124">+D$11+D$12*F122+D$13*F122^2</f>
        <v>0.38768420424259559</v>
      </c>
      <c r="N122" s="293">
        <f t="shared" ref="N122:N127" si="125">C122-15018.5</f>
        <v>42756.785709999967</v>
      </c>
      <c r="O122" s="213">
        <f t="shared" ref="O122:O127" si="126">+(M122-G122)^2</f>
        <v>1.51622981215549E-3</v>
      </c>
      <c r="P122" s="214"/>
      <c r="Q122" s="210">
        <f t="shared" ref="Q122:Q127" si="127">+S122*O122</f>
        <v>1.51622981215549E-3</v>
      </c>
      <c r="S122" s="215">
        <v>1</v>
      </c>
      <c r="Z122" s="209">
        <f t="shared" ref="Z122:Z127" si="128">F122</f>
        <v>31126</v>
      </c>
      <c r="AA122" s="221">
        <f t="shared" ref="AA122:AA127" si="129">AB$3+AB$4*Z122+AB$5*Z122^2+AH122</f>
        <v>0.42666644426612277</v>
      </c>
      <c r="AB122" s="221">
        <f t="shared" ref="AB122:AB127" si="130">IF(S122&lt;&gt;0,G122-AH122, -9999)</f>
        <v>0.38764075993947422</v>
      </c>
      <c r="AC122" s="295">
        <f t="shared" ref="AC122:AC127" si="131">+G122-M122</f>
        <v>3.8938795720405761E-2</v>
      </c>
      <c r="AD122" s="221">
        <f t="shared" ref="AD122:AD127" si="132">IF(S122&lt;&gt;0,G122-AA122, -9999)</f>
        <v>-4.3444303121420447E-5</v>
      </c>
      <c r="AE122" s="221">
        <f t="shared" ref="AE122:AE127" si="133">+(G122-AA122)^2*S122</f>
        <v>1.8874074737058625E-9</v>
      </c>
      <c r="AF122" s="209">
        <f t="shared" ref="AF122:AF127" si="134">IF(S122&lt;&gt;0,G122-P122, -9999)</f>
        <v>0.42662299996300135</v>
      </c>
      <c r="AG122" s="23"/>
      <c r="AH122" s="209">
        <f t="shared" ref="AH122:AH127" si="135">$AB$6*($AB$11/AI122*AJ122+$AB$12)</f>
        <v>3.8982240023527154E-2</v>
      </c>
      <c r="AI122" s="209">
        <f t="shared" ref="AI122:AI127" si="136">1+$AB$7*COS(AL122)</f>
        <v>0.93962593023346774</v>
      </c>
      <c r="AJ122" s="209">
        <f t="shared" ref="AJ122:AJ127" si="137">SIN(AL122+RADIANS($AB$9))</f>
        <v>0.98612483218274793</v>
      </c>
      <c r="AK122" s="209">
        <f t="shared" ref="AK122:AK127" si="138">$AB$7*SIN(AL122)</f>
        <v>0.37130360288132469</v>
      </c>
      <c r="AL122" s="209">
        <f t="shared" ref="AL122:AL127" si="139">2*ATAN(AM122)</f>
        <v>-1.4096067237729453</v>
      </c>
      <c r="AM122" s="209">
        <f t="shared" ref="AM122:AM127" si="140">SQRT((1+$AB$7)/(1-$AB$7))*TAN(AN122/2)</f>
        <v>-0.8505329053116264</v>
      </c>
      <c r="AN122" s="221">
        <f t="shared" ref="AN122:AT126" si="141">$AU122+$AB$7*SIN(AO122)</f>
        <v>10.763962948059479</v>
      </c>
      <c r="AO122" s="221">
        <f t="shared" si="141"/>
        <v>10.763962674478403</v>
      </c>
      <c r="AP122" s="221">
        <f t="shared" si="141"/>
        <v>10.763959506246628</v>
      </c>
      <c r="AQ122" s="221">
        <f t="shared" si="141"/>
        <v>10.763922819335832</v>
      </c>
      <c r="AR122" s="221">
        <f t="shared" si="141"/>
        <v>10.763498413774578</v>
      </c>
      <c r="AS122" s="221">
        <f t="shared" si="141"/>
        <v>10.758643023966474</v>
      </c>
      <c r="AT122" s="221">
        <f t="shared" si="141"/>
        <v>10.708780439107004</v>
      </c>
      <c r="AU122" s="221">
        <f t="shared" ref="AU122:AU127" si="142">RADIANS($AB$9)+$AB$18*(F122-AB$15)</f>
        <v>10.397827810240335</v>
      </c>
      <c r="AV122" s="209"/>
      <c r="AW122" s="209">
        <v>30000</v>
      </c>
      <c r="AX122" s="209">
        <f t="shared" si="105"/>
        <v>0.40010089806115973</v>
      </c>
      <c r="AY122" s="209">
        <f t="shared" si="106"/>
        <v>0.36310226395168588</v>
      </c>
      <c r="AZ122" s="209">
        <f t="shared" si="107"/>
        <v>3.6998634109473835E-2</v>
      </c>
      <c r="BA122" s="209">
        <f t="shared" si="108"/>
        <v>1.004043982570727</v>
      </c>
      <c r="BB122" s="209">
        <f t="shared" si="109"/>
        <v>0.9999866748565166</v>
      </c>
      <c r="BC122" s="209">
        <f t="shared" si="110"/>
        <v>-1.5815466602661377</v>
      </c>
      <c r="BD122" s="209">
        <f t="shared" si="111"/>
        <v>-1.0108085352454579</v>
      </c>
      <c r="BE122" s="209">
        <f t="shared" si="112"/>
        <v>10.599963695003474</v>
      </c>
      <c r="BF122" s="209">
        <f t="shared" si="113"/>
        <v>10.599959479404076</v>
      </c>
      <c r="BG122" s="209">
        <f t="shared" si="114"/>
        <v>10.599930401418447</v>
      </c>
      <c r="BH122" s="209">
        <f t="shared" si="115"/>
        <v>10.599729884995226</v>
      </c>
      <c r="BI122" s="209">
        <f t="shared" si="116"/>
        <v>10.598349770932129</v>
      </c>
      <c r="BJ122" s="209">
        <f t="shared" si="117"/>
        <v>10.588971047000388</v>
      </c>
      <c r="BK122" s="209">
        <f t="shared" si="118"/>
        <v>10.529942390334684</v>
      </c>
      <c r="BL122" s="209">
        <f t="shared" si="119"/>
        <v>10.252839909177931</v>
      </c>
      <c r="BM122" s="209"/>
      <c r="BN122" s="209"/>
      <c r="BO122" s="209"/>
      <c r="BP122" s="209"/>
    </row>
    <row r="123" spans="1:68" s="210" customFormat="1" ht="12.95" customHeight="1">
      <c r="A123" s="324" t="s">
        <v>562</v>
      </c>
      <c r="B123" s="325" t="s">
        <v>52</v>
      </c>
      <c r="C123" s="326">
        <v>57956.519489999861</v>
      </c>
      <c r="D123" s="326">
        <v>1E-4</v>
      </c>
      <c r="E123" s="232">
        <f t="shared" si="121"/>
        <v>31375.097429020014</v>
      </c>
      <c r="F123" s="300">
        <f t="shared" si="78"/>
        <v>31374.5</v>
      </c>
      <c r="G123" s="232">
        <f t="shared" si="122"/>
        <v>0.43568974985100795</v>
      </c>
      <c r="H123" s="232"/>
      <c r="J123" s="232"/>
      <c r="K123" s="232">
        <f t="shared" si="123"/>
        <v>0.43568974985100795</v>
      </c>
      <c r="L123" s="212">
        <f t="shared" ca="1" si="58"/>
        <v>0.43437685544222276</v>
      </c>
      <c r="M123" s="292">
        <f t="shared" si="124"/>
        <v>0.3932149976819666</v>
      </c>
      <c r="N123" s="293">
        <f t="shared" si="125"/>
        <v>42938.019489999861</v>
      </c>
      <c r="O123" s="213">
        <f t="shared" si="126"/>
        <v>1.804104571821482E-3</v>
      </c>
      <c r="P123" s="214"/>
      <c r="Q123" s="210">
        <f t="shared" si="127"/>
        <v>1.804104571821482E-3</v>
      </c>
      <c r="S123" s="215">
        <v>1</v>
      </c>
      <c r="Z123" s="209">
        <f t="shared" si="128"/>
        <v>31374.5</v>
      </c>
      <c r="AA123" s="221">
        <f t="shared" si="129"/>
        <v>0.43248473007615479</v>
      </c>
      <c r="AB123" s="221">
        <f t="shared" si="130"/>
        <v>0.39642001745681976</v>
      </c>
      <c r="AC123" s="295">
        <f t="shared" si="131"/>
        <v>4.2474752169041341E-2</v>
      </c>
      <c r="AD123" s="221">
        <f t="shared" si="132"/>
        <v>3.2050197748531573E-3</v>
      </c>
      <c r="AE123" s="221">
        <f t="shared" si="133"/>
        <v>1.0272151757199783E-5</v>
      </c>
      <c r="AF123" s="209">
        <f t="shared" si="134"/>
        <v>0.43568974985100795</v>
      </c>
      <c r="AG123" s="23"/>
      <c r="AH123" s="209">
        <f t="shared" si="135"/>
        <v>3.9269732394188191E-2</v>
      </c>
      <c r="AI123" s="209">
        <f t="shared" si="136"/>
        <v>0.92666043266100928</v>
      </c>
      <c r="AJ123" s="209">
        <f t="shared" si="137"/>
        <v>0.97970672673599268</v>
      </c>
      <c r="AK123" s="209">
        <f t="shared" si="138"/>
        <v>0.36896165339416537</v>
      </c>
      <c r="AL123" s="209">
        <f t="shared" si="139"/>
        <v>-1.3745809761070176</v>
      </c>
      <c r="AM123" s="209">
        <f t="shared" si="140"/>
        <v>-0.82079108154727831</v>
      </c>
      <c r="AN123" s="221">
        <f t="shared" si="141"/>
        <v>10.798741905911557</v>
      </c>
      <c r="AO123" s="221">
        <f t="shared" si="141"/>
        <v>10.798741788912922</v>
      </c>
      <c r="AP123" s="221">
        <f t="shared" si="141"/>
        <v>10.798740198556372</v>
      </c>
      <c r="AQ123" s="221">
        <f t="shared" si="141"/>
        <v>10.798718582177907</v>
      </c>
      <c r="AR123" s="221">
        <f t="shared" si="141"/>
        <v>10.798425000933202</v>
      </c>
      <c r="AS123" s="221">
        <f t="shared" si="141"/>
        <v>10.7944796336637</v>
      </c>
      <c r="AT123" s="221">
        <f t="shared" si="141"/>
        <v>10.747392038006087</v>
      </c>
      <c r="AU123" s="221">
        <f t="shared" si="142"/>
        <v>10.429825584142652</v>
      </c>
      <c r="AV123" s="209"/>
      <c r="AW123" s="209">
        <v>30500</v>
      </c>
      <c r="AX123" s="209">
        <f t="shared" si="105"/>
        <v>0.41194352192855949</v>
      </c>
      <c r="AY123" s="209">
        <f t="shared" si="106"/>
        <v>0.37392097212235709</v>
      </c>
      <c r="AZ123" s="209">
        <f t="shared" si="107"/>
        <v>3.8022549806202385E-2</v>
      </c>
      <c r="BA123" s="209">
        <f t="shared" si="108"/>
        <v>0.97427955833586033</v>
      </c>
      <c r="BB123" s="209">
        <f t="shared" si="109"/>
        <v>0.99726221270899096</v>
      </c>
      <c r="BC123" s="209">
        <f t="shared" si="110"/>
        <v>-1.5023702446677323</v>
      </c>
      <c r="BD123" s="209">
        <f t="shared" si="111"/>
        <v>-0.9338125644661287</v>
      </c>
      <c r="BE123" s="209">
        <f t="shared" si="112"/>
        <v>10.674134167931188</v>
      </c>
      <c r="BF123" s="209">
        <f t="shared" si="113"/>
        <v>10.674132681975763</v>
      </c>
      <c r="BG123" s="209">
        <f t="shared" si="114"/>
        <v>10.674120179251426</v>
      </c>
      <c r="BH123" s="209">
        <f t="shared" si="115"/>
        <v>10.674015000793757</v>
      </c>
      <c r="BI123" s="209">
        <f t="shared" si="116"/>
        <v>10.673131504164463</v>
      </c>
      <c r="BJ123" s="209">
        <f t="shared" si="117"/>
        <v>10.665800333616545</v>
      </c>
      <c r="BK123" s="209">
        <f t="shared" si="118"/>
        <v>10.610118346930815</v>
      </c>
      <c r="BL123" s="209">
        <f t="shared" si="119"/>
        <v>10.317221748015587</v>
      </c>
      <c r="BM123" s="209"/>
      <c r="BN123" s="209"/>
      <c r="BO123" s="209"/>
      <c r="BP123" s="209"/>
    </row>
    <row r="124" spans="1:68" s="210" customFormat="1" ht="12.95" customHeight="1">
      <c r="A124" s="324" t="s">
        <v>562</v>
      </c>
      <c r="B124" s="325" t="s">
        <v>52</v>
      </c>
      <c r="C124" s="326">
        <v>57980.586440000217</v>
      </c>
      <c r="D124" s="326">
        <v>2.9999999999999997E-4</v>
      </c>
      <c r="E124" s="232">
        <f t="shared" si="121"/>
        <v>31408.098651468292</v>
      </c>
      <c r="F124" s="300">
        <f t="shared" si="78"/>
        <v>31407.5</v>
      </c>
      <c r="G124" s="232">
        <f t="shared" si="122"/>
        <v>0.43658125021465821</v>
      </c>
      <c r="H124" s="232"/>
      <c r="K124" s="232">
        <f t="shared" si="123"/>
        <v>0.43658125021465821</v>
      </c>
      <c r="L124" s="212">
        <f t="shared" ca="1" si="58"/>
        <v>0.43519072251941587</v>
      </c>
      <c r="M124" s="292">
        <f t="shared" si="124"/>
        <v>0.39395234500939674</v>
      </c>
      <c r="N124" s="293">
        <f t="shared" si="125"/>
        <v>42962.086440000217</v>
      </c>
      <c r="O124" s="213">
        <f t="shared" si="126"/>
        <v>1.8172235589991683E-3</v>
      </c>
      <c r="P124" s="214"/>
      <c r="Q124" s="210">
        <f t="shared" si="127"/>
        <v>1.8172235589991683E-3</v>
      </c>
      <c r="S124" s="215">
        <v>1</v>
      </c>
      <c r="Z124" s="209">
        <f t="shared" si="128"/>
        <v>31407.5</v>
      </c>
      <c r="AA124" s="221">
        <f t="shared" si="129"/>
        <v>0.43325642278325599</v>
      </c>
      <c r="AB124" s="221">
        <f t="shared" si="130"/>
        <v>0.39727717244079896</v>
      </c>
      <c r="AC124" s="295">
        <f t="shared" si="131"/>
        <v>4.2628905205261469E-2</v>
      </c>
      <c r="AD124" s="221">
        <f t="shared" si="132"/>
        <v>3.3248274314022219E-3</v>
      </c>
      <c r="AE124" s="221">
        <f t="shared" si="133"/>
        <v>1.1054477448604696E-5</v>
      </c>
      <c r="AF124" s="209">
        <f t="shared" si="134"/>
        <v>0.43658125021465821</v>
      </c>
      <c r="AG124" s="23"/>
      <c r="AH124" s="209">
        <f t="shared" si="135"/>
        <v>3.9304077773859268E-2</v>
      </c>
      <c r="AI124" s="209">
        <f t="shared" si="136"/>
        <v>0.92497179430704535</v>
      </c>
      <c r="AJ124" s="209">
        <f t="shared" si="137"/>
        <v>0.9787786956779756</v>
      </c>
      <c r="AK124" s="209">
        <f t="shared" si="138"/>
        <v>0.36862197732002128</v>
      </c>
      <c r="AL124" s="209">
        <f t="shared" si="139"/>
        <v>-1.3700021450881179</v>
      </c>
      <c r="AM124" s="209">
        <f t="shared" si="140"/>
        <v>-0.81696647165304104</v>
      </c>
      <c r="AN124" s="221">
        <f t="shared" si="141"/>
        <v>10.803324351638359</v>
      </c>
      <c r="AO124" s="221">
        <f t="shared" si="141"/>
        <v>10.803324248196953</v>
      </c>
      <c r="AP124" s="221">
        <f t="shared" si="141"/>
        <v>10.803322809036441</v>
      </c>
      <c r="AQ124" s="221">
        <f t="shared" si="141"/>
        <v>10.803302787375136</v>
      </c>
      <c r="AR124" s="221">
        <f t="shared" si="141"/>
        <v>10.80302445846799</v>
      </c>
      <c r="AS124" s="221">
        <f t="shared" si="141"/>
        <v>10.799195648303016</v>
      </c>
      <c r="AT124" s="221">
        <f t="shared" si="141"/>
        <v>10.752495223609991</v>
      </c>
      <c r="AU124" s="221">
        <f t="shared" si="142"/>
        <v>10.434074785505935</v>
      </c>
      <c r="AV124" s="209"/>
      <c r="AW124" s="209">
        <v>31000</v>
      </c>
      <c r="AX124" s="209">
        <f t="shared" si="105"/>
        <v>0.42371109822250624</v>
      </c>
      <c r="AY124" s="209">
        <f t="shared" si="106"/>
        <v>0.38489446602169419</v>
      </c>
      <c r="AZ124" s="209">
        <f t="shared" si="107"/>
        <v>3.8816632200812072E-2</v>
      </c>
      <c r="BA124" s="209">
        <f t="shared" si="108"/>
        <v>0.94637000383256509</v>
      </c>
      <c r="BB124" s="209">
        <f t="shared" si="109"/>
        <v>0.98897339089807523</v>
      </c>
      <c r="BC124" s="209">
        <f t="shared" si="110"/>
        <v>-1.4277442060830294</v>
      </c>
      <c r="BD124" s="209">
        <f t="shared" si="111"/>
        <v>-0.86628395403269276</v>
      </c>
      <c r="BE124" s="209">
        <f t="shared" si="112"/>
        <v>10.746141783353966</v>
      </c>
      <c r="BF124" s="209">
        <f t="shared" si="113"/>
        <v>10.74614138102363</v>
      </c>
      <c r="BG124" s="209">
        <f t="shared" si="114"/>
        <v>10.746137048485323</v>
      </c>
      <c r="BH124" s="209">
        <f t="shared" si="115"/>
        <v>10.746090397740042</v>
      </c>
      <c r="BI124" s="209">
        <f t="shared" si="116"/>
        <v>10.745588624389139</v>
      </c>
      <c r="BJ124" s="209">
        <f t="shared" si="117"/>
        <v>10.74025260852865</v>
      </c>
      <c r="BK124" s="209">
        <f t="shared" si="118"/>
        <v>10.689080660224866</v>
      </c>
      <c r="BL124" s="209">
        <f t="shared" si="119"/>
        <v>10.381603586853245</v>
      </c>
      <c r="BM124" s="209"/>
      <c r="BN124" s="209"/>
      <c r="BO124" s="209"/>
      <c r="BP124" s="209"/>
    </row>
    <row r="125" spans="1:68" s="210" customFormat="1" ht="12.95" customHeight="1">
      <c r="A125" s="324" t="s">
        <v>562</v>
      </c>
      <c r="B125" s="325" t="s">
        <v>52</v>
      </c>
      <c r="C125" s="326">
        <v>57980.586509999819</v>
      </c>
      <c r="D125" s="326">
        <v>2.9999999999999997E-4</v>
      </c>
      <c r="E125" s="232">
        <f t="shared" si="121"/>
        <v>31408.09874745355</v>
      </c>
      <c r="F125" s="300">
        <f t="shared" si="78"/>
        <v>31407.5</v>
      </c>
      <c r="G125" s="232">
        <f t="shared" si="122"/>
        <v>0.43665124981635017</v>
      </c>
      <c r="H125" s="232"/>
      <c r="J125" s="232"/>
      <c r="K125" s="232">
        <f t="shared" si="123"/>
        <v>0.43665124981635017</v>
      </c>
      <c r="L125" s="212">
        <f t="shared" ca="1" si="58"/>
        <v>0.43519072251941587</v>
      </c>
      <c r="M125" s="292">
        <f t="shared" si="124"/>
        <v>0.39395234500939674</v>
      </c>
      <c r="N125" s="293">
        <f t="shared" si="125"/>
        <v>42962.086509999819</v>
      </c>
      <c r="O125" s="213">
        <f t="shared" si="126"/>
        <v>1.8231964717132707E-3</v>
      </c>
      <c r="P125" s="214"/>
      <c r="Q125" s="210">
        <f t="shared" si="127"/>
        <v>1.8231964717132707E-3</v>
      </c>
      <c r="S125" s="215">
        <v>1</v>
      </c>
      <c r="Z125" s="209">
        <f t="shared" si="128"/>
        <v>31407.5</v>
      </c>
      <c r="AA125" s="221">
        <f t="shared" si="129"/>
        <v>0.43325642278325599</v>
      </c>
      <c r="AB125" s="221">
        <f t="shared" si="130"/>
        <v>0.39734717204249093</v>
      </c>
      <c r="AC125" s="295">
        <f t="shared" si="131"/>
        <v>4.269890480695343E-2</v>
      </c>
      <c r="AD125" s="221">
        <f t="shared" si="132"/>
        <v>3.3948270330941832E-3</v>
      </c>
      <c r="AE125" s="221">
        <f t="shared" si="133"/>
        <v>1.1524850584627055E-5</v>
      </c>
      <c r="AF125" s="209">
        <f t="shared" si="134"/>
        <v>0.43665124981635017</v>
      </c>
      <c r="AG125" s="23"/>
      <c r="AH125" s="209">
        <f t="shared" si="135"/>
        <v>3.9304077773859268E-2</v>
      </c>
      <c r="AI125" s="209">
        <f t="shared" si="136"/>
        <v>0.92497179430704535</v>
      </c>
      <c r="AJ125" s="209">
        <f t="shared" si="137"/>
        <v>0.9787786956779756</v>
      </c>
      <c r="AK125" s="209">
        <f t="shared" si="138"/>
        <v>0.36862197732002128</v>
      </c>
      <c r="AL125" s="209">
        <f t="shared" si="139"/>
        <v>-1.3700021450881179</v>
      </c>
      <c r="AM125" s="209">
        <f t="shared" si="140"/>
        <v>-0.81696647165304104</v>
      </c>
      <c r="AN125" s="221">
        <f t="shared" si="141"/>
        <v>10.803324351638359</v>
      </c>
      <c r="AO125" s="221">
        <f t="shared" si="141"/>
        <v>10.803324248196953</v>
      </c>
      <c r="AP125" s="221">
        <f t="shared" si="141"/>
        <v>10.803322809036441</v>
      </c>
      <c r="AQ125" s="221">
        <f t="shared" si="141"/>
        <v>10.803302787375136</v>
      </c>
      <c r="AR125" s="221">
        <f t="shared" si="141"/>
        <v>10.80302445846799</v>
      </c>
      <c r="AS125" s="221">
        <f t="shared" si="141"/>
        <v>10.799195648303016</v>
      </c>
      <c r="AT125" s="221">
        <f t="shared" si="141"/>
        <v>10.752495223609991</v>
      </c>
      <c r="AU125" s="221">
        <f t="shared" si="142"/>
        <v>10.434074785505935</v>
      </c>
      <c r="AV125" s="209"/>
      <c r="AW125" s="209">
        <v>31500</v>
      </c>
      <c r="AX125" s="209">
        <f t="shared" si="105"/>
        <v>0.4354183874010088</v>
      </c>
      <c r="AY125" s="209">
        <f t="shared" si="106"/>
        <v>0.39602274564969708</v>
      </c>
      <c r="AZ125" s="209">
        <f t="shared" si="107"/>
        <v>3.9395641751311709E-2</v>
      </c>
      <c r="BA125" s="209">
        <f t="shared" si="108"/>
        <v>0.92027948769219714</v>
      </c>
      <c r="BB125" s="209">
        <f t="shared" si="109"/>
        <v>0.97608730597063298</v>
      </c>
      <c r="BC125" s="209">
        <f t="shared" si="110"/>
        <v>-1.3572559476431894</v>
      </c>
      <c r="BD125" s="209">
        <f t="shared" si="111"/>
        <v>-0.80639464898857804</v>
      </c>
      <c r="BE125" s="209">
        <f t="shared" si="112"/>
        <v>10.816124759816095</v>
      </c>
      <c r="BF125" s="209">
        <f t="shared" si="113"/>
        <v>10.816124687669992</v>
      </c>
      <c r="BG125" s="209">
        <f t="shared" si="114"/>
        <v>10.816123613169147</v>
      </c>
      <c r="BH125" s="209">
        <f t="shared" si="115"/>
        <v>10.816107610950032</v>
      </c>
      <c r="BI125" s="209">
        <f t="shared" si="116"/>
        <v>10.815869461514442</v>
      </c>
      <c r="BJ125" s="209">
        <f t="shared" si="117"/>
        <v>10.81236144253071</v>
      </c>
      <c r="BK125" s="209">
        <f t="shared" si="118"/>
        <v>10.766768914714467</v>
      </c>
      <c r="BL125" s="209">
        <f t="shared" si="119"/>
        <v>10.445985425690903</v>
      </c>
      <c r="BM125" s="209"/>
      <c r="BN125" s="209"/>
      <c r="BO125" s="209"/>
      <c r="BP125" s="209"/>
    </row>
    <row r="126" spans="1:68" s="210" customFormat="1" ht="12.95" customHeight="1">
      <c r="A126" s="324" t="s">
        <v>562</v>
      </c>
      <c r="B126" s="325" t="s">
        <v>52</v>
      </c>
      <c r="C126" s="326">
        <v>57980.586519999895</v>
      </c>
      <c r="D126" s="326">
        <v>2.0000000000000001E-4</v>
      </c>
      <c r="E126" s="232">
        <f t="shared" si="121"/>
        <v>31408.098761165915</v>
      </c>
      <c r="F126" s="300">
        <f t="shared" si="78"/>
        <v>31407.5</v>
      </c>
      <c r="G126" s="232">
        <f t="shared" si="122"/>
        <v>0.43666124989249511</v>
      </c>
      <c r="H126" s="232"/>
      <c r="K126" s="232">
        <f t="shared" si="123"/>
        <v>0.43666124989249511</v>
      </c>
      <c r="L126" s="212">
        <f t="shared" ca="1" si="58"/>
        <v>0.43519072251941587</v>
      </c>
      <c r="M126" s="292">
        <f t="shared" si="124"/>
        <v>0.39395234500939674</v>
      </c>
      <c r="N126" s="293">
        <f t="shared" si="125"/>
        <v>42962.086519999895</v>
      </c>
      <c r="O126" s="213">
        <f t="shared" si="126"/>
        <v>1.8240505563135432E-3</v>
      </c>
      <c r="P126" s="214"/>
      <c r="Q126" s="210">
        <f t="shared" si="127"/>
        <v>1.8240505563135432E-3</v>
      </c>
      <c r="S126" s="215">
        <v>1</v>
      </c>
      <c r="Z126" s="209">
        <f t="shared" si="128"/>
        <v>31407.5</v>
      </c>
      <c r="AA126" s="221">
        <f t="shared" si="129"/>
        <v>0.43325642278325599</v>
      </c>
      <c r="AB126" s="221">
        <f t="shared" si="130"/>
        <v>0.39735717211863586</v>
      </c>
      <c r="AC126" s="295">
        <f t="shared" si="131"/>
        <v>4.2708904883098364E-2</v>
      </c>
      <c r="AD126" s="221">
        <f t="shared" si="132"/>
        <v>3.4048271092391169E-3</v>
      </c>
      <c r="AE126" s="221">
        <f t="shared" si="133"/>
        <v>1.1592847643809601E-5</v>
      </c>
      <c r="AF126" s="209">
        <f t="shared" si="134"/>
        <v>0.43666124989249511</v>
      </c>
      <c r="AG126" s="23"/>
      <c r="AH126" s="209">
        <f t="shared" si="135"/>
        <v>3.9304077773859268E-2</v>
      </c>
      <c r="AI126" s="209">
        <f t="shared" si="136"/>
        <v>0.92497179430704535</v>
      </c>
      <c r="AJ126" s="209">
        <f t="shared" si="137"/>
        <v>0.9787786956779756</v>
      </c>
      <c r="AK126" s="209">
        <f t="shared" si="138"/>
        <v>0.36862197732002128</v>
      </c>
      <c r="AL126" s="209">
        <f t="shared" si="139"/>
        <v>-1.3700021450881179</v>
      </c>
      <c r="AM126" s="209">
        <f t="shared" si="140"/>
        <v>-0.81696647165304104</v>
      </c>
      <c r="AN126" s="221">
        <f t="shared" si="141"/>
        <v>10.803324351638359</v>
      </c>
      <c r="AO126" s="221">
        <f t="shared" si="141"/>
        <v>10.803324248196953</v>
      </c>
      <c r="AP126" s="221">
        <f t="shared" si="141"/>
        <v>10.803322809036441</v>
      </c>
      <c r="AQ126" s="221">
        <f t="shared" si="141"/>
        <v>10.803302787375136</v>
      </c>
      <c r="AR126" s="221">
        <f t="shared" si="141"/>
        <v>10.80302445846799</v>
      </c>
      <c r="AS126" s="221">
        <f t="shared" si="141"/>
        <v>10.799195648303016</v>
      </c>
      <c r="AT126" s="221">
        <f t="shared" si="141"/>
        <v>10.752495223609991</v>
      </c>
      <c r="AU126" s="221">
        <f t="shared" si="142"/>
        <v>10.434074785505935</v>
      </c>
      <c r="AV126" s="209"/>
      <c r="AW126" s="209">
        <v>32000</v>
      </c>
      <c r="AX126" s="209">
        <f t="shared" si="105"/>
        <v>0.44707971841507682</v>
      </c>
      <c r="AY126" s="209">
        <f t="shared" si="106"/>
        <v>0.40730581100636587</v>
      </c>
      <c r="AZ126" s="209">
        <f t="shared" si="107"/>
        <v>3.9773907408710937E-2</v>
      </c>
      <c r="BA126" s="209">
        <f t="shared" si="108"/>
        <v>0.89594236041105491</v>
      </c>
      <c r="BB126" s="209">
        <f t="shared" si="109"/>
        <v>0.95941964604610697</v>
      </c>
      <c r="BC126" s="209">
        <f t="shared" si="110"/>
        <v>-1.290524772368429</v>
      </c>
      <c r="BD126" s="209">
        <f t="shared" si="111"/>
        <v>-0.75275563885606056</v>
      </c>
      <c r="BE126" s="209">
        <f t="shared" si="112"/>
        <v>10.884217287611094</v>
      </c>
      <c r="BF126" s="209">
        <f t="shared" si="113"/>
        <v>10.884217281606233</v>
      </c>
      <c r="BG126" s="209">
        <f t="shared" si="114"/>
        <v>10.884217137962276</v>
      </c>
      <c r="BH126" s="209">
        <f t="shared" si="115"/>
        <v>10.884213701869973</v>
      </c>
      <c r="BI126" s="209">
        <f t="shared" si="116"/>
        <v>10.884131538907686</v>
      </c>
      <c r="BJ126" s="209">
        <f t="shared" si="117"/>
        <v>10.882184536574286</v>
      </c>
      <c r="BK126" s="209">
        <f t="shared" si="118"/>
        <v>10.843127974074063</v>
      </c>
      <c r="BL126" s="209">
        <f t="shared" si="119"/>
        <v>10.51036726452856</v>
      </c>
      <c r="BM126" s="209"/>
      <c r="BN126" s="209"/>
      <c r="BO126" s="209"/>
      <c r="BP126" s="209"/>
    </row>
    <row r="127" spans="1:68" s="210" customFormat="1" ht="12.95" customHeight="1">
      <c r="A127" s="206" t="s">
        <v>563</v>
      </c>
      <c r="B127" s="207" t="s">
        <v>59</v>
      </c>
      <c r="C127" s="327">
        <v>59546.027999999933</v>
      </c>
      <c r="D127" s="328" t="s">
        <v>564</v>
      </c>
      <c r="E127" s="232">
        <f t="shared" si="121"/>
        <v>33554.672486148804</v>
      </c>
      <c r="F127" s="300">
        <f t="shared" ref="F127" si="143">ROUND(2*E127,0)/2-0.5</f>
        <v>33554</v>
      </c>
      <c r="G127" s="232">
        <f t="shared" si="122"/>
        <v>0.49042699992423877</v>
      </c>
      <c r="H127" s="232"/>
      <c r="K127" s="232">
        <f t="shared" si="123"/>
        <v>0.49042699992423877</v>
      </c>
      <c r="L127" s="212">
        <f t="shared" ca="1" si="58"/>
        <v>0.48812907649502729</v>
      </c>
      <c r="M127" s="292">
        <f t="shared" si="124"/>
        <v>0.44336170422269272</v>
      </c>
      <c r="N127" s="293">
        <f t="shared" si="125"/>
        <v>44527.527999999933</v>
      </c>
      <c r="O127" s="213">
        <f t="shared" si="126"/>
        <v>2.215142059473969E-3</v>
      </c>
      <c r="P127" s="214"/>
      <c r="Q127" s="210">
        <f t="shared" si="127"/>
        <v>2.215142059473969E-3</v>
      </c>
      <c r="S127" s="215">
        <v>1</v>
      </c>
      <c r="Z127" s="209">
        <f t="shared" si="128"/>
        <v>33554</v>
      </c>
      <c r="AA127" s="221">
        <f t="shared" si="129"/>
        <v>0.48317464552224709</v>
      </c>
      <c r="AB127" s="221">
        <f t="shared" si="130"/>
        <v>0.4506140586246844</v>
      </c>
      <c r="AC127" s="295">
        <f t="shared" si="131"/>
        <v>4.706529570154605E-2</v>
      </c>
      <c r="AD127" s="221">
        <f t="shared" si="132"/>
        <v>7.2523544019916786E-3</v>
      </c>
      <c r="AE127" s="221">
        <f t="shared" si="133"/>
        <v>5.259664437208808E-5</v>
      </c>
      <c r="AF127" s="209">
        <f t="shared" si="134"/>
        <v>0.49042699992423877</v>
      </c>
      <c r="AG127" s="23"/>
      <c r="AH127" s="209">
        <f t="shared" si="135"/>
        <v>3.9812941299554358E-2</v>
      </c>
      <c r="AI127" s="209">
        <f t="shared" si="136"/>
        <v>0.83054320538404203</v>
      </c>
      <c r="AJ127" s="209">
        <f t="shared" si="137"/>
        <v>0.89026181293237905</v>
      </c>
      <c r="AK127" s="209">
        <f t="shared" si="138"/>
        <v>0.33585084274319099</v>
      </c>
      <c r="AL127" s="209">
        <f t="shared" si="139"/>
        <v>-1.1035076287171273</v>
      </c>
      <c r="AM127" s="209">
        <f t="shared" si="140"/>
        <v>-0.61552088294139862</v>
      </c>
      <c r="AN127" s="221">
        <f t="shared" ref="AN127" si="144">$AU127+$AB$7*SIN(AO127)</f>
        <v>11.085138228356556</v>
      </c>
      <c r="AO127" s="221">
        <f t="shared" ref="AO127" si="145">$AU127+$AB$7*SIN(AP127)</f>
        <v>11.085138228921126</v>
      </c>
      <c r="AP127" s="221">
        <f t="shared" ref="AP127" si="146">$AU127+$AB$7*SIN(AQ127)</f>
        <v>11.085138212141976</v>
      </c>
      <c r="AQ127" s="221">
        <f t="shared" ref="AQ127" si="147">$AU127+$AB$7*SIN(AR127)</f>
        <v>11.085138710820562</v>
      </c>
      <c r="AR127" s="221">
        <f t="shared" ref="AR127" si="148">$AU127+$AB$7*SIN(AS127)</f>
        <v>11.085123888844251</v>
      </c>
      <c r="AS127" s="221">
        <f t="shared" ref="AS127" si="149">$AU127+$AB$7*SIN(AT127)</f>
        <v>11.085563395810983</v>
      </c>
      <c r="AT127" s="221">
        <f t="shared" ref="AT127" si="150">$AU127+$AB$7*SIN(AU127)</f>
        <v>11.071460088773756</v>
      </c>
      <c r="AU127" s="221">
        <f t="shared" si="142"/>
        <v>10.710466019635998</v>
      </c>
      <c r="AV127" s="209"/>
      <c r="AW127" s="209">
        <v>32500</v>
      </c>
      <c r="AX127" s="209">
        <f t="shared" si="105"/>
        <v>0.45870880568065714</v>
      </c>
      <c r="AY127" s="209">
        <f t="shared" si="106"/>
        <v>0.4187436620917005</v>
      </c>
      <c r="AZ127" s="209">
        <f t="shared" si="107"/>
        <v>3.9965143588956642E-2</v>
      </c>
      <c r="BA127" s="209">
        <f t="shared" si="108"/>
        <v>0.87327518682676208</v>
      </c>
      <c r="BB127" s="209">
        <f t="shared" si="109"/>
        <v>0.93965305043629532</v>
      </c>
      <c r="BC127" s="209">
        <f t="shared" si="110"/>
        <v>-1.2272027349609227</v>
      </c>
      <c r="BD127" s="209">
        <f t="shared" si="111"/>
        <v>-0.70429300331791633</v>
      </c>
      <c r="BE127" s="209">
        <f t="shared" si="112"/>
        <v>10.950547839565976</v>
      </c>
      <c r="BF127" s="209">
        <f t="shared" si="113"/>
        <v>10.950547839505113</v>
      </c>
      <c r="BG127" s="209">
        <f t="shared" si="114"/>
        <v>10.950547835910591</v>
      </c>
      <c r="BH127" s="209">
        <f t="shared" si="115"/>
        <v>10.950547623623573</v>
      </c>
      <c r="BI127" s="209">
        <f t="shared" si="116"/>
        <v>10.950535088047081</v>
      </c>
      <c r="BJ127" s="209">
        <f t="shared" si="117"/>
        <v>10.949800942765277</v>
      </c>
      <c r="BK127" s="209">
        <f t="shared" si="118"/>
        <v>10.918108209617227</v>
      </c>
      <c r="BL127" s="209">
        <f t="shared" si="119"/>
        <v>10.574749103366216</v>
      </c>
      <c r="BM127" s="209"/>
      <c r="BN127" s="209"/>
      <c r="BO127" s="209"/>
      <c r="BP127" s="209"/>
    </row>
    <row r="128" spans="1:68" s="210" customFormat="1" ht="12.95" customHeight="1">
      <c r="A128" s="298"/>
      <c r="B128" s="298"/>
      <c r="C128" s="299"/>
      <c r="D128" s="299"/>
      <c r="P128" s="214"/>
      <c r="S128" s="215"/>
      <c r="Z128" s="209"/>
      <c r="AA128" s="221"/>
      <c r="AB128" s="221"/>
      <c r="AC128" s="221"/>
      <c r="AD128" s="221"/>
      <c r="AE128" s="221"/>
      <c r="AF128" s="209"/>
      <c r="AG128" s="23"/>
      <c r="AH128" s="209"/>
      <c r="AI128" s="209"/>
      <c r="AJ128" s="209"/>
      <c r="AK128" s="209"/>
      <c r="AL128" s="209"/>
      <c r="AM128" s="209"/>
      <c r="AN128" s="221"/>
      <c r="AO128" s="221"/>
      <c r="AP128" s="221"/>
      <c r="AQ128" s="221"/>
      <c r="AR128" s="221"/>
      <c r="AS128" s="221"/>
      <c r="AT128" s="221"/>
      <c r="AU128" s="221"/>
      <c r="AV128" s="209"/>
      <c r="AW128" s="209">
        <v>33000</v>
      </c>
      <c r="AX128" s="209">
        <f t="shared" si="105"/>
        <v>0.47031864597591039</v>
      </c>
      <c r="AY128" s="209">
        <f t="shared" si="106"/>
        <v>0.43033629890570091</v>
      </c>
      <c r="AZ128" s="209">
        <f t="shared" si="107"/>
        <v>3.9982347070209472E-2</v>
      </c>
      <c r="BA128" s="209">
        <f t="shared" si="108"/>
        <v>0.85218524710151755</v>
      </c>
      <c r="BB128" s="209">
        <f t="shared" si="109"/>
        <v>0.91735567396287221</v>
      </c>
      <c r="BC128" s="209">
        <f t="shared" si="110"/>
        <v>-1.1669738390963442</v>
      </c>
      <c r="BD128" s="209">
        <f t="shared" si="111"/>
        <v>-0.66016354515938258</v>
      </c>
      <c r="BE128" s="209">
        <f t="shared" si="112"/>
        <v>11.0152382176371</v>
      </c>
      <c r="BF128" s="209">
        <f t="shared" si="113"/>
        <v>11.015238217637309</v>
      </c>
      <c r="BG128" s="209">
        <f t="shared" si="114"/>
        <v>11.015238217608783</v>
      </c>
      <c r="BH128" s="209">
        <f t="shared" si="115"/>
        <v>11.015238221465577</v>
      </c>
      <c r="BI128" s="209">
        <f t="shared" si="116"/>
        <v>11.015237700037815</v>
      </c>
      <c r="BJ128" s="209">
        <f t="shared" si="117"/>
        <v>11.015308070632504</v>
      </c>
      <c r="BK128" s="209">
        <f t="shared" si="118"/>
        <v>10.991665705937562</v>
      </c>
      <c r="BL128" s="209">
        <f t="shared" si="119"/>
        <v>10.639130942203874</v>
      </c>
      <c r="BM128" s="209"/>
      <c r="BN128" s="209"/>
      <c r="BO128" s="209"/>
      <c r="BP128" s="209"/>
    </row>
    <row r="129" spans="1:68" s="210" customFormat="1" ht="12.95" customHeight="1">
      <c r="A129" s="298"/>
      <c r="B129" s="298"/>
      <c r="C129" s="299"/>
      <c r="D129" s="299"/>
      <c r="P129" s="214"/>
      <c r="S129" s="215"/>
      <c r="Z129" s="209"/>
      <c r="AA129" s="221"/>
      <c r="AB129" s="221"/>
      <c r="AC129" s="221"/>
      <c r="AD129" s="221"/>
      <c r="AE129" s="221"/>
      <c r="AF129" s="209"/>
      <c r="AG129" s="23"/>
      <c r="AH129" s="209"/>
      <c r="AI129" s="209"/>
      <c r="AJ129" s="209"/>
      <c r="AK129" s="209"/>
      <c r="AL129" s="209"/>
      <c r="AM129" s="209"/>
      <c r="AN129" s="221"/>
      <c r="AO129" s="221"/>
      <c r="AP129" s="221"/>
      <c r="AQ129" s="221"/>
      <c r="AR129" s="221"/>
      <c r="AS129" s="221"/>
      <c r="AT129" s="221"/>
      <c r="AU129" s="221"/>
      <c r="AV129" s="209"/>
      <c r="AW129" s="209">
        <v>33500</v>
      </c>
      <c r="AX129" s="209">
        <f t="shared" si="105"/>
        <v>0.48192147121117351</v>
      </c>
      <c r="AY129" s="209">
        <f t="shared" si="106"/>
        <v>0.44208372144836722</v>
      </c>
      <c r="AZ129" s="209">
        <f t="shared" si="107"/>
        <v>3.9837749762806275E-2</v>
      </c>
      <c r="BA129" s="209">
        <f t="shared" si="108"/>
        <v>0.83257638938068568</v>
      </c>
      <c r="BB129" s="209">
        <f t="shared" si="109"/>
        <v>0.8929985623729253</v>
      </c>
      <c r="BC129" s="209">
        <f t="shared" si="110"/>
        <v>-1.109552278073946</v>
      </c>
      <c r="BD129" s="209">
        <f t="shared" si="111"/>
        <v>-0.61969604333246397</v>
      </c>
      <c r="BE129" s="209">
        <f t="shared" si="112"/>
        <v>11.078403107700753</v>
      </c>
      <c r="BF129" s="209">
        <f t="shared" si="113"/>
        <v>11.078403108103673</v>
      </c>
      <c r="BG129" s="209">
        <f t="shared" si="114"/>
        <v>11.078403095157544</v>
      </c>
      <c r="BH129" s="209">
        <f t="shared" si="115"/>
        <v>11.078403511124174</v>
      </c>
      <c r="BI129" s="209">
        <f t="shared" si="116"/>
        <v>11.078390144834556</v>
      </c>
      <c r="BJ129" s="209">
        <f t="shared" si="117"/>
        <v>11.078818573845576</v>
      </c>
      <c r="BK129" s="209">
        <f t="shared" si="118"/>
        <v>11.063762442876117</v>
      </c>
      <c r="BL129" s="209">
        <f t="shared" si="119"/>
        <v>10.703512781041532</v>
      </c>
      <c r="BM129" s="209"/>
      <c r="BN129" s="209"/>
      <c r="BO129" s="209"/>
      <c r="BP129" s="209"/>
    </row>
    <row r="130" spans="1:68" s="210" customFormat="1" ht="12.95" customHeight="1">
      <c r="A130" s="298"/>
      <c r="B130" s="298"/>
      <c r="C130" s="299"/>
      <c r="D130" s="299"/>
      <c r="P130" s="214"/>
      <c r="S130" s="215"/>
      <c r="Z130" s="209"/>
      <c r="AA130" s="221"/>
      <c r="AB130" s="221"/>
      <c r="AC130" s="221"/>
      <c r="AD130" s="221"/>
      <c r="AE130" s="221"/>
      <c r="AF130" s="209"/>
      <c r="AG130" s="23"/>
      <c r="AH130" s="209"/>
      <c r="AI130" s="209"/>
      <c r="AJ130" s="209"/>
      <c r="AK130" s="209"/>
      <c r="AL130" s="209"/>
      <c r="AM130" s="209"/>
      <c r="AN130" s="221"/>
      <c r="AO130" s="221"/>
      <c r="AP130" s="221"/>
      <c r="AQ130" s="221"/>
      <c r="AR130" s="221"/>
      <c r="AS130" s="221"/>
      <c r="AT130" s="221"/>
      <c r="AU130" s="221"/>
      <c r="AV130" s="209"/>
      <c r="AW130" s="209">
        <v>34000</v>
      </c>
      <c r="AX130" s="209">
        <f t="shared" si="105"/>
        <v>0.49352873927288221</v>
      </c>
      <c r="AY130" s="209">
        <f t="shared" si="106"/>
        <v>0.45398592971969937</v>
      </c>
      <c r="AZ130" s="209">
        <f t="shared" si="107"/>
        <v>3.9542809553182866E-2</v>
      </c>
      <c r="BA130" s="209">
        <f t="shared" si="108"/>
        <v>0.8143529424978645</v>
      </c>
      <c r="BB130" s="209">
        <f t="shared" si="109"/>
        <v>0.86697119369496722</v>
      </c>
      <c r="BC130" s="209">
        <f t="shared" si="110"/>
        <v>-1.0546801771963732</v>
      </c>
      <c r="BD130" s="209">
        <f t="shared" si="111"/>
        <v>-0.58234950844541389</v>
      </c>
      <c r="BE130" s="209">
        <f t="shared" si="112"/>
        <v>11.140149982897888</v>
      </c>
      <c r="BF130" s="209">
        <f t="shared" si="113"/>
        <v>11.140149985695059</v>
      </c>
      <c r="BG130" s="209">
        <f t="shared" si="114"/>
        <v>11.140149934084095</v>
      </c>
      <c r="BH130" s="209">
        <f t="shared" si="115"/>
        <v>11.14015088636201</v>
      </c>
      <c r="BI130" s="209">
        <f t="shared" si="116"/>
        <v>11.140133314805473</v>
      </c>
      <c r="BJ130" s="209">
        <f t="shared" si="117"/>
        <v>11.140457206719601</v>
      </c>
      <c r="BK130" s="209">
        <f t="shared" si="118"/>
        <v>11.134366453061331</v>
      </c>
      <c r="BL130" s="209">
        <f t="shared" si="119"/>
        <v>10.767894619879188</v>
      </c>
      <c r="BM130" s="209"/>
      <c r="BN130" s="209"/>
      <c r="BO130" s="209"/>
      <c r="BP130" s="209"/>
    </row>
    <row r="131" spans="1:68" s="210" customFormat="1" ht="12.95" customHeight="1">
      <c r="A131" s="298"/>
      <c r="B131" s="298"/>
      <c r="C131" s="299"/>
      <c r="D131" s="299"/>
      <c r="P131" s="214"/>
      <c r="S131" s="215"/>
      <c r="Z131" s="209"/>
      <c r="AA131" s="221"/>
      <c r="AB131" s="221"/>
      <c r="AC131" s="221"/>
      <c r="AD131" s="221"/>
      <c r="AE131" s="221"/>
      <c r="AF131" s="209"/>
      <c r="AG131" s="23"/>
      <c r="AH131" s="209"/>
      <c r="AI131" s="209"/>
      <c r="AJ131" s="209"/>
      <c r="AK131" s="209"/>
      <c r="AL131" s="209"/>
      <c r="AM131" s="209"/>
      <c r="AN131" s="221"/>
      <c r="AO131" s="221"/>
      <c r="AP131" s="221"/>
      <c r="AQ131" s="221"/>
      <c r="AR131" s="221"/>
      <c r="AS131" s="221"/>
      <c r="AT131" s="221"/>
      <c r="AU131" s="221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  <c r="BI131" s="209"/>
      <c r="BJ131" s="209"/>
      <c r="BK131" s="209"/>
      <c r="BL131" s="209"/>
      <c r="BM131" s="209"/>
      <c r="BN131" s="209"/>
      <c r="BO131" s="209"/>
      <c r="BP131" s="209"/>
    </row>
    <row r="132" spans="1:68" s="210" customFormat="1" ht="12.95" customHeight="1">
      <c r="A132" s="298"/>
      <c r="B132" s="298"/>
      <c r="C132" s="299"/>
      <c r="D132" s="299"/>
      <c r="P132" s="214"/>
      <c r="S132" s="215"/>
      <c r="Z132" s="209"/>
      <c r="AA132" s="221"/>
      <c r="AB132" s="221"/>
      <c r="AC132" s="221"/>
      <c r="AD132" s="221"/>
      <c r="AE132" s="221"/>
      <c r="AF132" s="209"/>
      <c r="AG132" s="23"/>
      <c r="AH132" s="209"/>
      <c r="AI132" s="209"/>
      <c r="AJ132" s="209"/>
      <c r="AK132" s="209"/>
      <c r="AL132" s="209"/>
      <c r="AM132" s="209"/>
      <c r="AN132" s="221"/>
      <c r="AO132" s="221"/>
      <c r="AP132" s="221"/>
      <c r="AQ132" s="221"/>
      <c r="AR132" s="221"/>
      <c r="AS132" s="221"/>
      <c r="AT132" s="221"/>
      <c r="AU132" s="221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  <c r="BI132" s="209"/>
      <c r="BJ132" s="209"/>
      <c r="BK132" s="209"/>
      <c r="BL132" s="209"/>
      <c r="BM132" s="209"/>
      <c r="BN132" s="209"/>
      <c r="BO132" s="209"/>
      <c r="BP132" s="209"/>
    </row>
    <row r="133" spans="1:68" s="210" customFormat="1" ht="12.95" customHeight="1">
      <c r="A133" s="298"/>
      <c r="B133" s="298"/>
      <c r="C133" s="299"/>
      <c r="D133" s="299"/>
      <c r="P133" s="214"/>
      <c r="S133" s="215"/>
      <c r="Z133" s="209"/>
      <c r="AA133" s="221"/>
      <c r="AB133" s="221"/>
      <c r="AC133" s="221"/>
      <c r="AD133" s="221"/>
      <c r="AE133" s="221"/>
      <c r="AF133" s="209"/>
      <c r="AG133" s="23"/>
      <c r="AH133" s="209"/>
      <c r="AI133" s="209"/>
      <c r="AJ133" s="209"/>
      <c r="AK133" s="209"/>
      <c r="AL133" s="209"/>
      <c r="AM133" s="209"/>
      <c r="AN133" s="221"/>
      <c r="AO133" s="221"/>
      <c r="AP133" s="221"/>
      <c r="AQ133" s="221"/>
      <c r="AR133" s="221"/>
      <c r="AS133" s="221"/>
      <c r="AT133" s="221"/>
      <c r="AU133" s="221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  <c r="BI133" s="209"/>
      <c r="BJ133" s="209"/>
      <c r="BK133" s="209"/>
      <c r="BL133" s="209"/>
      <c r="BM133" s="209"/>
      <c r="BN133" s="209"/>
      <c r="BO133" s="209"/>
      <c r="BP133" s="209"/>
    </row>
    <row r="134" spans="1:68" s="210" customFormat="1" ht="12.95" customHeight="1">
      <c r="A134" s="298"/>
      <c r="B134" s="298"/>
      <c r="C134" s="299"/>
      <c r="D134" s="299"/>
      <c r="P134" s="214"/>
      <c r="S134" s="215"/>
      <c r="Z134" s="209"/>
      <c r="AA134" s="221"/>
      <c r="AB134" s="221"/>
      <c r="AC134" s="221"/>
      <c r="AD134" s="221"/>
      <c r="AE134" s="221"/>
      <c r="AF134" s="209"/>
      <c r="AG134" s="23"/>
      <c r="AH134" s="209"/>
      <c r="AI134" s="209"/>
      <c r="AJ134" s="209"/>
      <c r="AK134" s="209"/>
      <c r="AL134" s="209"/>
      <c r="AM134" s="209"/>
      <c r="AN134" s="221"/>
      <c r="AO134" s="221"/>
      <c r="AP134" s="221"/>
      <c r="AQ134" s="221"/>
      <c r="AR134" s="221"/>
      <c r="AS134" s="221"/>
      <c r="AT134" s="221"/>
      <c r="AU134" s="221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  <c r="BI134" s="209"/>
      <c r="BJ134" s="209"/>
      <c r="BK134" s="209"/>
      <c r="BL134" s="209"/>
      <c r="BM134" s="209"/>
      <c r="BN134" s="209"/>
      <c r="BO134" s="209"/>
      <c r="BP134" s="209"/>
    </row>
    <row r="135" spans="1:68" s="210" customFormat="1" ht="12.95" customHeight="1">
      <c r="A135" s="298"/>
      <c r="B135" s="298"/>
      <c r="C135" s="299"/>
      <c r="D135" s="299"/>
      <c r="P135" s="214"/>
      <c r="S135" s="215"/>
      <c r="Z135" s="209"/>
      <c r="AA135" s="221"/>
      <c r="AB135" s="221"/>
      <c r="AC135" s="221"/>
      <c r="AD135" s="221"/>
      <c r="AE135" s="221"/>
      <c r="AF135" s="209"/>
      <c r="AG135" s="23"/>
      <c r="AH135" s="209"/>
      <c r="AI135" s="209"/>
      <c r="AJ135" s="209"/>
      <c r="AK135" s="209"/>
      <c r="AL135" s="209"/>
      <c r="AM135" s="209"/>
      <c r="AN135" s="221"/>
      <c r="AO135" s="221"/>
      <c r="AP135" s="221"/>
      <c r="AQ135" s="221"/>
      <c r="AR135" s="221"/>
      <c r="AS135" s="221"/>
      <c r="AT135" s="221"/>
      <c r="AU135" s="221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  <c r="BI135" s="209"/>
      <c r="BJ135" s="209"/>
      <c r="BK135" s="209"/>
      <c r="BL135" s="209"/>
      <c r="BM135" s="209"/>
      <c r="BN135" s="209"/>
      <c r="BO135" s="209"/>
      <c r="BP135" s="209"/>
    </row>
    <row r="136" spans="1:68" s="210" customFormat="1" ht="12.95" customHeight="1">
      <c r="A136" s="298"/>
      <c r="B136" s="298"/>
      <c r="C136" s="299"/>
      <c r="D136" s="299"/>
      <c r="P136" s="214"/>
      <c r="S136" s="215"/>
      <c r="Z136" s="209"/>
      <c r="AA136" s="221"/>
      <c r="AB136" s="221"/>
      <c r="AC136" s="221"/>
      <c r="AD136" s="221"/>
      <c r="AE136" s="221"/>
      <c r="AF136" s="209"/>
      <c r="AG136" s="23"/>
      <c r="AH136" s="209"/>
      <c r="AI136" s="209"/>
      <c r="AJ136" s="209"/>
      <c r="AK136" s="209"/>
      <c r="AL136" s="209"/>
      <c r="AM136" s="209"/>
      <c r="AN136" s="221"/>
      <c r="AO136" s="221"/>
      <c r="AP136" s="221"/>
      <c r="AQ136" s="221"/>
      <c r="AR136" s="221"/>
      <c r="AS136" s="221"/>
      <c r="AT136" s="221"/>
      <c r="AU136" s="221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  <c r="BI136" s="209"/>
      <c r="BJ136" s="209"/>
      <c r="BK136" s="209"/>
      <c r="BL136" s="209"/>
      <c r="BM136" s="209"/>
      <c r="BN136" s="209"/>
      <c r="BO136" s="209"/>
      <c r="BP136" s="209"/>
    </row>
    <row r="137" spans="1:68" s="210" customFormat="1" ht="12.95" customHeight="1">
      <c r="A137" s="298"/>
      <c r="B137" s="298"/>
      <c r="C137" s="299"/>
      <c r="D137" s="299"/>
      <c r="P137" s="214"/>
      <c r="S137" s="215"/>
      <c r="Z137" s="209"/>
      <c r="AA137" s="221"/>
      <c r="AB137" s="221"/>
      <c r="AC137" s="221"/>
      <c r="AD137" s="221"/>
      <c r="AE137" s="221"/>
      <c r="AF137" s="209"/>
      <c r="AG137" s="23"/>
      <c r="AH137" s="209"/>
      <c r="AI137" s="209"/>
      <c r="AJ137" s="209"/>
      <c r="AK137" s="209"/>
      <c r="AL137" s="209"/>
      <c r="AM137" s="209"/>
      <c r="AN137" s="221"/>
      <c r="AO137" s="221"/>
      <c r="AP137" s="221"/>
      <c r="AQ137" s="221"/>
      <c r="AR137" s="221"/>
      <c r="AS137" s="221"/>
      <c r="AT137" s="221"/>
      <c r="AU137" s="221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  <c r="BI137" s="209"/>
      <c r="BJ137" s="209"/>
      <c r="BK137" s="209"/>
      <c r="BL137" s="209"/>
      <c r="BM137" s="209"/>
      <c r="BN137" s="209"/>
      <c r="BO137" s="209"/>
      <c r="BP137" s="209"/>
    </row>
    <row r="138" spans="1:68" s="210" customFormat="1" ht="12.95" customHeight="1">
      <c r="A138" s="298"/>
      <c r="B138" s="298"/>
      <c r="C138" s="299"/>
      <c r="D138" s="299"/>
      <c r="P138" s="214"/>
      <c r="S138" s="215"/>
      <c r="Z138" s="209"/>
      <c r="AA138" s="221"/>
      <c r="AB138" s="221"/>
      <c r="AC138" s="221"/>
      <c r="AD138" s="221"/>
      <c r="AE138" s="221"/>
      <c r="AF138" s="209"/>
      <c r="AG138" s="23"/>
      <c r="AH138" s="209"/>
      <c r="AI138" s="209"/>
      <c r="AJ138" s="209"/>
      <c r="AK138" s="209"/>
      <c r="AL138" s="209"/>
      <c r="AM138" s="209"/>
      <c r="AN138" s="221"/>
      <c r="AO138" s="221"/>
      <c r="AP138" s="221"/>
      <c r="AQ138" s="221"/>
      <c r="AR138" s="221"/>
      <c r="AS138" s="221"/>
      <c r="AT138" s="221"/>
      <c r="AU138" s="221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  <c r="BI138" s="209"/>
      <c r="BJ138" s="209"/>
      <c r="BK138" s="209"/>
      <c r="BL138" s="209"/>
      <c r="BM138" s="209"/>
      <c r="BN138" s="209"/>
      <c r="BO138" s="209"/>
      <c r="BP138" s="209"/>
    </row>
    <row r="139" spans="1:68" s="210" customFormat="1" ht="12.95" customHeight="1">
      <c r="A139" s="298"/>
      <c r="B139" s="298"/>
      <c r="C139" s="299"/>
      <c r="D139" s="299"/>
      <c r="P139" s="214"/>
      <c r="S139" s="215"/>
      <c r="Z139" s="209"/>
      <c r="AA139" s="221"/>
      <c r="AB139" s="221"/>
      <c r="AC139" s="221"/>
      <c r="AD139" s="221"/>
      <c r="AE139" s="221"/>
      <c r="AF139" s="209"/>
      <c r="AG139" s="23"/>
      <c r="AH139" s="209"/>
      <c r="AI139" s="209"/>
      <c r="AJ139" s="209"/>
      <c r="AK139" s="209"/>
      <c r="AL139" s="209"/>
      <c r="AM139" s="209"/>
      <c r="AN139" s="221"/>
      <c r="AO139" s="221"/>
      <c r="AP139" s="221"/>
      <c r="AQ139" s="221"/>
      <c r="AR139" s="221"/>
      <c r="AS139" s="221"/>
      <c r="AT139" s="221"/>
      <c r="AU139" s="221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  <c r="BI139" s="209"/>
      <c r="BJ139" s="209"/>
      <c r="BK139" s="209"/>
      <c r="BL139" s="209"/>
      <c r="BM139" s="209"/>
      <c r="BN139" s="209"/>
      <c r="BO139" s="209"/>
      <c r="BP139" s="209"/>
    </row>
    <row r="140" spans="1:68" s="210" customFormat="1" ht="12.95" customHeight="1">
      <c r="A140" s="298"/>
      <c r="B140" s="298"/>
      <c r="C140" s="299"/>
      <c r="D140" s="299"/>
      <c r="P140" s="214"/>
      <c r="S140" s="215"/>
      <c r="Z140" s="209"/>
      <c r="AA140" s="221"/>
      <c r="AB140" s="221"/>
      <c r="AC140" s="221"/>
      <c r="AD140" s="221"/>
      <c r="AE140" s="221"/>
      <c r="AF140" s="209"/>
      <c r="AG140" s="23"/>
      <c r="AH140" s="209"/>
      <c r="AI140" s="209"/>
      <c r="AJ140" s="209"/>
      <c r="AK140" s="209"/>
      <c r="AL140" s="209"/>
      <c r="AM140" s="209"/>
      <c r="AN140" s="221"/>
      <c r="AO140" s="221"/>
      <c r="AP140" s="221"/>
      <c r="AQ140" s="221"/>
      <c r="AR140" s="221"/>
      <c r="AS140" s="221"/>
      <c r="AT140" s="221"/>
      <c r="AU140" s="221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  <c r="BI140" s="209"/>
      <c r="BJ140" s="209"/>
      <c r="BK140" s="209"/>
      <c r="BL140" s="209"/>
      <c r="BM140" s="209"/>
      <c r="BN140" s="209"/>
      <c r="BO140" s="209"/>
      <c r="BP140" s="209"/>
    </row>
    <row r="141" spans="1:68" s="210" customFormat="1" ht="12.95" customHeight="1">
      <c r="A141" s="298"/>
      <c r="B141" s="298"/>
      <c r="C141" s="299"/>
      <c r="D141" s="299"/>
      <c r="P141" s="214"/>
      <c r="S141" s="215"/>
      <c r="Z141" s="209"/>
      <c r="AA141" s="221"/>
      <c r="AB141" s="221"/>
      <c r="AC141" s="221"/>
      <c r="AD141" s="221"/>
      <c r="AE141" s="221"/>
      <c r="AF141" s="209"/>
      <c r="AG141" s="23"/>
      <c r="AH141" s="209"/>
      <c r="AI141" s="209"/>
      <c r="AJ141" s="209"/>
      <c r="AK141" s="209"/>
      <c r="AL141" s="209"/>
      <c r="AM141" s="209"/>
      <c r="AN141" s="221"/>
      <c r="AO141" s="221"/>
      <c r="AP141" s="221"/>
      <c r="AQ141" s="221"/>
      <c r="AR141" s="221"/>
      <c r="AS141" s="221"/>
      <c r="AT141" s="221"/>
      <c r="AU141" s="221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  <c r="BI141" s="209"/>
      <c r="BJ141" s="209"/>
      <c r="BK141" s="209"/>
      <c r="BL141" s="209"/>
      <c r="BM141" s="209"/>
      <c r="BN141" s="209"/>
      <c r="BO141" s="209"/>
      <c r="BP141" s="209"/>
    </row>
    <row r="142" spans="1:68" s="210" customFormat="1" ht="12.95" customHeight="1">
      <c r="A142" s="298"/>
      <c r="B142" s="298"/>
      <c r="C142" s="299"/>
      <c r="D142" s="299"/>
      <c r="P142" s="214"/>
      <c r="S142" s="215"/>
      <c r="Z142" s="209"/>
      <c r="AA142" s="221"/>
      <c r="AB142" s="221"/>
      <c r="AC142" s="221"/>
      <c r="AD142" s="221"/>
      <c r="AE142" s="221"/>
      <c r="AF142" s="209"/>
      <c r="AG142" s="23"/>
      <c r="AH142" s="209"/>
      <c r="AI142" s="209"/>
      <c r="AJ142" s="209"/>
      <c r="AK142" s="209"/>
      <c r="AL142" s="209"/>
      <c r="AM142" s="209"/>
      <c r="AN142" s="221"/>
      <c r="AO142" s="221"/>
      <c r="AP142" s="221"/>
      <c r="AQ142" s="221"/>
      <c r="AR142" s="221"/>
      <c r="AS142" s="221"/>
      <c r="AT142" s="221"/>
      <c r="AU142" s="221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  <c r="BI142" s="209"/>
      <c r="BJ142" s="209"/>
      <c r="BK142" s="209"/>
      <c r="BL142" s="209"/>
      <c r="BM142" s="209"/>
      <c r="BN142" s="209"/>
      <c r="BO142" s="209"/>
      <c r="BP142" s="209"/>
    </row>
    <row r="143" spans="1:68" s="210" customFormat="1" ht="12.95" customHeight="1">
      <c r="A143" s="298"/>
      <c r="B143" s="298"/>
      <c r="C143" s="299"/>
      <c r="D143" s="299"/>
      <c r="P143" s="214"/>
      <c r="S143" s="215"/>
      <c r="Z143" s="209"/>
      <c r="AA143" s="221"/>
      <c r="AB143" s="221"/>
      <c r="AC143" s="221"/>
      <c r="AD143" s="221"/>
      <c r="AE143" s="221"/>
      <c r="AF143" s="209"/>
      <c r="AG143" s="23"/>
      <c r="AH143" s="209"/>
      <c r="AI143" s="209"/>
      <c r="AJ143" s="209"/>
      <c r="AK143" s="209"/>
      <c r="AL143" s="209"/>
      <c r="AM143" s="209"/>
      <c r="AN143" s="221"/>
      <c r="AO143" s="221"/>
      <c r="AP143" s="221"/>
      <c r="AQ143" s="221"/>
      <c r="AR143" s="221"/>
      <c r="AS143" s="221"/>
      <c r="AT143" s="221"/>
      <c r="AU143" s="221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  <c r="BI143" s="209"/>
      <c r="BJ143" s="209"/>
      <c r="BK143" s="209"/>
      <c r="BL143" s="209"/>
      <c r="BM143" s="209"/>
      <c r="BN143" s="209"/>
      <c r="BO143" s="209"/>
      <c r="BP143" s="209"/>
    </row>
    <row r="144" spans="1:68" s="210" customFormat="1" ht="12.95" customHeight="1">
      <c r="A144" s="298"/>
      <c r="B144" s="298"/>
      <c r="C144" s="299"/>
      <c r="D144" s="299"/>
      <c r="P144" s="214"/>
      <c r="S144" s="215"/>
      <c r="Z144" s="209"/>
      <c r="AA144" s="221"/>
      <c r="AB144" s="221"/>
      <c r="AC144" s="221"/>
      <c r="AD144" s="221"/>
      <c r="AE144" s="221"/>
      <c r="AF144" s="209"/>
      <c r="AG144" s="23"/>
      <c r="AH144" s="209"/>
      <c r="AI144" s="209"/>
      <c r="AJ144" s="209"/>
      <c r="AK144" s="209"/>
      <c r="AL144" s="209"/>
      <c r="AM144" s="209"/>
      <c r="AN144" s="221"/>
      <c r="AO144" s="221"/>
      <c r="AP144" s="221"/>
      <c r="AQ144" s="221"/>
      <c r="AR144" s="221"/>
      <c r="AS144" s="221"/>
      <c r="AT144" s="221"/>
      <c r="AU144" s="221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  <c r="BI144" s="209"/>
      <c r="BJ144" s="209"/>
      <c r="BK144" s="209"/>
      <c r="BL144" s="209"/>
      <c r="BM144" s="209"/>
      <c r="BN144" s="209"/>
      <c r="BO144" s="209"/>
      <c r="BP144" s="209"/>
    </row>
    <row r="145" spans="1:68" s="210" customFormat="1" ht="12.95" customHeight="1">
      <c r="A145" s="298"/>
      <c r="B145" s="298"/>
      <c r="C145" s="299"/>
      <c r="D145" s="299"/>
      <c r="P145" s="214"/>
      <c r="S145" s="215"/>
      <c r="Z145" s="209"/>
      <c r="AA145" s="221"/>
      <c r="AB145" s="221"/>
      <c r="AC145" s="221"/>
      <c r="AD145" s="221"/>
      <c r="AE145" s="221"/>
      <c r="AF145" s="209"/>
      <c r="AG145" s="23"/>
      <c r="AH145" s="209"/>
      <c r="AI145" s="209"/>
      <c r="AJ145" s="209"/>
      <c r="AK145" s="209"/>
      <c r="AL145" s="209"/>
      <c r="AM145" s="209"/>
      <c r="AN145" s="221"/>
      <c r="AO145" s="221"/>
      <c r="AP145" s="221"/>
      <c r="AQ145" s="221"/>
      <c r="AR145" s="221"/>
      <c r="AS145" s="221"/>
      <c r="AT145" s="221"/>
      <c r="AU145" s="221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  <c r="BI145" s="209"/>
      <c r="BJ145" s="209"/>
      <c r="BK145" s="209"/>
      <c r="BL145" s="209"/>
      <c r="BM145" s="209"/>
      <c r="BN145" s="209"/>
      <c r="BO145" s="209"/>
      <c r="BP145" s="209"/>
    </row>
    <row r="146" spans="1:68" s="210" customFormat="1" ht="12.95" customHeight="1">
      <c r="C146" s="296"/>
      <c r="D146" s="296"/>
      <c r="P146" s="214"/>
      <c r="S146" s="215"/>
      <c r="Z146" s="209"/>
      <c r="AA146" s="221"/>
      <c r="AB146" s="221"/>
      <c r="AC146" s="221"/>
      <c r="AD146" s="221"/>
      <c r="AE146" s="221"/>
      <c r="AF146" s="209"/>
      <c r="AG146" s="23"/>
      <c r="AH146" s="209"/>
      <c r="AI146" s="209"/>
      <c r="AJ146" s="209"/>
      <c r="AK146" s="209"/>
      <c r="AL146" s="209"/>
      <c r="AM146" s="209"/>
      <c r="AN146" s="221"/>
      <c r="AO146" s="221"/>
      <c r="AP146" s="221"/>
      <c r="AQ146" s="221"/>
      <c r="AR146" s="221"/>
      <c r="AS146" s="221"/>
      <c r="AT146" s="221"/>
      <c r="AU146" s="221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  <c r="BI146" s="209"/>
      <c r="BJ146" s="209"/>
      <c r="BK146" s="209"/>
      <c r="BL146" s="209"/>
      <c r="BM146" s="209"/>
      <c r="BN146" s="209"/>
      <c r="BO146" s="209"/>
      <c r="BP146" s="209"/>
    </row>
    <row r="147" spans="1:68" s="210" customFormat="1" ht="12.95" customHeight="1">
      <c r="C147" s="296"/>
      <c r="D147" s="296"/>
      <c r="P147" s="214"/>
      <c r="S147" s="215"/>
      <c r="Z147" s="209"/>
      <c r="AA147" s="221"/>
      <c r="AB147" s="221"/>
      <c r="AC147" s="221"/>
      <c r="AD147" s="221"/>
      <c r="AE147" s="221"/>
      <c r="AF147" s="209"/>
      <c r="AG147" s="23"/>
      <c r="AH147" s="209"/>
      <c r="AI147" s="209"/>
      <c r="AJ147" s="209"/>
      <c r="AK147" s="209"/>
      <c r="AL147" s="209"/>
      <c r="AM147" s="209"/>
      <c r="AN147" s="221"/>
      <c r="AO147" s="221"/>
      <c r="AP147" s="221"/>
      <c r="AQ147" s="221"/>
      <c r="AR147" s="221"/>
      <c r="AS147" s="221"/>
      <c r="AT147" s="221"/>
      <c r="AU147" s="221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  <c r="BI147" s="209"/>
      <c r="BJ147" s="209"/>
      <c r="BK147" s="209"/>
      <c r="BL147" s="209"/>
      <c r="BM147" s="209"/>
      <c r="BN147" s="209"/>
      <c r="BO147" s="209"/>
      <c r="BP147" s="209"/>
    </row>
    <row r="148" spans="1:68" s="210" customFormat="1" ht="12.95" customHeight="1">
      <c r="C148" s="296"/>
      <c r="D148" s="296"/>
      <c r="P148" s="214"/>
      <c r="S148" s="215"/>
      <c r="Z148" s="209"/>
      <c r="AA148" s="221"/>
      <c r="AB148" s="221"/>
      <c r="AC148" s="221"/>
      <c r="AD148" s="221"/>
      <c r="AE148" s="221"/>
      <c r="AF148" s="209"/>
      <c r="AG148" s="23"/>
      <c r="AH148" s="209"/>
      <c r="AI148" s="209"/>
      <c r="AJ148" s="209"/>
      <c r="AK148" s="209"/>
      <c r="AL148" s="209"/>
      <c r="AM148" s="209"/>
      <c r="AN148" s="221"/>
      <c r="AO148" s="221"/>
      <c r="AP148" s="221"/>
      <c r="AQ148" s="221"/>
      <c r="AR148" s="221"/>
      <c r="AS148" s="221"/>
      <c r="AT148" s="221"/>
      <c r="AU148" s="221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  <c r="BI148" s="209"/>
      <c r="BJ148" s="209"/>
      <c r="BK148" s="209"/>
      <c r="BL148" s="209"/>
      <c r="BM148" s="209"/>
      <c r="BN148" s="209"/>
      <c r="BO148" s="209"/>
      <c r="BP148" s="209"/>
    </row>
    <row r="149" spans="1:68" s="210" customFormat="1" ht="12.95" customHeight="1">
      <c r="C149" s="296"/>
      <c r="D149" s="296"/>
      <c r="P149" s="214"/>
      <c r="S149" s="215"/>
      <c r="Z149" s="209"/>
      <c r="AA149" s="221"/>
      <c r="AB149" s="221"/>
      <c r="AC149" s="221"/>
      <c r="AD149" s="221"/>
      <c r="AE149" s="221"/>
      <c r="AF149" s="209"/>
      <c r="AG149" s="23"/>
      <c r="AH149" s="209"/>
      <c r="AI149" s="209"/>
      <c r="AJ149" s="209"/>
      <c r="AK149" s="209"/>
      <c r="AL149" s="209"/>
      <c r="AM149" s="209"/>
      <c r="AN149" s="221"/>
      <c r="AO149" s="221"/>
      <c r="AP149" s="221"/>
      <c r="AQ149" s="221"/>
      <c r="AR149" s="221"/>
      <c r="AS149" s="221"/>
      <c r="AT149" s="221"/>
      <c r="AU149" s="221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  <c r="BI149" s="209"/>
      <c r="BJ149" s="209"/>
      <c r="BK149" s="209"/>
      <c r="BL149" s="209"/>
      <c r="BM149" s="209"/>
      <c r="BN149" s="209"/>
      <c r="BO149" s="209"/>
      <c r="BP149" s="209"/>
    </row>
    <row r="150" spans="1:68" s="210" customFormat="1" ht="12.95" customHeight="1">
      <c r="C150" s="296"/>
      <c r="D150" s="296"/>
      <c r="P150" s="214"/>
      <c r="S150" s="215"/>
      <c r="Z150" s="209"/>
      <c r="AA150" s="221"/>
      <c r="AB150" s="221"/>
      <c r="AC150" s="221"/>
      <c r="AD150" s="221"/>
      <c r="AE150" s="221"/>
      <c r="AF150" s="209"/>
      <c r="AG150" s="23"/>
      <c r="AH150" s="209"/>
      <c r="AI150" s="209"/>
      <c r="AJ150" s="209"/>
      <c r="AK150" s="209"/>
      <c r="AL150" s="209"/>
      <c r="AM150" s="209"/>
      <c r="AN150" s="221"/>
      <c r="AO150" s="221"/>
      <c r="AP150" s="221"/>
      <c r="AQ150" s="221"/>
      <c r="AR150" s="221"/>
      <c r="AS150" s="221"/>
      <c r="AT150" s="221"/>
      <c r="AU150" s="221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  <c r="BI150" s="209"/>
      <c r="BJ150" s="209"/>
      <c r="BK150" s="209"/>
      <c r="BL150" s="209"/>
      <c r="BM150" s="209"/>
      <c r="BN150" s="209"/>
      <c r="BO150" s="209"/>
      <c r="BP150" s="209"/>
    </row>
    <row r="151" spans="1:68" s="210" customFormat="1" ht="12.95" customHeight="1">
      <c r="C151" s="296"/>
      <c r="D151" s="296"/>
      <c r="P151" s="214"/>
      <c r="S151" s="215"/>
      <c r="Z151" s="209"/>
      <c r="AA151" s="221"/>
      <c r="AB151" s="221"/>
      <c r="AC151" s="221"/>
      <c r="AD151" s="221"/>
      <c r="AE151" s="221"/>
      <c r="AF151" s="209"/>
      <c r="AG151" s="23"/>
      <c r="AH151" s="209"/>
      <c r="AI151" s="209"/>
      <c r="AJ151" s="209"/>
      <c r="AK151" s="209"/>
      <c r="AL151" s="209"/>
      <c r="AM151" s="209"/>
      <c r="AN151" s="221"/>
      <c r="AO151" s="221"/>
      <c r="AP151" s="221"/>
      <c r="AQ151" s="221"/>
      <c r="AR151" s="221"/>
      <c r="AS151" s="221"/>
      <c r="AT151" s="221"/>
      <c r="AU151" s="221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  <c r="BI151" s="209"/>
      <c r="BJ151" s="209"/>
      <c r="BK151" s="209"/>
      <c r="BL151" s="209"/>
      <c r="BM151" s="209"/>
      <c r="BN151" s="209"/>
      <c r="BO151" s="209"/>
      <c r="BP151" s="209"/>
    </row>
    <row r="152" spans="1:68" s="210" customFormat="1" ht="12.95" customHeight="1">
      <c r="C152" s="296"/>
      <c r="D152" s="296"/>
      <c r="P152" s="214"/>
      <c r="S152" s="215"/>
      <c r="Z152" s="209"/>
      <c r="AA152" s="221"/>
      <c r="AB152" s="221"/>
      <c r="AC152" s="221"/>
      <c r="AD152" s="221"/>
      <c r="AE152" s="221"/>
      <c r="AF152" s="209"/>
      <c r="AG152" s="23"/>
      <c r="AH152" s="209"/>
      <c r="AI152" s="209"/>
      <c r="AJ152" s="209"/>
      <c r="AK152" s="209"/>
      <c r="AL152" s="209"/>
      <c r="AM152" s="209"/>
      <c r="AN152" s="221"/>
      <c r="AO152" s="221"/>
      <c r="AP152" s="221"/>
      <c r="AQ152" s="221"/>
      <c r="AR152" s="221"/>
      <c r="AS152" s="221"/>
      <c r="AT152" s="221"/>
      <c r="AU152" s="221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  <c r="BI152" s="209"/>
      <c r="BJ152" s="209"/>
      <c r="BK152" s="209"/>
      <c r="BL152" s="209"/>
      <c r="BM152" s="209"/>
      <c r="BN152" s="209"/>
      <c r="BO152" s="209"/>
      <c r="BP152" s="209"/>
    </row>
    <row r="153" spans="1:68" s="210" customFormat="1" ht="12.95" customHeight="1">
      <c r="C153" s="296"/>
      <c r="D153" s="296"/>
      <c r="P153" s="214"/>
      <c r="S153" s="215"/>
      <c r="Z153" s="209"/>
      <c r="AA153" s="221"/>
      <c r="AB153" s="221"/>
      <c r="AC153" s="221"/>
      <c r="AD153" s="221"/>
      <c r="AE153" s="221"/>
      <c r="AF153" s="209"/>
      <c r="AG153" s="23"/>
      <c r="AH153" s="209"/>
      <c r="AI153" s="209"/>
      <c r="AJ153" s="209"/>
      <c r="AK153" s="209"/>
      <c r="AL153" s="209"/>
      <c r="AM153" s="209"/>
      <c r="AN153" s="221"/>
      <c r="AO153" s="221"/>
      <c r="AP153" s="221"/>
      <c r="AQ153" s="221"/>
      <c r="AR153" s="221"/>
      <c r="AS153" s="221"/>
      <c r="AT153" s="221"/>
      <c r="AU153" s="221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  <c r="BI153" s="209"/>
      <c r="BJ153" s="209"/>
      <c r="BK153" s="209"/>
      <c r="BL153" s="209"/>
      <c r="BM153" s="209"/>
      <c r="BN153" s="209"/>
      <c r="BO153" s="209"/>
      <c r="BP153" s="209"/>
    </row>
    <row r="154" spans="1:68" s="210" customFormat="1" ht="12.95" customHeight="1">
      <c r="C154" s="296"/>
      <c r="D154" s="296"/>
      <c r="P154" s="214"/>
      <c r="S154" s="215"/>
      <c r="Z154" s="209"/>
      <c r="AA154" s="221"/>
      <c r="AB154" s="221"/>
      <c r="AC154" s="221"/>
      <c r="AD154" s="221"/>
      <c r="AE154" s="221"/>
      <c r="AF154" s="209"/>
      <c r="AG154" s="23"/>
      <c r="AH154" s="209"/>
      <c r="AI154" s="209"/>
      <c r="AJ154" s="209"/>
      <c r="AK154" s="209"/>
      <c r="AL154" s="209"/>
      <c r="AM154" s="209"/>
      <c r="AN154" s="221"/>
      <c r="AO154" s="221"/>
      <c r="AP154" s="221"/>
      <c r="AQ154" s="221"/>
      <c r="AR154" s="221"/>
      <c r="AS154" s="221"/>
      <c r="AT154" s="221"/>
      <c r="AU154" s="221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  <c r="BI154" s="209"/>
      <c r="BJ154" s="209"/>
      <c r="BK154" s="209"/>
      <c r="BL154" s="209"/>
      <c r="BM154" s="209"/>
      <c r="BN154" s="209"/>
      <c r="BO154" s="209"/>
      <c r="BP154" s="209"/>
    </row>
    <row r="155" spans="1:68" s="210" customFormat="1" ht="12.95" customHeight="1">
      <c r="C155" s="296"/>
      <c r="D155" s="296"/>
      <c r="P155" s="214"/>
      <c r="S155" s="215"/>
      <c r="Z155" s="209"/>
      <c r="AA155" s="221"/>
      <c r="AB155" s="221"/>
      <c r="AC155" s="221"/>
      <c r="AD155" s="221"/>
      <c r="AE155" s="221"/>
      <c r="AF155" s="209"/>
      <c r="AG155" s="23"/>
      <c r="AH155" s="209"/>
      <c r="AI155" s="209"/>
      <c r="AJ155" s="209"/>
      <c r="AK155" s="209"/>
      <c r="AL155" s="209"/>
      <c r="AM155" s="209"/>
      <c r="AN155" s="221"/>
      <c r="AO155" s="221"/>
      <c r="AP155" s="221"/>
      <c r="AQ155" s="221"/>
      <c r="AR155" s="221"/>
      <c r="AS155" s="221"/>
      <c r="AT155" s="221"/>
      <c r="AU155" s="221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  <c r="BI155" s="209"/>
      <c r="BJ155" s="209"/>
      <c r="BK155" s="209"/>
      <c r="BL155" s="209"/>
      <c r="BM155" s="209"/>
      <c r="BN155" s="209"/>
      <c r="BO155" s="209"/>
      <c r="BP155" s="209"/>
    </row>
    <row r="156" spans="1:68" s="210" customFormat="1" ht="12.95" customHeight="1">
      <c r="C156" s="296"/>
      <c r="D156" s="296"/>
      <c r="P156" s="214"/>
      <c r="S156" s="215"/>
      <c r="Z156" s="209"/>
      <c r="AA156" s="221"/>
      <c r="AB156" s="221"/>
      <c r="AC156" s="221"/>
      <c r="AD156" s="221"/>
      <c r="AE156" s="221"/>
      <c r="AF156" s="209"/>
      <c r="AG156" s="23"/>
      <c r="AH156" s="209"/>
      <c r="AI156" s="209"/>
      <c r="AJ156" s="209"/>
      <c r="AK156" s="209"/>
      <c r="AL156" s="209"/>
      <c r="AM156" s="209"/>
      <c r="AN156" s="221"/>
      <c r="AO156" s="221"/>
      <c r="AP156" s="221"/>
      <c r="AQ156" s="221"/>
      <c r="AR156" s="221"/>
      <c r="AS156" s="221"/>
      <c r="AT156" s="221"/>
      <c r="AU156" s="221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  <c r="BI156" s="209"/>
      <c r="BJ156" s="209"/>
      <c r="BK156" s="209"/>
      <c r="BL156" s="209"/>
      <c r="BM156" s="209"/>
      <c r="BN156" s="209"/>
      <c r="BO156" s="209"/>
      <c r="BP156" s="209"/>
    </row>
    <row r="157" spans="1:68" s="210" customFormat="1" ht="12.95" customHeight="1">
      <c r="C157" s="296"/>
      <c r="D157" s="296"/>
      <c r="P157" s="214"/>
      <c r="S157" s="215"/>
      <c r="Z157" s="209"/>
      <c r="AA157" s="221"/>
      <c r="AB157" s="221"/>
      <c r="AC157" s="221"/>
      <c r="AD157" s="221"/>
      <c r="AE157" s="221"/>
      <c r="AF157" s="209"/>
      <c r="AG157" s="23"/>
      <c r="AH157" s="209"/>
      <c r="AI157" s="209"/>
      <c r="AJ157" s="209"/>
      <c r="AK157" s="209"/>
      <c r="AL157" s="209"/>
      <c r="AM157" s="209"/>
      <c r="AN157" s="221"/>
      <c r="AO157" s="221"/>
      <c r="AP157" s="221"/>
      <c r="AQ157" s="221"/>
      <c r="AR157" s="221"/>
      <c r="AS157" s="221"/>
      <c r="AT157" s="221"/>
      <c r="AU157" s="221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  <c r="BI157" s="209"/>
      <c r="BJ157" s="209"/>
      <c r="BK157" s="209"/>
      <c r="BL157" s="209"/>
      <c r="BM157" s="209"/>
      <c r="BN157" s="209"/>
      <c r="BO157" s="209"/>
      <c r="BP157" s="209"/>
    </row>
    <row r="158" spans="1:68" s="210" customFormat="1" ht="12.95" customHeight="1">
      <c r="C158" s="296"/>
      <c r="D158" s="296"/>
      <c r="P158" s="214"/>
      <c r="S158" s="215"/>
      <c r="Z158" s="209"/>
      <c r="AA158" s="221"/>
      <c r="AB158" s="221"/>
      <c r="AC158" s="221"/>
      <c r="AD158" s="221"/>
      <c r="AE158" s="221"/>
      <c r="AF158" s="209"/>
      <c r="AG158" s="23"/>
      <c r="AH158" s="209"/>
      <c r="AI158" s="209"/>
      <c r="AJ158" s="209"/>
      <c r="AK158" s="209"/>
      <c r="AL158" s="209"/>
      <c r="AM158" s="209"/>
      <c r="AN158" s="221"/>
      <c r="AO158" s="221"/>
      <c r="AP158" s="221"/>
      <c r="AQ158" s="221"/>
      <c r="AR158" s="221"/>
      <c r="AS158" s="221"/>
      <c r="AT158" s="221"/>
      <c r="AU158" s="221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  <c r="BI158" s="209"/>
      <c r="BJ158" s="209"/>
      <c r="BK158" s="209"/>
      <c r="BL158" s="209"/>
      <c r="BM158" s="209"/>
      <c r="BN158" s="209"/>
      <c r="BO158" s="209"/>
      <c r="BP158" s="209"/>
    </row>
    <row r="159" spans="1:68" s="210" customFormat="1" ht="12.95" customHeight="1">
      <c r="C159" s="296"/>
      <c r="D159" s="296"/>
      <c r="P159" s="214"/>
      <c r="S159" s="215"/>
      <c r="Z159" s="209"/>
      <c r="AA159" s="221"/>
      <c r="AB159" s="221"/>
      <c r="AC159" s="221"/>
      <c r="AD159" s="221"/>
      <c r="AE159" s="221"/>
      <c r="AF159" s="209"/>
      <c r="AG159" s="23"/>
      <c r="AH159" s="209"/>
      <c r="AI159" s="209"/>
      <c r="AJ159" s="209"/>
      <c r="AK159" s="209"/>
      <c r="AL159" s="209"/>
      <c r="AM159" s="209"/>
      <c r="AN159" s="221"/>
      <c r="AO159" s="221"/>
      <c r="AP159" s="221"/>
      <c r="AQ159" s="221"/>
      <c r="AR159" s="221"/>
      <c r="AS159" s="221"/>
      <c r="AT159" s="221"/>
      <c r="AU159" s="221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  <c r="BI159" s="209"/>
      <c r="BJ159" s="209"/>
      <c r="BK159" s="209"/>
      <c r="BL159" s="209"/>
      <c r="BM159" s="209"/>
      <c r="BN159" s="209"/>
      <c r="BO159" s="209"/>
      <c r="BP159" s="209"/>
    </row>
    <row r="160" spans="1:68" s="210" customFormat="1" ht="12.95" customHeight="1">
      <c r="C160" s="296"/>
      <c r="D160" s="296"/>
      <c r="P160" s="214"/>
      <c r="S160" s="215"/>
      <c r="Z160" s="209"/>
      <c r="AA160" s="221"/>
      <c r="AB160" s="221"/>
      <c r="AC160" s="221"/>
      <c r="AD160" s="221"/>
      <c r="AE160" s="221"/>
      <c r="AF160" s="209"/>
      <c r="AG160" s="23"/>
      <c r="AH160" s="209"/>
      <c r="AI160" s="209"/>
      <c r="AJ160" s="209"/>
      <c r="AK160" s="209"/>
      <c r="AL160" s="209"/>
      <c r="AM160" s="209"/>
      <c r="AN160" s="221"/>
      <c r="AO160" s="221"/>
      <c r="AP160" s="221"/>
      <c r="AQ160" s="221"/>
      <c r="AR160" s="221"/>
      <c r="AS160" s="221"/>
      <c r="AT160" s="221"/>
      <c r="AU160" s="221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  <c r="BI160" s="209"/>
      <c r="BJ160" s="209"/>
      <c r="BK160" s="209"/>
      <c r="BL160" s="209"/>
      <c r="BM160" s="209"/>
      <c r="BN160" s="209"/>
      <c r="BO160" s="209"/>
      <c r="BP160" s="209"/>
    </row>
    <row r="161" spans="3:68" s="210" customFormat="1" ht="12.95" customHeight="1">
      <c r="C161" s="296"/>
      <c r="D161" s="296"/>
      <c r="P161" s="214"/>
      <c r="S161" s="215"/>
      <c r="Z161" s="209"/>
      <c r="AA161" s="221"/>
      <c r="AB161" s="221"/>
      <c r="AC161" s="221"/>
      <c r="AD161" s="221"/>
      <c r="AE161" s="221"/>
      <c r="AF161" s="209"/>
      <c r="AG161" s="23"/>
      <c r="AH161" s="209"/>
      <c r="AI161" s="209"/>
      <c r="AJ161" s="209"/>
      <c r="AK161" s="209"/>
      <c r="AL161" s="209"/>
      <c r="AM161" s="209"/>
      <c r="AN161" s="221"/>
      <c r="AO161" s="221"/>
      <c r="AP161" s="221"/>
      <c r="AQ161" s="221"/>
      <c r="AR161" s="221"/>
      <c r="AS161" s="221"/>
      <c r="AT161" s="221"/>
      <c r="AU161" s="221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  <c r="BI161" s="209"/>
      <c r="BJ161" s="209"/>
      <c r="BK161" s="209"/>
      <c r="BL161" s="209"/>
      <c r="BM161" s="209"/>
      <c r="BN161" s="209"/>
      <c r="BO161" s="209"/>
      <c r="BP161" s="209"/>
    </row>
    <row r="162" spans="3:68" s="210" customFormat="1" ht="12.95" customHeight="1">
      <c r="C162" s="296"/>
      <c r="D162" s="296"/>
      <c r="P162" s="214"/>
      <c r="S162" s="215"/>
      <c r="Z162" s="209"/>
      <c r="AA162" s="221"/>
      <c r="AB162" s="221"/>
      <c r="AC162" s="221"/>
      <c r="AD162" s="221"/>
      <c r="AE162" s="221"/>
      <c r="AF162" s="209"/>
      <c r="AG162" s="23"/>
      <c r="AH162" s="209"/>
      <c r="AI162" s="209"/>
      <c r="AJ162" s="209"/>
      <c r="AK162" s="209"/>
      <c r="AL162" s="209"/>
      <c r="AM162" s="209"/>
      <c r="AN162" s="221"/>
      <c r="AO162" s="221"/>
      <c r="AP162" s="221"/>
      <c r="AQ162" s="221"/>
      <c r="AR162" s="221"/>
      <c r="AS162" s="221"/>
      <c r="AT162" s="221"/>
      <c r="AU162" s="221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  <c r="BI162" s="209"/>
      <c r="BJ162" s="209"/>
      <c r="BK162" s="209"/>
      <c r="BL162" s="209"/>
      <c r="BM162" s="209"/>
      <c r="BN162" s="209"/>
      <c r="BO162" s="209"/>
      <c r="BP162" s="209"/>
    </row>
    <row r="163" spans="3:68" s="210" customFormat="1" ht="12.95" customHeight="1">
      <c r="C163" s="296"/>
      <c r="D163" s="296"/>
      <c r="P163" s="214"/>
      <c r="S163" s="215"/>
      <c r="Z163" s="209"/>
      <c r="AA163" s="221"/>
      <c r="AB163" s="221"/>
      <c r="AC163" s="221"/>
      <c r="AD163" s="221"/>
      <c r="AE163" s="221"/>
      <c r="AF163" s="209"/>
      <c r="AG163" s="23"/>
      <c r="AH163" s="209"/>
      <c r="AI163" s="209"/>
      <c r="AJ163" s="209"/>
      <c r="AK163" s="209"/>
      <c r="AL163" s="209"/>
      <c r="AM163" s="209"/>
      <c r="AN163" s="221"/>
      <c r="AO163" s="221"/>
      <c r="AP163" s="221"/>
      <c r="AQ163" s="221"/>
      <c r="AR163" s="221"/>
      <c r="AS163" s="221"/>
      <c r="AT163" s="221"/>
      <c r="AU163" s="221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  <c r="BI163" s="209"/>
      <c r="BJ163" s="209"/>
      <c r="BK163" s="209"/>
      <c r="BL163" s="209"/>
      <c r="BM163" s="209"/>
      <c r="BN163" s="209"/>
      <c r="BO163" s="209"/>
      <c r="BP163" s="209"/>
    </row>
    <row r="164" spans="3:68" s="210" customFormat="1" ht="12.95" customHeight="1">
      <c r="C164" s="296"/>
      <c r="D164" s="296"/>
      <c r="P164" s="214"/>
      <c r="S164" s="215"/>
      <c r="Z164" s="209"/>
      <c r="AA164" s="221"/>
      <c r="AB164" s="221"/>
      <c r="AC164" s="221"/>
      <c r="AD164" s="221"/>
      <c r="AE164" s="221"/>
      <c r="AF164" s="209"/>
      <c r="AG164" s="23"/>
      <c r="AH164" s="209"/>
      <c r="AI164" s="209"/>
      <c r="AJ164" s="209"/>
      <c r="AK164" s="209"/>
      <c r="AL164" s="209"/>
      <c r="AM164" s="209"/>
      <c r="AN164" s="221"/>
      <c r="AO164" s="221"/>
      <c r="AP164" s="221"/>
      <c r="AQ164" s="221"/>
      <c r="AR164" s="221"/>
      <c r="AS164" s="221"/>
      <c r="AT164" s="221"/>
      <c r="AU164" s="221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  <c r="BI164" s="209"/>
      <c r="BJ164" s="209"/>
      <c r="BK164" s="209"/>
      <c r="BL164" s="209"/>
      <c r="BM164" s="209"/>
      <c r="BN164" s="209"/>
      <c r="BO164" s="209"/>
      <c r="BP164" s="209"/>
    </row>
    <row r="165" spans="3:68" s="210" customFormat="1" ht="12.95" customHeight="1">
      <c r="C165" s="296"/>
      <c r="D165" s="296"/>
      <c r="P165" s="214"/>
      <c r="S165" s="215"/>
      <c r="Z165" s="209"/>
      <c r="AA165" s="221"/>
      <c r="AB165" s="221"/>
      <c r="AC165" s="221"/>
      <c r="AD165" s="221"/>
      <c r="AE165" s="221"/>
      <c r="AF165" s="209"/>
      <c r="AG165" s="23"/>
      <c r="AH165" s="209"/>
      <c r="AI165" s="209"/>
      <c r="AJ165" s="209"/>
      <c r="AK165" s="209"/>
      <c r="AL165" s="209"/>
      <c r="AM165" s="209"/>
      <c r="AN165" s="221"/>
      <c r="AO165" s="221"/>
      <c r="AP165" s="221"/>
      <c r="AQ165" s="221"/>
      <c r="AR165" s="221"/>
      <c r="AS165" s="221"/>
      <c r="AT165" s="221"/>
      <c r="AU165" s="221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  <c r="BI165" s="209"/>
      <c r="BJ165" s="209"/>
      <c r="BK165" s="209"/>
      <c r="BL165" s="209"/>
      <c r="BM165" s="209"/>
      <c r="BN165" s="209"/>
      <c r="BO165" s="209"/>
      <c r="BP165" s="209"/>
    </row>
    <row r="166" spans="3:68" s="210" customFormat="1" ht="12.95" customHeight="1">
      <c r="C166" s="296"/>
      <c r="D166" s="296"/>
      <c r="P166" s="214"/>
      <c r="S166" s="215"/>
      <c r="Z166" s="209"/>
      <c r="AA166" s="221"/>
      <c r="AB166" s="221"/>
      <c r="AC166" s="221"/>
      <c r="AD166" s="221"/>
      <c r="AE166" s="221"/>
      <c r="AF166" s="209"/>
      <c r="AG166" s="23"/>
      <c r="AH166" s="209"/>
      <c r="AI166" s="209"/>
      <c r="AJ166" s="209"/>
      <c r="AK166" s="209"/>
      <c r="AL166" s="209"/>
      <c r="AM166" s="209"/>
      <c r="AN166" s="221"/>
      <c r="AO166" s="221"/>
      <c r="AP166" s="221"/>
      <c r="AQ166" s="221"/>
      <c r="AR166" s="221"/>
      <c r="AS166" s="221"/>
      <c r="AT166" s="221"/>
      <c r="AU166" s="221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  <c r="BI166" s="209"/>
      <c r="BJ166" s="209"/>
      <c r="BK166" s="209"/>
      <c r="BL166" s="209"/>
      <c r="BM166" s="209"/>
      <c r="BN166" s="209"/>
      <c r="BO166" s="209"/>
      <c r="BP166" s="209"/>
    </row>
    <row r="167" spans="3:68" s="210" customFormat="1" ht="12.95" customHeight="1">
      <c r="C167" s="296"/>
      <c r="D167" s="296"/>
      <c r="P167" s="214"/>
      <c r="S167" s="215"/>
      <c r="Z167" s="209"/>
      <c r="AA167" s="221"/>
      <c r="AB167" s="221"/>
      <c r="AC167" s="221"/>
      <c r="AD167" s="221"/>
      <c r="AE167" s="221"/>
      <c r="AF167" s="209"/>
      <c r="AG167" s="23"/>
      <c r="AH167" s="209"/>
      <c r="AI167" s="209"/>
      <c r="AJ167" s="209"/>
      <c r="AK167" s="209"/>
      <c r="AL167" s="209"/>
      <c r="AM167" s="209"/>
      <c r="AN167" s="221"/>
      <c r="AO167" s="221"/>
      <c r="AP167" s="221"/>
      <c r="AQ167" s="221"/>
      <c r="AR167" s="221"/>
      <c r="AS167" s="221"/>
      <c r="AT167" s="221"/>
      <c r="AU167" s="221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  <c r="BI167" s="209"/>
      <c r="BJ167" s="209"/>
      <c r="BK167" s="209"/>
      <c r="BL167" s="209"/>
      <c r="BM167" s="209"/>
      <c r="BN167" s="209"/>
      <c r="BO167" s="209"/>
      <c r="BP167" s="209"/>
    </row>
    <row r="168" spans="3:68" s="210" customFormat="1" ht="12.95" customHeight="1">
      <c r="C168" s="296"/>
      <c r="D168" s="296"/>
      <c r="P168" s="214"/>
      <c r="S168" s="215"/>
      <c r="Z168" s="209"/>
      <c r="AA168" s="221"/>
      <c r="AB168" s="221"/>
      <c r="AC168" s="221"/>
      <c r="AD168" s="221"/>
      <c r="AE168" s="221"/>
      <c r="AF168" s="209"/>
      <c r="AG168" s="23"/>
      <c r="AH168" s="209"/>
      <c r="AI168" s="209"/>
      <c r="AJ168" s="209"/>
      <c r="AK168" s="209"/>
      <c r="AL168" s="209"/>
      <c r="AM168" s="209"/>
      <c r="AN168" s="221"/>
      <c r="AO168" s="221"/>
      <c r="AP168" s="221"/>
      <c r="AQ168" s="221"/>
      <c r="AR168" s="221"/>
      <c r="AS168" s="221"/>
      <c r="AT168" s="221"/>
      <c r="AU168" s="221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  <c r="BI168" s="209"/>
      <c r="BJ168" s="209"/>
      <c r="BK168" s="209"/>
      <c r="BL168" s="209"/>
      <c r="BM168" s="209"/>
      <c r="BN168" s="209"/>
      <c r="BO168" s="209"/>
      <c r="BP168" s="209"/>
    </row>
    <row r="169" spans="3:68" s="210" customFormat="1" ht="12.95" customHeight="1">
      <c r="C169" s="296"/>
      <c r="D169" s="296"/>
      <c r="P169" s="214"/>
      <c r="S169" s="215"/>
      <c r="Z169" s="209"/>
      <c r="AA169" s="221"/>
      <c r="AB169" s="221"/>
      <c r="AC169" s="221"/>
      <c r="AD169" s="221"/>
      <c r="AE169" s="221"/>
      <c r="AF169" s="209"/>
      <c r="AG169" s="23"/>
      <c r="AH169" s="209"/>
      <c r="AI169" s="209"/>
      <c r="AJ169" s="209"/>
      <c r="AK169" s="209"/>
      <c r="AL169" s="209"/>
      <c r="AM169" s="209"/>
      <c r="AN169" s="221"/>
      <c r="AO169" s="221"/>
      <c r="AP169" s="221"/>
      <c r="AQ169" s="221"/>
      <c r="AR169" s="221"/>
      <c r="AS169" s="221"/>
      <c r="AT169" s="221"/>
      <c r="AU169" s="221"/>
      <c r="AV169" s="221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  <c r="BI169" s="209"/>
      <c r="BJ169" s="209"/>
      <c r="BK169" s="209"/>
      <c r="BL169" s="209"/>
      <c r="BM169" s="209"/>
      <c r="BN169" s="209"/>
      <c r="BO169" s="209"/>
      <c r="BP169" s="209"/>
    </row>
    <row r="170" spans="3:68" s="210" customFormat="1" ht="12.95" customHeight="1">
      <c r="C170" s="296"/>
      <c r="D170" s="296"/>
      <c r="P170" s="214"/>
      <c r="S170" s="215"/>
      <c r="Z170" s="209"/>
      <c r="AA170" s="221"/>
      <c r="AB170" s="221"/>
      <c r="AC170" s="221"/>
      <c r="AD170" s="221"/>
      <c r="AE170" s="221"/>
      <c r="AF170" s="209"/>
      <c r="AG170" s="23"/>
      <c r="AH170" s="209"/>
      <c r="AI170" s="209"/>
      <c r="AJ170" s="209"/>
      <c r="AK170" s="209"/>
      <c r="AL170" s="209"/>
      <c r="AM170" s="209"/>
      <c r="AN170" s="221"/>
      <c r="AO170" s="221"/>
      <c r="AP170" s="221"/>
      <c r="AQ170" s="221"/>
      <c r="AR170" s="221"/>
      <c r="AS170" s="221"/>
      <c r="AT170" s="221"/>
      <c r="AU170" s="221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  <c r="BI170" s="209"/>
      <c r="BJ170" s="209"/>
      <c r="BK170" s="209"/>
      <c r="BL170" s="209"/>
      <c r="BM170" s="209"/>
      <c r="BN170" s="209"/>
      <c r="BO170" s="209"/>
      <c r="BP170" s="209"/>
    </row>
    <row r="171" spans="3:68" s="210" customFormat="1" ht="12.95" customHeight="1">
      <c r="C171" s="296"/>
      <c r="D171" s="296"/>
      <c r="P171" s="214"/>
      <c r="S171" s="215"/>
      <c r="Z171" s="209"/>
      <c r="AA171" s="221"/>
      <c r="AB171" s="221"/>
      <c r="AC171" s="221"/>
      <c r="AD171" s="221"/>
      <c r="AE171" s="221"/>
      <c r="AF171" s="209"/>
      <c r="AG171" s="23"/>
      <c r="AH171" s="209"/>
      <c r="AI171" s="209"/>
      <c r="AJ171" s="209"/>
      <c r="AK171" s="209"/>
      <c r="AL171" s="209"/>
      <c r="AM171" s="209"/>
      <c r="AN171" s="221"/>
      <c r="AO171" s="221"/>
      <c r="AP171" s="221"/>
      <c r="AQ171" s="221"/>
      <c r="AR171" s="221"/>
      <c r="AS171" s="221"/>
      <c r="AT171" s="221"/>
      <c r="AU171" s="221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  <c r="BI171" s="209"/>
      <c r="BJ171" s="209"/>
      <c r="BK171" s="209"/>
      <c r="BL171" s="209"/>
      <c r="BM171" s="209"/>
      <c r="BN171" s="209"/>
      <c r="BO171" s="209"/>
      <c r="BP171" s="209"/>
    </row>
    <row r="172" spans="3:68" s="210" customFormat="1" ht="12.95" customHeight="1">
      <c r="C172" s="296"/>
      <c r="D172" s="296"/>
      <c r="P172" s="214"/>
      <c r="S172" s="215"/>
      <c r="Z172" s="209"/>
      <c r="AA172" s="221"/>
      <c r="AB172" s="221"/>
      <c r="AC172" s="221"/>
      <c r="AD172" s="221"/>
      <c r="AE172" s="221"/>
      <c r="AF172" s="209"/>
      <c r="AG172" s="23"/>
      <c r="AH172" s="209"/>
      <c r="AI172" s="209"/>
      <c r="AJ172" s="209"/>
      <c r="AK172" s="209"/>
      <c r="AL172" s="209"/>
      <c r="AM172" s="209"/>
      <c r="AN172" s="221"/>
      <c r="AO172" s="221"/>
      <c r="AP172" s="221"/>
      <c r="AQ172" s="221"/>
      <c r="AR172" s="221"/>
      <c r="AS172" s="221"/>
      <c r="AT172" s="221"/>
      <c r="AU172" s="221"/>
      <c r="AV172" s="221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  <c r="BJ172" s="209"/>
      <c r="BK172" s="209"/>
      <c r="BL172" s="209"/>
      <c r="BM172" s="209"/>
      <c r="BN172" s="209"/>
      <c r="BO172" s="209"/>
      <c r="BP172" s="209"/>
    </row>
    <row r="173" spans="3:68" s="210" customFormat="1" ht="12.95" customHeight="1">
      <c r="C173" s="296"/>
      <c r="D173" s="296"/>
      <c r="P173" s="214"/>
      <c r="S173" s="215"/>
      <c r="Z173" s="209"/>
      <c r="AA173" s="221"/>
      <c r="AB173" s="221"/>
      <c r="AC173" s="221"/>
      <c r="AD173" s="221"/>
      <c r="AE173" s="221"/>
      <c r="AF173" s="209"/>
      <c r="AG173" s="23"/>
      <c r="AH173" s="209"/>
      <c r="AI173" s="209"/>
      <c r="AJ173" s="209"/>
      <c r="AK173" s="209"/>
      <c r="AL173" s="209"/>
      <c r="AM173" s="209"/>
      <c r="AN173" s="221"/>
      <c r="AO173" s="221"/>
      <c r="AP173" s="221"/>
      <c r="AQ173" s="221"/>
      <c r="AR173" s="221"/>
      <c r="AS173" s="221"/>
      <c r="AT173" s="221"/>
      <c r="AU173" s="221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9"/>
      <c r="BM173" s="209"/>
      <c r="BN173" s="209"/>
      <c r="BO173" s="209"/>
      <c r="BP173" s="209"/>
    </row>
    <row r="174" spans="3:68" s="210" customFormat="1" ht="12.95" customHeight="1">
      <c r="C174" s="296"/>
      <c r="D174" s="296"/>
      <c r="P174" s="214"/>
      <c r="S174" s="215"/>
      <c r="Z174" s="209"/>
      <c r="AA174" s="221"/>
      <c r="AB174" s="221"/>
      <c r="AC174" s="221"/>
      <c r="AD174" s="221"/>
      <c r="AE174" s="221"/>
      <c r="AF174" s="209"/>
      <c r="AG174" s="23"/>
      <c r="AH174" s="209"/>
      <c r="AI174" s="209"/>
      <c r="AJ174" s="209"/>
      <c r="AK174" s="209"/>
      <c r="AL174" s="209"/>
      <c r="AM174" s="209"/>
      <c r="AN174" s="221"/>
      <c r="AO174" s="221"/>
      <c r="AP174" s="221"/>
      <c r="AQ174" s="221"/>
      <c r="AR174" s="221"/>
      <c r="AS174" s="221"/>
      <c r="AT174" s="221"/>
      <c r="AU174" s="221"/>
      <c r="AV174" s="221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9"/>
      <c r="BM174" s="209"/>
      <c r="BN174" s="209"/>
      <c r="BO174" s="209"/>
      <c r="BP174" s="209"/>
    </row>
    <row r="175" spans="3:68" s="210" customFormat="1" ht="12.95" customHeight="1">
      <c r="C175" s="296"/>
      <c r="D175" s="296"/>
      <c r="P175" s="214"/>
      <c r="S175" s="215"/>
      <c r="Z175" s="209"/>
      <c r="AA175" s="221"/>
      <c r="AB175" s="221"/>
      <c r="AC175" s="221"/>
      <c r="AD175" s="221"/>
      <c r="AE175" s="221"/>
      <c r="AF175" s="209"/>
      <c r="AG175" s="23"/>
      <c r="AH175" s="209"/>
      <c r="AI175" s="209"/>
      <c r="AJ175" s="209"/>
      <c r="AK175" s="209"/>
      <c r="AL175" s="209"/>
      <c r="AM175" s="209"/>
      <c r="AN175" s="221"/>
      <c r="AO175" s="221"/>
      <c r="AP175" s="221"/>
      <c r="AQ175" s="221"/>
      <c r="AR175" s="221"/>
      <c r="AS175" s="221"/>
      <c r="AT175" s="221"/>
      <c r="AU175" s="221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09"/>
      <c r="BN175" s="209"/>
      <c r="BO175" s="209"/>
      <c r="BP175" s="209"/>
    </row>
    <row r="176" spans="3:68" s="210" customFormat="1" ht="12.95" customHeight="1">
      <c r="C176" s="296"/>
      <c r="D176" s="296"/>
      <c r="P176" s="214"/>
      <c r="S176" s="215"/>
      <c r="Z176" s="209"/>
      <c r="AA176" s="221"/>
      <c r="AB176" s="221"/>
      <c r="AC176" s="221"/>
      <c r="AD176" s="221"/>
      <c r="AE176" s="221"/>
      <c r="AF176" s="209"/>
      <c r="AG176" s="23"/>
      <c r="AH176" s="209"/>
      <c r="AI176" s="209"/>
      <c r="AJ176" s="209"/>
      <c r="AK176" s="209"/>
      <c r="AL176" s="209"/>
      <c r="AM176" s="209"/>
      <c r="AN176" s="221"/>
      <c r="AO176" s="221"/>
      <c r="AP176" s="221"/>
      <c r="AQ176" s="221"/>
      <c r="AR176" s="221"/>
      <c r="AS176" s="221"/>
      <c r="AT176" s="221"/>
      <c r="AU176" s="221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09"/>
      <c r="BN176" s="209"/>
      <c r="BO176" s="209"/>
      <c r="BP176" s="209"/>
    </row>
    <row r="177" spans="3:68" s="210" customFormat="1" ht="12.95" customHeight="1">
      <c r="C177" s="296"/>
      <c r="D177" s="296"/>
      <c r="P177" s="214"/>
      <c r="S177" s="215"/>
      <c r="Z177" s="209"/>
      <c r="AA177" s="221"/>
      <c r="AB177" s="221"/>
      <c r="AC177" s="221"/>
      <c r="AD177" s="221"/>
      <c r="AE177" s="221"/>
      <c r="AF177" s="209"/>
      <c r="AG177" s="23"/>
      <c r="AH177" s="209"/>
      <c r="AI177" s="209"/>
      <c r="AJ177" s="209"/>
      <c r="AK177" s="209"/>
      <c r="AL177" s="209"/>
      <c r="AM177" s="209"/>
      <c r="AN177" s="221"/>
      <c r="AO177" s="221"/>
      <c r="AP177" s="221"/>
      <c r="AQ177" s="221"/>
      <c r="AR177" s="221"/>
      <c r="AS177" s="221"/>
      <c r="AT177" s="221"/>
      <c r="AU177" s="221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  <c r="BJ177" s="209"/>
      <c r="BK177" s="209"/>
      <c r="BL177" s="209"/>
      <c r="BM177" s="209"/>
      <c r="BN177" s="209"/>
      <c r="BO177" s="209"/>
      <c r="BP177" s="209"/>
    </row>
    <row r="178" spans="3:68" s="210" customFormat="1" ht="12.95" customHeight="1">
      <c r="C178" s="296"/>
      <c r="D178" s="296"/>
      <c r="P178" s="214"/>
      <c r="S178" s="215"/>
      <c r="Z178" s="209"/>
      <c r="AA178" s="221"/>
      <c r="AB178" s="221"/>
      <c r="AC178" s="221"/>
      <c r="AD178" s="221"/>
      <c r="AE178" s="221"/>
      <c r="AF178" s="209"/>
      <c r="AG178" s="23"/>
      <c r="AH178" s="209"/>
      <c r="AI178" s="209"/>
      <c r="AJ178" s="209"/>
      <c r="AK178" s="209"/>
      <c r="AL178" s="209"/>
      <c r="AM178" s="209"/>
      <c r="AN178" s="221"/>
      <c r="AO178" s="221"/>
      <c r="AP178" s="221"/>
      <c r="AQ178" s="221"/>
      <c r="AR178" s="221"/>
      <c r="AS178" s="221"/>
      <c r="AT178" s="221"/>
      <c r="AU178" s="221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  <c r="BJ178" s="209"/>
      <c r="BK178" s="209"/>
      <c r="BL178" s="209"/>
      <c r="BM178" s="209"/>
      <c r="BN178" s="209"/>
      <c r="BO178" s="209"/>
      <c r="BP178" s="209"/>
    </row>
    <row r="179" spans="3:68" s="210" customFormat="1" ht="12.95" customHeight="1">
      <c r="C179" s="296"/>
      <c r="D179" s="296"/>
      <c r="P179" s="214"/>
      <c r="S179" s="215"/>
      <c r="Z179" s="209"/>
      <c r="AA179" s="221"/>
      <c r="AB179" s="221"/>
      <c r="AC179" s="221"/>
      <c r="AD179" s="221"/>
      <c r="AE179" s="221"/>
      <c r="AF179" s="209"/>
      <c r="AG179" s="23"/>
      <c r="AH179" s="209"/>
      <c r="AI179" s="209"/>
      <c r="AJ179" s="209"/>
      <c r="AK179" s="209"/>
      <c r="AL179" s="209"/>
      <c r="AM179" s="209"/>
      <c r="AN179" s="221"/>
      <c r="AO179" s="221"/>
      <c r="AP179" s="221"/>
      <c r="AQ179" s="221"/>
      <c r="AR179" s="221"/>
      <c r="AS179" s="221"/>
      <c r="AT179" s="221"/>
      <c r="AU179" s="221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  <c r="BI179" s="209"/>
      <c r="BJ179" s="209"/>
      <c r="BK179" s="209"/>
      <c r="BL179" s="209"/>
      <c r="BM179" s="209"/>
      <c r="BN179" s="209"/>
      <c r="BO179" s="209"/>
      <c r="BP179" s="209"/>
    </row>
    <row r="180" spans="3:68" s="210" customFormat="1" ht="12.95" customHeight="1">
      <c r="C180" s="296"/>
      <c r="D180" s="296"/>
      <c r="P180" s="214"/>
      <c r="S180" s="215"/>
      <c r="Z180" s="209"/>
      <c r="AA180" s="221"/>
      <c r="AB180" s="221"/>
      <c r="AC180" s="221"/>
      <c r="AD180" s="221"/>
      <c r="AE180" s="221"/>
      <c r="AF180" s="209"/>
      <c r="AG180" s="23"/>
      <c r="AH180" s="209"/>
      <c r="AI180" s="209"/>
      <c r="AJ180" s="209"/>
      <c r="AK180" s="209"/>
      <c r="AL180" s="209"/>
      <c r="AM180" s="209"/>
      <c r="AN180" s="221"/>
      <c r="AO180" s="221"/>
      <c r="AP180" s="221"/>
      <c r="AQ180" s="221"/>
      <c r="AR180" s="221"/>
      <c r="AS180" s="221"/>
      <c r="AT180" s="221"/>
      <c r="AU180" s="221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  <c r="BI180" s="209"/>
      <c r="BJ180" s="209"/>
      <c r="BK180" s="209"/>
      <c r="BL180" s="209"/>
      <c r="BM180" s="209"/>
      <c r="BN180" s="209"/>
      <c r="BO180" s="209"/>
      <c r="BP180" s="209"/>
    </row>
    <row r="181" spans="3:68" s="210" customFormat="1" ht="12.95" customHeight="1">
      <c r="C181" s="296"/>
      <c r="D181" s="296"/>
      <c r="P181" s="214"/>
      <c r="S181" s="215"/>
      <c r="Z181" s="209"/>
      <c r="AA181" s="221"/>
      <c r="AB181" s="221"/>
      <c r="AC181" s="221"/>
      <c r="AD181" s="221"/>
      <c r="AE181" s="221"/>
      <c r="AF181" s="209"/>
      <c r="AG181" s="23"/>
      <c r="AH181" s="209"/>
      <c r="AI181" s="209"/>
      <c r="AJ181" s="209"/>
      <c r="AK181" s="209"/>
      <c r="AL181" s="209"/>
      <c r="AM181" s="209"/>
      <c r="AN181" s="221"/>
      <c r="AO181" s="221"/>
      <c r="AP181" s="221"/>
      <c r="AQ181" s="221"/>
      <c r="AR181" s="221"/>
      <c r="AS181" s="221"/>
      <c r="AT181" s="221"/>
      <c r="AU181" s="221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  <c r="BI181" s="209"/>
      <c r="BJ181" s="209"/>
      <c r="BK181" s="209"/>
      <c r="BL181" s="209"/>
      <c r="BM181" s="209"/>
      <c r="BN181" s="209"/>
      <c r="BO181" s="209"/>
      <c r="BP181" s="209"/>
    </row>
    <row r="182" spans="3:68" s="210" customFormat="1" ht="12.95" customHeight="1">
      <c r="C182" s="296"/>
      <c r="D182" s="296"/>
      <c r="P182" s="214"/>
      <c r="S182" s="215"/>
      <c r="Z182" s="209"/>
      <c r="AA182" s="221"/>
      <c r="AB182" s="221"/>
      <c r="AC182" s="221"/>
      <c r="AD182" s="221"/>
      <c r="AE182" s="221"/>
      <c r="AF182" s="209"/>
      <c r="AG182" s="23"/>
      <c r="AH182" s="209"/>
      <c r="AI182" s="209"/>
      <c r="AJ182" s="209"/>
      <c r="AK182" s="209"/>
      <c r="AL182" s="209"/>
      <c r="AM182" s="209"/>
      <c r="AN182" s="221"/>
      <c r="AO182" s="221"/>
      <c r="AP182" s="221"/>
      <c r="AQ182" s="221"/>
      <c r="AR182" s="221"/>
      <c r="AS182" s="221"/>
      <c r="AT182" s="221"/>
      <c r="AU182" s="221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  <c r="BI182" s="209"/>
      <c r="BJ182" s="209"/>
      <c r="BK182" s="209"/>
      <c r="BL182" s="209"/>
      <c r="BM182" s="209"/>
      <c r="BN182" s="209"/>
      <c r="BO182" s="209"/>
      <c r="BP182" s="209"/>
    </row>
    <row r="183" spans="3:68" s="210" customFormat="1" ht="12.95" customHeight="1">
      <c r="C183" s="296"/>
      <c r="D183" s="296"/>
      <c r="P183" s="214"/>
      <c r="S183" s="215"/>
      <c r="Z183" s="209"/>
      <c r="AA183" s="221"/>
      <c r="AB183" s="221"/>
      <c r="AC183" s="221"/>
      <c r="AD183" s="221"/>
      <c r="AE183" s="221"/>
      <c r="AF183" s="209"/>
      <c r="AG183" s="23"/>
      <c r="AH183" s="209"/>
      <c r="AI183" s="209"/>
      <c r="AJ183" s="209"/>
      <c r="AK183" s="209"/>
      <c r="AL183" s="209"/>
      <c r="AM183" s="209"/>
      <c r="AN183" s="221"/>
      <c r="AO183" s="221"/>
      <c r="AP183" s="221"/>
      <c r="AQ183" s="221"/>
      <c r="AR183" s="221"/>
      <c r="AS183" s="221"/>
      <c r="AT183" s="221"/>
      <c r="AU183" s="221"/>
      <c r="AV183" s="221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  <c r="BI183" s="209"/>
      <c r="BJ183" s="209"/>
      <c r="BK183" s="209"/>
      <c r="BL183" s="209"/>
      <c r="BM183" s="209"/>
      <c r="BN183" s="209"/>
      <c r="BO183" s="209"/>
      <c r="BP183" s="209"/>
    </row>
    <row r="184" spans="3:68" s="210" customFormat="1" ht="12.95" customHeight="1">
      <c r="C184" s="296"/>
      <c r="D184" s="296"/>
      <c r="P184" s="214"/>
      <c r="S184" s="215"/>
      <c r="Z184" s="209"/>
      <c r="AA184" s="221"/>
      <c r="AB184" s="221"/>
      <c r="AC184" s="221"/>
      <c r="AD184" s="221"/>
      <c r="AE184" s="221"/>
      <c r="AF184" s="209"/>
      <c r="AG184" s="23"/>
      <c r="AH184" s="209"/>
      <c r="AI184" s="209"/>
      <c r="AJ184" s="209"/>
      <c r="AK184" s="209"/>
      <c r="AL184" s="209"/>
      <c r="AM184" s="209"/>
      <c r="AN184" s="221"/>
      <c r="AO184" s="221"/>
      <c r="AP184" s="221"/>
      <c r="AQ184" s="221"/>
      <c r="AR184" s="221"/>
      <c r="AS184" s="221"/>
      <c r="AT184" s="221"/>
      <c r="AU184" s="221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  <c r="BI184" s="209"/>
      <c r="BJ184" s="209"/>
      <c r="BK184" s="209"/>
      <c r="BL184" s="209"/>
      <c r="BM184" s="209"/>
      <c r="BN184" s="209"/>
      <c r="BO184" s="209"/>
      <c r="BP184" s="209"/>
    </row>
    <row r="185" spans="3:68" s="210" customFormat="1" ht="12.95" customHeight="1">
      <c r="C185" s="296"/>
      <c r="D185" s="296"/>
      <c r="P185" s="214"/>
      <c r="S185" s="215"/>
      <c r="Z185" s="209"/>
      <c r="AA185" s="221"/>
      <c r="AB185" s="221"/>
      <c r="AC185" s="221"/>
      <c r="AD185" s="221"/>
      <c r="AE185" s="221"/>
      <c r="AF185" s="209"/>
      <c r="AG185" s="23"/>
      <c r="AH185" s="209"/>
      <c r="AI185" s="209"/>
      <c r="AJ185" s="209"/>
      <c r="AK185" s="209"/>
      <c r="AL185" s="209"/>
      <c r="AM185" s="209"/>
      <c r="AN185" s="221"/>
      <c r="AO185" s="221"/>
      <c r="AP185" s="221"/>
      <c r="AQ185" s="221"/>
      <c r="AR185" s="221"/>
      <c r="AS185" s="221"/>
      <c r="AT185" s="221"/>
      <c r="AU185" s="221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  <c r="BI185" s="209"/>
      <c r="BJ185" s="209"/>
      <c r="BK185" s="209"/>
      <c r="BL185" s="209"/>
      <c r="BM185" s="209"/>
      <c r="BN185" s="209"/>
      <c r="BO185" s="209"/>
      <c r="BP185" s="209"/>
    </row>
    <row r="186" spans="3:68" s="210" customFormat="1" ht="12.95" customHeight="1">
      <c r="C186" s="296"/>
      <c r="D186" s="296"/>
      <c r="P186" s="214"/>
      <c r="S186" s="215"/>
      <c r="Z186" s="209"/>
      <c r="AA186" s="221"/>
      <c r="AB186" s="221"/>
      <c r="AC186" s="221"/>
      <c r="AD186" s="221"/>
      <c r="AE186" s="221"/>
      <c r="AF186" s="209"/>
      <c r="AG186" s="23"/>
      <c r="AH186" s="209"/>
      <c r="AI186" s="209"/>
      <c r="AJ186" s="209"/>
      <c r="AK186" s="209"/>
      <c r="AL186" s="209"/>
      <c r="AM186" s="209"/>
      <c r="AN186" s="221"/>
      <c r="AO186" s="221"/>
      <c r="AP186" s="221"/>
      <c r="AQ186" s="221"/>
      <c r="AR186" s="221"/>
      <c r="AS186" s="221"/>
      <c r="AT186" s="221"/>
      <c r="AU186" s="221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  <c r="BI186" s="209"/>
      <c r="BJ186" s="209"/>
      <c r="BK186" s="209"/>
      <c r="BL186" s="209"/>
      <c r="BM186" s="209"/>
      <c r="BN186" s="209"/>
      <c r="BO186" s="209"/>
      <c r="BP186" s="209"/>
    </row>
    <row r="187" spans="3:68" s="210" customFormat="1" ht="12.95" customHeight="1">
      <c r="C187" s="296"/>
      <c r="D187" s="296"/>
      <c r="P187" s="214"/>
      <c r="S187" s="215"/>
      <c r="Z187" s="209"/>
      <c r="AA187" s="221"/>
      <c r="AB187" s="221"/>
      <c r="AC187" s="221"/>
      <c r="AD187" s="221"/>
      <c r="AE187" s="221"/>
      <c r="AF187" s="209"/>
      <c r="AG187" s="23"/>
      <c r="AH187" s="209"/>
      <c r="AI187" s="209"/>
      <c r="AJ187" s="209"/>
      <c r="AK187" s="209"/>
      <c r="AL187" s="209"/>
      <c r="AM187" s="209"/>
      <c r="AN187" s="221"/>
      <c r="AO187" s="221"/>
      <c r="AP187" s="221"/>
      <c r="AQ187" s="221"/>
      <c r="AR187" s="221"/>
      <c r="AS187" s="221"/>
      <c r="AT187" s="221"/>
      <c r="AU187" s="221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  <c r="BI187" s="209"/>
      <c r="BJ187" s="209"/>
      <c r="BK187" s="209"/>
      <c r="BL187" s="209"/>
      <c r="BM187" s="209"/>
      <c r="BN187" s="209"/>
      <c r="BO187" s="209"/>
      <c r="BP187" s="209"/>
    </row>
    <row r="188" spans="3:68" s="210" customFormat="1" ht="12.95" customHeight="1">
      <c r="C188" s="296"/>
      <c r="D188" s="296"/>
      <c r="P188" s="214"/>
      <c r="S188" s="215"/>
      <c r="Z188" s="209"/>
      <c r="AA188" s="221"/>
      <c r="AB188" s="221"/>
      <c r="AC188" s="221"/>
      <c r="AD188" s="221"/>
      <c r="AE188" s="221"/>
      <c r="AF188" s="209"/>
      <c r="AG188" s="23"/>
      <c r="AH188" s="209"/>
      <c r="AI188" s="209"/>
      <c r="AJ188" s="209"/>
      <c r="AK188" s="209"/>
      <c r="AL188" s="209"/>
      <c r="AM188" s="209"/>
      <c r="AN188" s="221"/>
      <c r="AO188" s="221"/>
      <c r="AP188" s="221"/>
      <c r="AQ188" s="221"/>
      <c r="AR188" s="221"/>
      <c r="AS188" s="221"/>
      <c r="AT188" s="221"/>
      <c r="AU188" s="221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  <c r="BI188" s="209"/>
      <c r="BJ188" s="209"/>
      <c r="BK188" s="209"/>
      <c r="BL188" s="209"/>
      <c r="BM188" s="209"/>
      <c r="BN188" s="209"/>
      <c r="BO188" s="209"/>
      <c r="BP188" s="209"/>
    </row>
    <row r="189" spans="3:68" s="210" customFormat="1" ht="12.95" customHeight="1">
      <c r="C189" s="296"/>
      <c r="D189" s="296"/>
      <c r="P189" s="214"/>
      <c r="S189" s="215"/>
      <c r="Z189" s="209"/>
      <c r="AA189" s="221"/>
      <c r="AB189" s="221"/>
      <c r="AC189" s="221"/>
      <c r="AD189" s="221"/>
      <c r="AE189" s="221"/>
      <c r="AF189" s="209"/>
      <c r="AG189" s="23"/>
      <c r="AH189" s="209"/>
      <c r="AI189" s="209"/>
      <c r="AJ189" s="209"/>
      <c r="AK189" s="209"/>
      <c r="AL189" s="209"/>
      <c r="AM189" s="209"/>
      <c r="AN189" s="221"/>
      <c r="AO189" s="221"/>
      <c r="AP189" s="221"/>
      <c r="AQ189" s="221"/>
      <c r="AR189" s="221"/>
      <c r="AS189" s="221"/>
      <c r="AT189" s="221"/>
      <c r="AU189" s="221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  <c r="BI189" s="209"/>
      <c r="BJ189" s="209"/>
      <c r="BK189" s="209"/>
      <c r="BL189" s="209"/>
      <c r="BM189" s="209"/>
      <c r="BN189" s="209"/>
      <c r="BO189" s="209"/>
      <c r="BP189" s="209"/>
    </row>
    <row r="190" spans="3:68" s="210" customFormat="1" ht="12.95" customHeight="1">
      <c r="C190" s="296"/>
      <c r="D190" s="296"/>
      <c r="P190" s="214"/>
      <c r="S190" s="215"/>
      <c r="Z190" s="209"/>
      <c r="AA190" s="221"/>
      <c r="AB190" s="221"/>
      <c r="AC190" s="221"/>
      <c r="AD190" s="221"/>
      <c r="AE190" s="221"/>
      <c r="AF190" s="209"/>
      <c r="AG190" s="23"/>
      <c r="AH190" s="209"/>
      <c r="AI190" s="209"/>
      <c r="AJ190" s="209"/>
      <c r="AK190" s="209"/>
      <c r="AL190" s="209"/>
      <c r="AM190" s="209"/>
      <c r="AN190" s="221"/>
      <c r="AO190" s="221"/>
      <c r="AP190" s="221"/>
      <c r="AQ190" s="221"/>
      <c r="AR190" s="221"/>
      <c r="AS190" s="221"/>
      <c r="AT190" s="221"/>
      <c r="AU190" s="221"/>
      <c r="AV190" s="221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  <c r="BJ190" s="209"/>
      <c r="BK190" s="209"/>
      <c r="BL190" s="209"/>
      <c r="BM190" s="209"/>
      <c r="BN190" s="209"/>
      <c r="BO190" s="209"/>
      <c r="BP190" s="209"/>
    </row>
    <row r="191" spans="3:68" s="210" customFormat="1" ht="12.95" customHeight="1">
      <c r="C191" s="296"/>
      <c r="D191" s="296"/>
      <c r="P191" s="214"/>
      <c r="S191" s="215"/>
      <c r="Z191" s="209"/>
      <c r="AA191" s="221"/>
      <c r="AB191" s="221"/>
      <c r="AC191" s="221"/>
      <c r="AD191" s="221"/>
      <c r="AE191" s="221"/>
      <c r="AF191" s="209"/>
      <c r="AG191" s="23"/>
      <c r="AH191" s="209"/>
      <c r="AI191" s="209"/>
      <c r="AJ191" s="209"/>
      <c r="AK191" s="209"/>
      <c r="AL191" s="209"/>
      <c r="AM191" s="209"/>
      <c r="AN191" s="221"/>
      <c r="AO191" s="221"/>
      <c r="AP191" s="221"/>
      <c r="AQ191" s="221"/>
      <c r="AR191" s="221"/>
      <c r="AS191" s="221"/>
      <c r="AT191" s="221"/>
      <c r="AU191" s="221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09"/>
      <c r="BN191" s="209"/>
      <c r="BO191" s="209"/>
      <c r="BP191" s="209"/>
    </row>
    <row r="192" spans="3:68" s="210" customFormat="1" ht="12.95" customHeight="1">
      <c r="C192" s="296"/>
      <c r="D192" s="296"/>
      <c r="P192" s="214"/>
      <c r="S192" s="215"/>
      <c r="Z192" s="209"/>
      <c r="AA192" s="221"/>
      <c r="AB192" s="221"/>
      <c r="AC192" s="221"/>
      <c r="AD192" s="221"/>
      <c r="AE192" s="221"/>
      <c r="AF192" s="209"/>
      <c r="AG192" s="23"/>
      <c r="AH192" s="209"/>
      <c r="AI192" s="209"/>
      <c r="AJ192" s="209"/>
      <c r="AK192" s="209"/>
      <c r="AL192" s="209"/>
      <c r="AM192" s="209"/>
      <c r="AN192" s="221"/>
      <c r="AO192" s="221"/>
      <c r="AP192" s="221"/>
      <c r="AQ192" s="221"/>
      <c r="AR192" s="221"/>
      <c r="AS192" s="221"/>
      <c r="AT192" s="221"/>
      <c r="AU192" s="221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09"/>
      <c r="BN192" s="209"/>
      <c r="BO192" s="209"/>
      <c r="BP192" s="209"/>
    </row>
    <row r="193" spans="3:68" s="210" customFormat="1" ht="12.95" customHeight="1">
      <c r="C193" s="296"/>
      <c r="D193" s="296"/>
      <c r="P193" s="214"/>
      <c r="S193" s="215"/>
      <c r="Z193" s="209"/>
      <c r="AA193" s="221"/>
      <c r="AB193" s="221"/>
      <c r="AC193" s="221"/>
      <c r="AD193" s="221"/>
      <c r="AE193" s="221"/>
      <c r="AF193" s="209"/>
      <c r="AG193" s="23"/>
      <c r="AH193" s="209"/>
      <c r="AI193" s="209"/>
      <c r="AJ193" s="209"/>
      <c r="AK193" s="209"/>
      <c r="AL193" s="209"/>
      <c r="AM193" s="209"/>
      <c r="AN193" s="221"/>
      <c r="AO193" s="221"/>
      <c r="AP193" s="221"/>
      <c r="AQ193" s="221"/>
      <c r="AR193" s="221"/>
      <c r="AS193" s="221"/>
      <c r="AT193" s="221"/>
      <c r="AU193" s="221"/>
      <c r="AV193" s="221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09"/>
      <c r="BN193" s="209"/>
      <c r="BO193" s="209"/>
      <c r="BP193" s="209"/>
    </row>
    <row r="194" spans="3:68" s="210" customFormat="1" ht="12.95" customHeight="1">
      <c r="C194" s="296"/>
      <c r="D194" s="296"/>
      <c r="P194" s="214"/>
      <c r="S194" s="215"/>
      <c r="Z194" s="209"/>
      <c r="AA194" s="221"/>
      <c r="AB194" s="221"/>
      <c r="AC194" s="221"/>
      <c r="AD194" s="221"/>
      <c r="AE194" s="221"/>
      <c r="AF194" s="209"/>
      <c r="AG194" s="23"/>
      <c r="AH194" s="209"/>
      <c r="AI194" s="209"/>
      <c r="AJ194" s="209"/>
      <c r="AK194" s="209"/>
      <c r="AL194" s="209"/>
      <c r="AM194" s="209"/>
      <c r="AN194" s="221"/>
      <c r="AO194" s="221"/>
      <c r="AP194" s="221"/>
      <c r="AQ194" s="221"/>
      <c r="AR194" s="221"/>
      <c r="AS194" s="221"/>
      <c r="AT194" s="221"/>
      <c r="AU194" s="221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09"/>
      <c r="BN194" s="209"/>
      <c r="BO194" s="209"/>
      <c r="BP194" s="209"/>
    </row>
    <row r="195" spans="3:68" s="210" customFormat="1" ht="12.95" customHeight="1">
      <c r="C195" s="296"/>
      <c r="D195" s="296"/>
      <c r="P195" s="214"/>
      <c r="S195" s="215"/>
      <c r="Z195" s="209"/>
      <c r="AA195" s="221"/>
      <c r="AB195" s="221"/>
      <c r="AC195" s="221"/>
      <c r="AD195" s="221"/>
      <c r="AE195" s="221"/>
      <c r="AF195" s="209"/>
      <c r="AG195" s="23"/>
      <c r="AH195" s="209"/>
      <c r="AI195" s="209"/>
      <c r="AJ195" s="209"/>
      <c r="AK195" s="209"/>
      <c r="AL195" s="209"/>
      <c r="AM195" s="209"/>
      <c r="AN195" s="221"/>
      <c r="AO195" s="221"/>
      <c r="AP195" s="221"/>
      <c r="AQ195" s="221"/>
      <c r="AR195" s="221"/>
      <c r="AS195" s="221"/>
      <c r="AT195" s="221"/>
      <c r="AU195" s="221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09"/>
      <c r="BN195" s="209"/>
      <c r="BO195" s="209"/>
      <c r="BP195" s="209"/>
    </row>
    <row r="196" spans="3:68" s="210" customFormat="1" ht="12.95" customHeight="1">
      <c r="C196" s="296"/>
      <c r="D196" s="296"/>
      <c r="P196" s="214"/>
      <c r="S196" s="215"/>
      <c r="Z196" s="209"/>
      <c r="AA196" s="221"/>
      <c r="AB196" s="221"/>
      <c r="AC196" s="221"/>
      <c r="AD196" s="221"/>
      <c r="AE196" s="221"/>
      <c r="AF196" s="209"/>
      <c r="AG196" s="23"/>
      <c r="AH196" s="209"/>
      <c r="AI196" s="209"/>
      <c r="AJ196" s="209"/>
      <c r="AK196" s="209"/>
      <c r="AL196" s="209"/>
      <c r="AM196" s="209"/>
      <c r="AN196" s="221"/>
      <c r="AO196" s="221"/>
      <c r="AP196" s="221"/>
      <c r="AQ196" s="221"/>
      <c r="AR196" s="221"/>
      <c r="AS196" s="221"/>
      <c r="AT196" s="221"/>
      <c r="AU196" s="221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09"/>
      <c r="BN196" s="209"/>
      <c r="BO196" s="209"/>
      <c r="BP196" s="209"/>
    </row>
    <row r="197" spans="3:68" s="210" customFormat="1" ht="12.95" customHeight="1">
      <c r="C197" s="296"/>
      <c r="D197" s="296"/>
      <c r="P197" s="214"/>
      <c r="S197" s="215"/>
      <c r="Z197" s="209"/>
      <c r="AA197" s="221"/>
      <c r="AB197" s="221"/>
      <c r="AC197" s="221"/>
      <c r="AD197" s="221"/>
      <c r="AE197" s="221"/>
      <c r="AF197" s="209"/>
      <c r="AG197" s="23"/>
      <c r="AH197" s="209"/>
      <c r="AI197" s="209"/>
      <c r="AJ197" s="209"/>
      <c r="AK197" s="209"/>
      <c r="AL197" s="209"/>
      <c r="AM197" s="209"/>
      <c r="AN197" s="221"/>
      <c r="AO197" s="221"/>
      <c r="AP197" s="221"/>
      <c r="AQ197" s="221"/>
      <c r="AR197" s="221"/>
      <c r="AS197" s="221"/>
      <c r="AT197" s="221"/>
      <c r="AU197" s="221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09"/>
      <c r="BN197" s="209"/>
      <c r="BO197" s="209"/>
      <c r="BP197" s="209"/>
    </row>
    <row r="198" spans="3:68" s="210" customFormat="1" ht="12.95" customHeight="1">
      <c r="C198" s="296"/>
      <c r="D198" s="296"/>
      <c r="P198" s="214"/>
      <c r="S198" s="215"/>
      <c r="Z198" s="209"/>
      <c r="AA198" s="221"/>
      <c r="AB198" s="221"/>
      <c r="AC198" s="221"/>
      <c r="AD198" s="221"/>
      <c r="AE198" s="221"/>
      <c r="AF198" s="209"/>
      <c r="AG198" s="23"/>
      <c r="AH198" s="209"/>
      <c r="AI198" s="209"/>
      <c r="AJ198" s="209"/>
      <c r="AK198" s="209"/>
      <c r="AL198" s="209"/>
      <c r="AM198" s="209"/>
      <c r="AN198" s="221"/>
      <c r="AO198" s="221"/>
      <c r="AP198" s="221"/>
      <c r="AQ198" s="221"/>
      <c r="AR198" s="221"/>
      <c r="AS198" s="221"/>
      <c r="AT198" s="221"/>
      <c r="AU198" s="221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209"/>
      <c r="BJ198" s="209"/>
      <c r="BK198" s="209"/>
      <c r="BL198" s="209"/>
      <c r="BM198" s="209"/>
      <c r="BN198" s="209"/>
      <c r="BO198" s="209"/>
      <c r="BP198" s="209"/>
    </row>
    <row r="199" spans="3:68" s="210" customFormat="1" ht="12.95" customHeight="1">
      <c r="C199" s="296"/>
      <c r="D199" s="296"/>
      <c r="P199" s="214"/>
      <c r="S199" s="215"/>
      <c r="Z199" s="209"/>
      <c r="AA199" s="221"/>
      <c r="AB199" s="221"/>
      <c r="AC199" s="221"/>
      <c r="AD199" s="221"/>
      <c r="AE199" s="221"/>
      <c r="AF199" s="209"/>
      <c r="AG199" s="23"/>
      <c r="AH199" s="209"/>
      <c r="AI199" s="209"/>
      <c r="AJ199" s="209"/>
      <c r="AK199" s="209"/>
      <c r="AL199" s="209"/>
      <c r="AM199" s="209"/>
      <c r="AN199" s="221"/>
      <c r="AO199" s="221"/>
      <c r="AP199" s="221"/>
      <c r="AQ199" s="221"/>
      <c r="AR199" s="221"/>
      <c r="AS199" s="221"/>
      <c r="AT199" s="221"/>
      <c r="AU199" s="221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  <c r="BI199" s="209"/>
      <c r="BJ199" s="209"/>
      <c r="BK199" s="209"/>
      <c r="BL199" s="209"/>
      <c r="BM199" s="209"/>
      <c r="BN199" s="209"/>
      <c r="BO199" s="209"/>
      <c r="BP199" s="209"/>
    </row>
    <row r="200" spans="3:68" s="210" customFormat="1" ht="12.95" customHeight="1">
      <c r="C200" s="296"/>
      <c r="D200" s="296"/>
      <c r="P200" s="214"/>
      <c r="S200" s="215"/>
      <c r="Z200" s="209"/>
      <c r="AA200" s="221"/>
      <c r="AB200" s="221"/>
      <c r="AC200" s="221"/>
      <c r="AD200" s="221"/>
      <c r="AE200" s="221"/>
      <c r="AF200" s="209"/>
      <c r="AG200" s="23"/>
      <c r="AH200" s="209"/>
      <c r="AI200" s="209"/>
      <c r="AJ200" s="209"/>
      <c r="AK200" s="209"/>
      <c r="AL200" s="209"/>
      <c r="AM200" s="209"/>
      <c r="AN200" s="221"/>
      <c r="AO200" s="221"/>
      <c r="AP200" s="221"/>
      <c r="AQ200" s="221"/>
      <c r="AR200" s="221"/>
      <c r="AS200" s="221"/>
      <c r="AT200" s="221"/>
      <c r="AU200" s="221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  <c r="BI200" s="209"/>
      <c r="BJ200" s="209"/>
      <c r="BK200" s="209"/>
      <c r="BL200" s="209"/>
      <c r="BM200" s="209"/>
      <c r="BN200" s="209"/>
      <c r="BO200" s="209"/>
      <c r="BP200" s="209"/>
    </row>
    <row r="201" spans="3:68" s="210" customFormat="1" ht="12.95" customHeight="1">
      <c r="C201" s="296"/>
      <c r="D201" s="296"/>
      <c r="P201" s="214"/>
      <c r="S201" s="215"/>
      <c r="Z201" s="209"/>
      <c r="AA201" s="221"/>
      <c r="AB201" s="221"/>
      <c r="AC201" s="221"/>
      <c r="AD201" s="221"/>
      <c r="AE201" s="221"/>
      <c r="AF201" s="209"/>
      <c r="AG201" s="23"/>
      <c r="AH201" s="209"/>
      <c r="AI201" s="209"/>
      <c r="AJ201" s="209"/>
      <c r="AK201" s="209"/>
      <c r="AL201" s="209"/>
      <c r="AM201" s="209"/>
      <c r="AN201" s="221"/>
      <c r="AO201" s="221"/>
      <c r="AP201" s="221"/>
      <c r="AQ201" s="221"/>
      <c r="AR201" s="221"/>
      <c r="AS201" s="221"/>
      <c r="AT201" s="221"/>
      <c r="AU201" s="221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  <c r="BI201" s="209"/>
      <c r="BJ201" s="209"/>
      <c r="BK201" s="209"/>
      <c r="BL201" s="209"/>
      <c r="BM201" s="209"/>
      <c r="BN201" s="209"/>
      <c r="BO201" s="209"/>
      <c r="BP201" s="209"/>
    </row>
    <row r="202" spans="3:68" s="210" customFormat="1" ht="12.95" customHeight="1">
      <c r="C202" s="296"/>
      <c r="D202" s="296"/>
      <c r="P202" s="214"/>
      <c r="S202" s="215"/>
      <c r="Z202" s="209"/>
      <c r="AA202" s="221"/>
      <c r="AB202" s="221"/>
      <c r="AC202" s="221"/>
      <c r="AD202" s="221"/>
      <c r="AE202" s="221"/>
      <c r="AF202" s="209"/>
      <c r="AG202" s="23"/>
      <c r="AH202" s="209"/>
      <c r="AI202" s="209"/>
      <c r="AJ202" s="209"/>
      <c r="AK202" s="209"/>
      <c r="AL202" s="209"/>
      <c r="AM202" s="209"/>
      <c r="AN202" s="221"/>
      <c r="AO202" s="221"/>
      <c r="AP202" s="221"/>
      <c r="AQ202" s="221"/>
      <c r="AR202" s="221"/>
      <c r="AS202" s="221"/>
      <c r="AT202" s="221"/>
      <c r="AU202" s="221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209"/>
      <c r="BJ202" s="209"/>
      <c r="BK202" s="209"/>
      <c r="BL202" s="209"/>
      <c r="BM202" s="209"/>
      <c r="BN202" s="209"/>
      <c r="BO202" s="209"/>
      <c r="BP202" s="209"/>
    </row>
    <row r="203" spans="3:68" s="210" customFormat="1" ht="12.95" customHeight="1">
      <c r="C203" s="296"/>
      <c r="D203" s="296"/>
      <c r="P203" s="214"/>
      <c r="S203" s="215"/>
      <c r="Z203" s="209"/>
      <c r="AA203" s="221"/>
      <c r="AB203" s="221"/>
      <c r="AC203" s="221"/>
      <c r="AD203" s="221"/>
      <c r="AE203" s="221"/>
      <c r="AF203" s="209"/>
      <c r="AG203" s="23"/>
      <c r="AH203" s="209"/>
      <c r="AI203" s="209"/>
      <c r="AJ203" s="209"/>
      <c r="AK203" s="209"/>
      <c r="AL203" s="209"/>
      <c r="AM203" s="209"/>
      <c r="AN203" s="221"/>
      <c r="AO203" s="221"/>
      <c r="AP203" s="221"/>
      <c r="AQ203" s="221"/>
      <c r="AR203" s="221"/>
      <c r="AS203" s="221"/>
      <c r="AT203" s="221"/>
      <c r="AU203" s="221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  <c r="BI203" s="209"/>
      <c r="BJ203" s="209"/>
      <c r="BK203" s="209"/>
      <c r="BL203" s="209"/>
      <c r="BM203" s="209"/>
      <c r="BN203" s="209"/>
      <c r="BO203" s="209"/>
      <c r="BP203" s="209"/>
    </row>
    <row r="204" spans="3:68" s="210" customFormat="1" ht="12.95" customHeight="1">
      <c r="C204" s="296"/>
      <c r="D204" s="296"/>
      <c r="P204" s="214"/>
      <c r="S204" s="215"/>
      <c r="Z204" s="209"/>
      <c r="AA204" s="221"/>
      <c r="AB204" s="221"/>
      <c r="AC204" s="221"/>
      <c r="AD204" s="221"/>
      <c r="AE204" s="221"/>
      <c r="AF204" s="209"/>
      <c r="AG204" s="23"/>
      <c r="AH204" s="209"/>
      <c r="AI204" s="209"/>
      <c r="AJ204" s="209"/>
      <c r="AK204" s="209"/>
      <c r="AL204" s="209"/>
      <c r="AM204" s="209"/>
      <c r="AN204" s="221"/>
      <c r="AO204" s="221"/>
      <c r="AP204" s="221"/>
      <c r="AQ204" s="221"/>
      <c r="AR204" s="221"/>
      <c r="AS204" s="221"/>
      <c r="AT204" s="221"/>
      <c r="AU204" s="221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  <c r="BI204" s="209"/>
      <c r="BJ204" s="209"/>
      <c r="BK204" s="209"/>
      <c r="BL204" s="209"/>
      <c r="BM204" s="209"/>
      <c r="BN204" s="209"/>
      <c r="BO204" s="209"/>
      <c r="BP204" s="209"/>
    </row>
    <row r="205" spans="3:68" s="210" customFormat="1" ht="12.95" customHeight="1">
      <c r="C205" s="296"/>
      <c r="D205" s="296"/>
      <c r="P205" s="214"/>
      <c r="S205" s="215"/>
      <c r="Z205" s="209"/>
      <c r="AA205" s="221"/>
      <c r="AB205" s="221"/>
      <c r="AC205" s="221"/>
      <c r="AD205" s="221"/>
      <c r="AE205" s="221"/>
      <c r="AF205" s="209"/>
      <c r="AG205" s="23"/>
      <c r="AH205" s="209"/>
      <c r="AI205" s="209"/>
      <c r="AJ205" s="209"/>
      <c r="AK205" s="209"/>
      <c r="AL205" s="209"/>
      <c r="AM205" s="209"/>
      <c r="AN205" s="221"/>
      <c r="AO205" s="221"/>
      <c r="AP205" s="221"/>
      <c r="AQ205" s="221"/>
      <c r="AR205" s="221"/>
      <c r="AS205" s="221"/>
      <c r="AT205" s="221"/>
      <c r="AU205" s="221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  <c r="BI205" s="209"/>
      <c r="BJ205" s="209"/>
      <c r="BK205" s="209"/>
      <c r="BL205" s="209"/>
      <c r="BM205" s="209"/>
      <c r="BN205" s="209"/>
      <c r="BO205" s="209"/>
      <c r="BP205" s="209"/>
    </row>
    <row r="206" spans="3:68" s="210" customFormat="1" ht="12.95" customHeight="1">
      <c r="C206" s="296"/>
      <c r="D206" s="296"/>
      <c r="P206" s="214"/>
      <c r="S206" s="215"/>
      <c r="Z206" s="209"/>
      <c r="AA206" s="221"/>
      <c r="AB206" s="221"/>
      <c r="AC206" s="221"/>
      <c r="AD206" s="221"/>
      <c r="AE206" s="221"/>
      <c r="AF206" s="209"/>
      <c r="AG206" s="23"/>
      <c r="AH206" s="209"/>
      <c r="AI206" s="209"/>
      <c r="AJ206" s="209"/>
      <c r="AK206" s="209"/>
      <c r="AL206" s="209"/>
      <c r="AM206" s="209"/>
      <c r="AN206" s="221"/>
      <c r="AO206" s="221"/>
      <c r="AP206" s="221"/>
      <c r="AQ206" s="221"/>
      <c r="AR206" s="221"/>
      <c r="AS206" s="221"/>
      <c r="AT206" s="221"/>
      <c r="AU206" s="221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9"/>
      <c r="BM206" s="209"/>
      <c r="BN206" s="209"/>
      <c r="BO206" s="209"/>
      <c r="BP206" s="209"/>
    </row>
    <row r="207" spans="3:68" s="210" customFormat="1" ht="12.95" customHeight="1">
      <c r="C207" s="296"/>
      <c r="D207" s="296"/>
      <c r="P207" s="214"/>
      <c r="S207" s="215"/>
      <c r="Z207" s="209"/>
      <c r="AA207" s="221"/>
      <c r="AB207" s="221"/>
      <c r="AC207" s="221"/>
      <c r="AD207" s="221"/>
      <c r="AE207" s="221"/>
      <c r="AF207" s="209"/>
      <c r="AG207" s="23"/>
      <c r="AH207" s="209"/>
      <c r="AI207" s="209"/>
      <c r="AJ207" s="209"/>
      <c r="AK207" s="209"/>
      <c r="AL207" s="209"/>
      <c r="AM207" s="209"/>
      <c r="AN207" s="221"/>
      <c r="AO207" s="221"/>
      <c r="AP207" s="221"/>
      <c r="AQ207" s="221"/>
      <c r="AR207" s="221"/>
      <c r="AS207" s="221"/>
      <c r="AT207" s="221"/>
      <c r="AU207" s="221"/>
      <c r="AV207" s="221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  <c r="BI207" s="209"/>
      <c r="BJ207" s="209"/>
      <c r="BK207" s="209"/>
      <c r="BL207" s="209"/>
      <c r="BM207" s="209"/>
      <c r="BN207" s="209"/>
      <c r="BO207" s="209"/>
      <c r="BP207" s="209"/>
    </row>
    <row r="208" spans="3:68" s="210" customFormat="1" ht="12.95" customHeight="1">
      <c r="C208" s="296"/>
      <c r="D208" s="296"/>
      <c r="P208" s="214"/>
      <c r="S208" s="215"/>
      <c r="Z208" s="209"/>
      <c r="AA208" s="221"/>
      <c r="AB208" s="221"/>
      <c r="AC208" s="221"/>
      <c r="AD208" s="221"/>
      <c r="AE208" s="221"/>
      <c r="AF208" s="209"/>
      <c r="AG208" s="23"/>
      <c r="AH208" s="209"/>
      <c r="AI208" s="209"/>
      <c r="AJ208" s="209"/>
      <c r="AK208" s="209"/>
      <c r="AL208" s="209"/>
      <c r="AM208" s="209"/>
      <c r="AN208" s="221"/>
      <c r="AO208" s="221"/>
      <c r="AP208" s="221"/>
      <c r="AQ208" s="221"/>
      <c r="AR208" s="221"/>
      <c r="AS208" s="221"/>
      <c r="AT208" s="221"/>
      <c r="AU208" s="221"/>
      <c r="AV208" s="221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  <c r="BI208" s="209"/>
      <c r="BJ208" s="209"/>
      <c r="BK208" s="209"/>
      <c r="BL208" s="209"/>
      <c r="BM208" s="209"/>
      <c r="BN208" s="209"/>
      <c r="BO208" s="209"/>
      <c r="BP208" s="209"/>
    </row>
    <row r="209" spans="3:68" s="210" customFormat="1" ht="12.95" customHeight="1">
      <c r="C209" s="296"/>
      <c r="D209" s="296"/>
      <c r="P209" s="214"/>
      <c r="S209" s="215"/>
      <c r="Z209" s="209"/>
      <c r="AA209" s="221"/>
      <c r="AB209" s="221"/>
      <c r="AC209" s="221"/>
      <c r="AD209" s="221"/>
      <c r="AE209" s="221"/>
      <c r="AF209" s="209"/>
      <c r="AG209" s="23"/>
      <c r="AH209" s="209"/>
      <c r="AI209" s="209"/>
      <c r="AJ209" s="209"/>
      <c r="AK209" s="209"/>
      <c r="AL209" s="209"/>
      <c r="AM209" s="209"/>
      <c r="AN209" s="221"/>
      <c r="AO209" s="221"/>
      <c r="AP209" s="221"/>
      <c r="AQ209" s="221"/>
      <c r="AR209" s="221"/>
      <c r="AS209" s="221"/>
      <c r="AT209" s="221"/>
      <c r="AU209" s="221"/>
      <c r="AV209" s="221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  <c r="BJ209" s="209"/>
      <c r="BK209" s="209"/>
      <c r="BL209" s="209"/>
      <c r="BM209" s="209"/>
      <c r="BN209" s="209"/>
      <c r="BO209" s="209"/>
      <c r="BP209" s="209"/>
    </row>
    <row r="210" spans="3:68" s="210" customFormat="1" ht="12.95" customHeight="1">
      <c r="C210" s="296"/>
      <c r="D210" s="296"/>
      <c r="P210" s="214"/>
      <c r="S210" s="215"/>
      <c r="Z210" s="209"/>
      <c r="AA210" s="221"/>
      <c r="AB210" s="221"/>
      <c r="AC210" s="221"/>
      <c r="AD210" s="221"/>
      <c r="AE210" s="221"/>
      <c r="AF210" s="209"/>
      <c r="AG210" s="23"/>
      <c r="AH210" s="209"/>
      <c r="AI210" s="209"/>
      <c r="AJ210" s="209"/>
      <c r="AK210" s="209"/>
      <c r="AL210" s="209"/>
      <c r="AM210" s="209"/>
      <c r="AN210" s="221"/>
      <c r="AO210" s="221"/>
      <c r="AP210" s="221"/>
      <c r="AQ210" s="221"/>
      <c r="AR210" s="221"/>
      <c r="AS210" s="221"/>
      <c r="AT210" s="221"/>
      <c r="AU210" s="221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  <c r="BJ210" s="209"/>
      <c r="BK210" s="209"/>
      <c r="BL210" s="209"/>
      <c r="BM210" s="209"/>
      <c r="BN210" s="209"/>
      <c r="BO210" s="209"/>
      <c r="BP210" s="209"/>
    </row>
    <row r="211" spans="3:68" s="210" customFormat="1" ht="12.95" customHeight="1">
      <c r="C211" s="296"/>
      <c r="D211" s="296"/>
      <c r="P211" s="214"/>
      <c r="S211" s="215"/>
      <c r="Z211" s="209"/>
      <c r="AA211" s="221"/>
      <c r="AB211" s="221"/>
      <c r="AC211" s="221"/>
      <c r="AD211" s="221"/>
      <c r="AE211" s="221"/>
      <c r="AF211" s="209"/>
      <c r="AG211" s="23"/>
      <c r="AH211" s="209"/>
      <c r="AI211" s="209"/>
      <c r="AJ211" s="209"/>
      <c r="AK211" s="209"/>
      <c r="AL211" s="209"/>
      <c r="AM211" s="209"/>
      <c r="AN211" s="221"/>
      <c r="AO211" s="221"/>
      <c r="AP211" s="221"/>
      <c r="AQ211" s="221"/>
      <c r="AR211" s="221"/>
      <c r="AS211" s="221"/>
      <c r="AT211" s="221"/>
      <c r="AU211" s="221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9"/>
      <c r="BM211" s="209"/>
      <c r="BN211" s="209"/>
      <c r="BO211" s="209"/>
      <c r="BP211" s="209"/>
    </row>
    <row r="212" spans="3:68" s="210" customFormat="1" ht="12.95" customHeight="1">
      <c r="C212" s="296"/>
      <c r="D212" s="296"/>
      <c r="P212" s="214"/>
      <c r="S212" s="215"/>
      <c r="Z212" s="209"/>
      <c r="AA212" s="221"/>
      <c r="AB212" s="221"/>
      <c r="AC212" s="221"/>
      <c r="AD212" s="221"/>
      <c r="AE212" s="221"/>
      <c r="AF212" s="209"/>
      <c r="AG212" s="23"/>
      <c r="AH212" s="209"/>
      <c r="AI212" s="209"/>
      <c r="AJ212" s="209"/>
      <c r="AK212" s="209"/>
      <c r="AL212" s="209"/>
      <c r="AM212" s="209"/>
      <c r="AN212" s="221"/>
      <c r="AO212" s="221"/>
      <c r="AP212" s="221"/>
      <c r="AQ212" s="221"/>
      <c r="AR212" s="221"/>
      <c r="AS212" s="221"/>
      <c r="AT212" s="221"/>
      <c r="AU212" s="221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  <c r="BJ212" s="209"/>
      <c r="BK212" s="209"/>
      <c r="BL212" s="209"/>
      <c r="BM212" s="209"/>
      <c r="BN212" s="209"/>
      <c r="BO212" s="209"/>
      <c r="BP212" s="209"/>
    </row>
    <row r="213" spans="3:68" s="210" customFormat="1" ht="12.95" customHeight="1">
      <c r="C213" s="296"/>
      <c r="D213" s="296"/>
      <c r="P213" s="214"/>
      <c r="S213" s="215"/>
      <c r="Z213" s="209"/>
      <c r="AA213" s="221"/>
      <c r="AB213" s="221"/>
      <c r="AC213" s="221"/>
      <c r="AD213" s="221"/>
      <c r="AE213" s="221"/>
      <c r="AF213" s="209"/>
      <c r="AG213" s="23"/>
      <c r="AH213" s="209"/>
      <c r="AI213" s="209"/>
      <c r="AJ213" s="209"/>
      <c r="AK213" s="209"/>
      <c r="AL213" s="209"/>
      <c r="AM213" s="209"/>
      <c r="AN213" s="221"/>
      <c r="AO213" s="221"/>
      <c r="AP213" s="221"/>
      <c r="AQ213" s="221"/>
      <c r="AR213" s="221"/>
      <c r="AS213" s="221"/>
      <c r="AT213" s="221"/>
      <c r="AU213" s="221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  <c r="BJ213" s="209"/>
      <c r="BK213" s="209"/>
      <c r="BL213" s="209"/>
      <c r="BM213" s="209"/>
      <c r="BN213" s="209"/>
      <c r="BO213" s="209"/>
      <c r="BP213" s="209"/>
    </row>
    <row r="214" spans="3:68" s="210" customFormat="1" ht="12.95" customHeight="1">
      <c r="C214" s="296"/>
      <c r="D214" s="296"/>
      <c r="P214" s="214"/>
      <c r="S214" s="215"/>
      <c r="Z214" s="209"/>
      <c r="AA214" s="221"/>
      <c r="AB214" s="221"/>
      <c r="AC214" s="221"/>
      <c r="AD214" s="221"/>
      <c r="AE214" s="221"/>
      <c r="AF214" s="209"/>
      <c r="AG214" s="23"/>
      <c r="AH214" s="209"/>
      <c r="AI214" s="209"/>
      <c r="AJ214" s="209"/>
      <c r="AK214" s="209"/>
      <c r="AL214" s="209"/>
      <c r="AM214" s="209"/>
      <c r="AN214" s="221"/>
      <c r="AO214" s="221"/>
      <c r="AP214" s="221"/>
      <c r="AQ214" s="221"/>
      <c r="AR214" s="221"/>
      <c r="AS214" s="221"/>
      <c r="AT214" s="221"/>
      <c r="AU214" s="221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  <c r="BI214" s="209"/>
      <c r="BJ214" s="209"/>
      <c r="BK214" s="209"/>
      <c r="BL214" s="209"/>
      <c r="BM214" s="209"/>
      <c r="BN214" s="209"/>
      <c r="BO214" s="209"/>
      <c r="BP214" s="209"/>
    </row>
    <row r="215" spans="3:68" s="210" customFormat="1" ht="12.95" customHeight="1">
      <c r="C215" s="296"/>
      <c r="D215" s="296"/>
      <c r="P215" s="214"/>
      <c r="S215" s="215"/>
      <c r="Z215" s="209"/>
      <c r="AA215" s="221"/>
      <c r="AB215" s="221"/>
      <c r="AC215" s="221"/>
      <c r="AD215" s="221"/>
      <c r="AE215" s="221"/>
      <c r="AF215" s="209"/>
      <c r="AG215" s="23"/>
      <c r="AH215" s="209"/>
      <c r="AI215" s="209"/>
      <c r="AJ215" s="209"/>
      <c r="AK215" s="209"/>
      <c r="AL215" s="209"/>
      <c r="AM215" s="209"/>
      <c r="AN215" s="221"/>
      <c r="AO215" s="221"/>
      <c r="AP215" s="221"/>
      <c r="AQ215" s="221"/>
      <c r="AR215" s="221"/>
      <c r="AS215" s="221"/>
      <c r="AT215" s="221"/>
      <c r="AU215" s="221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  <c r="BI215" s="209"/>
      <c r="BJ215" s="209"/>
      <c r="BK215" s="209"/>
      <c r="BL215" s="209"/>
      <c r="BM215" s="209"/>
      <c r="BN215" s="209"/>
      <c r="BO215" s="209"/>
      <c r="BP215" s="209"/>
    </row>
    <row r="216" spans="3:68" s="210" customFormat="1" ht="12.95" customHeight="1">
      <c r="C216" s="296"/>
      <c r="D216" s="296"/>
      <c r="P216" s="214"/>
      <c r="S216" s="215"/>
      <c r="Z216" s="209"/>
      <c r="AA216" s="221"/>
      <c r="AB216" s="221"/>
      <c r="AC216" s="221"/>
      <c r="AD216" s="221"/>
      <c r="AE216" s="221"/>
      <c r="AF216" s="209"/>
      <c r="AG216" s="23"/>
      <c r="AH216" s="209"/>
      <c r="AI216" s="209"/>
      <c r="AJ216" s="209"/>
      <c r="AK216" s="209"/>
      <c r="AL216" s="209"/>
      <c r="AM216" s="209"/>
      <c r="AN216" s="221"/>
      <c r="AO216" s="221"/>
      <c r="AP216" s="221"/>
      <c r="AQ216" s="221"/>
      <c r="AR216" s="221"/>
      <c r="AS216" s="221"/>
      <c r="AT216" s="221"/>
      <c r="AU216" s="221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  <c r="BI216" s="209"/>
      <c r="BJ216" s="209"/>
      <c r="BK216" s="209"/>
      <c r="BL216" s="209"/>
      <c r="BM216" s="209"/>
      <c r="BN216" s="209"/>
      <c r="BO216" s="209"/>
      <c r="BP216" s="209"/>
    </row>
    <row r="217" spans="3:68" s="210" customFormat="1" ht="12.95" customHeight="1">
      <c r="C217" s="296"/>
      <c r="D217" s="296"/>
      <c r="P217" s="214"/>
      <c r="S217" s="215"/>
      <c r="Z217" s="209"/>
      <c r="AA217" s="221"/>
      <c r="AB217" s="221"/>
      <c r="AC217" s="221"/>
      <c r="AD217" s="221"/>
      <c r="AE217" s="221"/>
      <c r="AF217" s="209"/>
      <c r="AG217" s="23"/>
      <c r="AH217" s="209"/>
      <c r="AI217" s="209"/>
      <c r="AJ217" s="209"/>
      <c r="AK217" s="209"/>
      <c r="AL217" s="209"/>
      <c r="AM217" s="209"/>
      <c r="AN217" s="221"/>
      <c r="AO217" s="221"/>
      <c r="AP217" s="221"/>
      <c r="AQ217" s="221"/>
      <c r="AR217" s="221"/>
      <c r="AS217" s="221"/>
      <c r="AT217" s="221"/>
      <c r="AU217" s="221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  <c r="BI217" s="209"/>
      <c r="BJ217" s="209"/>
      <c r="BK217" s="209"/>
      <c r="BL217" s="209"/>
      <c r="BM217" s="209"/>
      <c r="BN217" s="209"/>
      <c r="BO217" s="209"/>
      <c r="BP217" s="209"/>
    </row>
    <row r="218" spans="3:68" s="210" customFormat="1" ht="12.95" customHeight="1">
      <c r="C218" s="296"/>
      <c r="D218" s="296"/>
      <c r="P218" s="214"/>
      <c r="S218" s="215"/>
      <c r="Z218" s="209"/>
      <c r="AA218" s="221"/>
      <c r="AB218" s="221"/>
      <c r="AC218" s="221"/>
      <c r="AD218" s="221"/>
      <c r="AE218" s="221"/>
      <c r="AF218" s="209"/>
      <c r="AG218" s="23"/>
      <c r="AH218" s="209"/>
      <c r="AI218" s="209"/>
      <c r="AJ218" s="209"/>
      <c r="AK218" s="209"/>
      <c r="AL218" s="209"/>
      <c r="AM218" s="209"/>
      <c r="AN218" s="221"/>
      <c r="AO218" s="221"/>
      <c r="AP218" s="221"/>
      <c r="AQ218" s="221"/>
      <c r="AR218" s="221"/>
      <c r="AS218" s="221"/>
      <c r="AT218" s="221"/>
      <c r="AU218" s="221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  <c r="BI218" s="209"/>
      <c r="BJ218" s="209"/>
      <c r="BK218" s="209"/>
      <c r="BL218" s="209"/>
      <c r="BM218" s="209"/>
      <c r="BN218" s="209"/>
      <c r="BO218" s="209"/>
      <c r="BP218" s="209"/>
    </row>
    <row r="219" spans="3:68" s="210" customFormat="1" ht="12.95" customHeight="1">
      <c r="C219" s="296"/>
      <c r="D219" s="296"/>
      <c r="P219" s="214"/>
      <c r="S219" s="215"/>
      <c r="Z219" s="209"/>
      <c r="AA219" s="221"/>
      <c r="AB219" s="221"/>
      <c r="AC219" s="221"/>
      <c r="AD219" s="221"/>
      <c r="AE219" s="221"/>
      <c r="AF219" s="209"/>
      <c r="AG219" s="23"/>
      <c r="AH219" s="209"/>
      <c r="AI219" s="209"/>
      <c r="AJ219" s="209"/>
      <c r="AK219" s="209"/>
      <c r="AL219" s="209"/>
      <c r="AM219" s="209"/>
      <c r="AN219" s="221"/>
      <c r="AO219" s="221"/>
      <c r="AP219" s="221"/>
      <c r="AQ219" s="221"/>
      <c r="AR219" s="221"/>
      <c r="AS219" s="221"/>
      <c r="AT219" s="221"/>
      <c r="AU219" s="221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  <c r="BI219" s="209"/>
      <c r="BJ219" s="209"/>
      <c r="BK219" s="209"/>
      <c r="BL219" s="209"/>
      <c r="BM219" s="209"/>
      <c r="BN219" s="209"/>
      <c r="BO219" s="209"/>
      <c r="BP219" s="209"/>
    </row>
    <row r="220" spans="3:68" s="210" customFormat="1" ht="12.95" customHeight="1">
      <c r="C220" s="296"/>
      <c r="D220" s="296"/>
      <c r="P220" s="214"/>
      <c r="S220" s="215"/>
      <c r="Z220" s="209"/>
      <c r="AA220" s="221"/>
      <c r="AB220" s="221"/>
      <c r="AC220" s="221"/>
      <c r="AD220" s="221"/>
      <c r="AE220" s="221"/>
      <c r="AF220" s="209"/>
      <c r="AG220" s="23"/>
      <c r="AH220" s="209"/>
      <c r="AI220" s="209"/>
      <c r="AJ220" s="209"/>
      <c r="AK220" s="209"/>
      <c r="AL220" s="209"/>
      <c r="AM220" s="209"/>
      <c r="AN220" s="221"/>
      <c r="AO220" s="221"/>
      <c r="AP220" s="221"/>
      <c r="AQ220" s="221"/>
      <c r="AR220" s="221"/>
      <c r="AS220" s="221"/>
      <c r="AT220" s="221"/>
      <c r="AU220" s="221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  <c r="BI220" s="209"/>
      <c r="BJ220" s="209"/>
      <c r="BK220" s="209"/>
      <c r="BL220" s="209"/>
      <c r="BM220" s="209"/>
      <c r="BN220" s="209"/>
      <c r="BO220" s="209"/>
      <c r="BP220" s="209"/>
    </row>
    <row r="221" spans="3:68" s="210" customFormat="1" ht="12.95" customHeight="1">
      <c r="C221" s="296"/>
      <c r="D221" s="296"/>
      <c r="P221" s="214"/>
      <c r="S221" s="215"/>
      <c r="Z221" s="209"/>
      <c r="AA221" s="221"/>
      <c r="AB221" s="221"/>
      <c r="AC221" s="221"/>
      <c r="AD221" s="221"/>
      <c r="AE221" s="221"/>
      <c r="AF221" s="209"/>
      <c r="AG221" s="23"/>
      <c r="AH221" s="209"/>
      <c r="AI221" s="209"/>
      <c r="AJ221" s="209"/>
      <c r="AK221" s="209"/>
      <c r="AL221" s="209"/>
      <c r="AM221" s="209"/>
      <c r="AN221" s="221"/>
      <c r="AO221" s="221"/>
      <c r="AP221" s="221"/>
      <c r="AQ221" s="221"/>
      <c r="AR221" s="221"/>
      <c r="AS221" s="221"/>
      <c r="AT221" s="221"/>
      <c r="AU221" s="221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  <c r="BI221" s="209"/>
      <c r="BJ221" s="209"/>
      <c r="BK221" s="209"/>
      <c r="BL221" s="209"/>
      <c r="BM221" s="209"/>
      <c r="BN221" s="209"/>
      <c r="BO221" s="209"/>
      <c r="BP221" s="209"/>
    </row>
    <row r="222" spans="3:68" s="210" customFormat="1" ht="12.95" customHeight="1">
      <c r="C222" s="296"/>
      <c r="D222" s="296"/>
      <c r="P222" s="214"/>
      <c r="S222" s="215"/>
      <c r="Z222" s="209"/>
      <c r="AA222" s="221"/>
      <c r="AB222" s="221"/>
      <c r="AC222" s="221"/>
      <c r="AD222" s="221"/>
      <c r="AE222" s="221"/>
      <c r="AF222" s="209"/>
      <c r="AG222" s="23"/>
      <c r="AH222" s="209"/>
      <c r="AI222" s="209"/>
      <c r="AJ222" s="209"/>
      <c r="AK222" s="209"/>
      <c r="AL222" s="209"/>
      <c r="AM222" s="209"/>
      <c r="AN222" s="221"/>
      <c r="AO222" s="221"/>
      <c r="AP222" s="221"/>
      <c r="AQ222" s="221"/>
      <c r="AR222" s="221"/>
      <c r="AS222" s="221"/>
      <c r="AT222" s="221"/>
      <c r="AU222" s="221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  <c r="BI222" s="209"/>
      <c r="BJ222" s="209"/>
      <c r="BK222" s="209"/>
      <c r="BL222" s="209"/>
      <c r="BM222" s="209"/>
      <c r="BN222" s="209"/>
      <c r="BO222" s="209"/>
      <c r="BP222" s="209"/>
    </row>
    <row r="223" spans="3:68">
      <c r="C223" s="39"/>
      <c r="D223" s="39"/>
      <c r="AA223" s="68"/>
      <c r="AB223" s="68"/>
      <c r="AC223" s="68"/>
      <c r="AD223" s="68"/>
      <c r="AE223" s="68"/>
      <c r="AG223" s="167"/>
      <c r="AN223" s="68"/>
      <c r="AO223" s="68"/>
      <c r="AP223" s="68"/>
      <c r="AQ223" s="68"/>
      <c r="AR223" s="68"/>
      <c r="AS223" s="68"/>
      <c r="AT223" s="68"/>
      <c r="AU223" s="68"/>
    </row>
    <row r="224" spans="3:68">
      <c r="C224" s="39"/>
      <c r="D224" s="39"/>
      <c r="AA224" s="68"/>
      <c r="AB224" s="68"/>
      <c r="AC224" s="68"/>
      <c r="AD224" s="68"/>
      <c r="AE224" s="68"/>
      <c r="AG224" s="167"/>
      <c r="AN224" s="68"/>
      <c r="AO224" s="68"/>
      <c r="AP224" s="68"/>
      <c r="AQ224" s="68"/>
      <c r="AR224" s="68"/>
      <c r="AS224" s="68"/>
      <c r="AT224" s="68"/>
      <c r="AU224" s="68"/>
    </row>
    <row r="225" spans="3:48">
      <c r="C225" s="39"/>
      <c r="D225" s="39"/>
      <c r="AA225" s="68"/>
      <c r="AB225" s="68"/>
      <c r="AC225" s="68"/>
      <c r="AD225" s="68"/>
      <c r="AE225" s="68"/>
      <c r="AG225" s="167"/>
      <c r="AN225" s="68"/>
      <c r="AO225" s="68"/>
      <c r="AP225" s="68"/>
      <c r="AQ225" s="68"/>
      <c r="AR225" s="68"/>
      <c r="AS225" s="68"/>
      <c r="AT225" s="68"/>
      <c r="AU225" s="68"/>
    </row>
    <row r="226" spans="3:48">
      <c r="C226" s="39"/>
      <c r="D226" s="39"/>
      <c r="AA226" s="68"/>
      <c r="AB226" s="68"/>
      <c r="AC226" s="68"/>
      <c r="AD226" s="68"/>
      <c r="AE226" s="68"/>
      <c r="AG226" s="167"/>
      <c r="AN226" s="68"/>
      <c r="AO226" s="68"/>
      <c r="AP226" s="68"/>
      <c r="AQ226" s="68"/>
      <c r="AR226" s="68"/>
      <c r="AS226" s="68"/>
      <c r="AT226" s="68"/>
      <c r="AU226" s="68"/>
    </row>
    <row r="227" spans="3:48">
      <c r="C227" s="39"/>
      <c r="D227" s="39"/>
      <c r="AA227" s="68"/>
      <c r="AB227" s="68"/>
      <c r="AC227" s="68"/>
      <c r="AD227" s="68"/>
      <c r="AE227" s="68"/>
      <c r="AG227" s="167"/>
      <c r="AN227" s="68"/>
      <c r="AO227" s="68"/>
      <c r="AP227" s="68"/>
      <c r="AQ227" s="68"/>
      <c r="AR227" s="68"/>
      <c r="AS227" s="68"/>
      <c r="AT227" s="68"/>
      <c r="AU227" s="68"/>
    </row>
    <row r="228" spans="3:48">
      <c r="C228" s="39"/>
      <c r="D228" s="39"/>
      <c r="AA228" s="68"/>
      <c r="AB228" s="68"/>
      <c r="AC228" s="68"/>
      <c r="AD228" s="68"/>
      <c r="AE228" s="68"/>
      <c r="AG228" s="167"/>
      <c r="AN228" s="68"/>
      <c r="AO228" s="68"/>
      <c r="AP228" s="68"/>
      <c r="AQ228" s="68"/>
      <c r="AR228" s="68"/>
      <c r="AS228" s="68"/>
      <c r="AT228" s="68"/>
      <c r="AU228" s="68"/>
    </row>
    <row r="229" spans="3:48">
      <c r="C229" s="39"/>
      <c r="D229" s="39"/>
      <c r="AA229" s="68"/>
      <c r="AB229" s="68"/>
      <c r="AC229" s="68"/>
      <c r="AD229" s="68"/>
      <c r="AE229" s="68"/>
      <c r="AG229" s="167"/>
      <c r="AN229" s="68"/>
      <c r="AO229" s="68"/>
      <c r="AP229" s="68"/>
      <c r="AQ229" s="68"/>
      <c r="AR229" s="68"/>
      <c r="AS229" s="68"/>
      <c r="AT229" s="68"/>
      <c r="AU229" s="68"/>
    </row>
    <row r="230" spans="3:48">
      <c r="C230" s="39"/>
      <c r="D230" s="39"/>
      <c r="AA230" s="68"/>
      <c r="AB230" s="68"/>
      <c r="AC230" s="68"/>
      <c r="AD230" s="68"/>
      <c r="AE230" s="68"/>
      <c r="AG230" s="167"/>
      <c r="AN230" s="68"/>
      <c r="AO230" s="68"/>
      <c r="AP230" s="68"/>
      <c r="AQ230" s="68"/>
      <c r="AR230" s="68"/>
      <c r="AS230" s="68"/>
      <c r="AT230" s="68"/>
      <c r="AU230" s="68"/>
    </row>
    <row r="231" spans="3:48">
      <c r="C231" s="39"/>
      <c r="D231" s="39"/>
      <c r="AA231" s="68"/>
      <c r="AB231" s="68"/>
      <c r="AC231" s="68"/>
      <c r="AD231" s="68"/>
      <c r="AE231" s="68"/>
      <c r="AG231" s="167"/>
      <c r="AN231" s="68"/>
      <c r="AO231" s="68"/>
      <c r="AP231" s="68"/>
      <c r="AQ231" s="68"/>
      <c r="AR231" s="68"/>
      <c r="AS231" s="68"/>
      <c r="AT231" s="68"/>
      <c r="AU231" s="68"/>
      <c r="AV231" s="68"/>
    </row>
    <row r="232" spans="3:48">
      <c r="C232" s="39"/>
      <c r="D232" s="39"/>
      <c r="AA232" s="68"/>
      <c r="AB232" s="68"/>
      <c r="AC232" s="68"/>
      <c r="AD232" s="68"/>
      <c r="AE232" s="68"/>
      <c r="AG232" s="167"/>
      <c r="AN232" s="68"/>
      <c r="AO232" s="68"/>
      <c r="AP232" s="68"/>
      <c r="AQ232" s="68"/>
      <c r="AR232" s="68"/>
      <c r="AS232" s="68"/>
      <c r="AT232" s="68"/>
      <c r="AU232" s="68"/>
    </row>
    <row r="233" spans="3:48">
      <c r="C233" s="39"/>
      <c r="D233" s="39"/>
      <c r="AA233" s="68"/>
      <c r="AB233" s="68"/>
      <c r="AC233" s="68"/>
      <c r="AD233" s="68"/>
      <c r="AE233" s="68"/>
      <c r="AG233" s="167"/>
      <c r="AN233" s="68"/>
      <c r="AO233" s="68"/>
      <c r="AP233" s="68"/>
      <c r="AQ233" s="68"/>
      <c r="AR233" s="68"/>
      <c r="AS233" s="68"/>
      <c r="AT233" s="68"/>
      <c r="AU233" s="68"/>
    </row>
    <row r="234" spans="3:48">
      <c r="C234" s="39"/>
      <c r="D234" s="39"/>
      <c r="AA234" s="68"/>
      <c r="AB234" s="68"/>
      <c r="AC234" s="68"/>
      <c r="AD234" s="68"/>
      <c r="AE234" s="68"/>
      <c r="AG234" s="167"/>
      <c r="AN234" s="68"/>
      <c r="AO234" s="68"/>
      <c r="AP234" s="68"/>
      <c r="AQ234" s="68"/>
      <c r="AR234" s="68"/>
      <c r="AS234" s="68"/>
      <c r="AT234" s="68"/>
      <c r="AU234" s="68"/>
    </row>
    <row r="235" spans="3:48">
      <c r="C235" s="39"/>
      <c r="D235" s="39"/>
      <c r="AA235" s="68"/>
      <c r="AB235" s="68"/>
      <c r="AC235" s="68"/>
      <c r="AD235" s="68"/>
      <c r="AE235" s="68"/>
      <c r="AG235" s="167"/>
      <c r="AN235" s="68"/>
      <c r="AO235" s="68"/>
      <c r="AP235" s="68"/>
      <c r="AQ235" s="68"/>
      <c r="AR235" s="68"/>
      <c r="AS235" s="68"/>
      <c r="AT235" s="68"/>
      <c r="AU235" s="68"/>
    </row>
    <row r="236" spans="3:48">
      <c r="C236" s="39"/>
      <c r="D236" s="39"/>
      <c r="AA236" s="68"/>
      <c r="AB236" s="68"/>
      <c r="AC236" s="68"/>
      <c r="AD236" s="68"/>
      <c r="AE236" s="68"/>
      <c r="AG236" s="167"/>
      <c r="AN236" s="68"/>
      <c r="AO236" s="68"/>
      <c r="AP236" s="68"/>
      <c r="AQ236" s="68"/>
      <c r="AR236" s="68"/>
      <c r="AS236" s="68"/>
      <c r="AT236" s="68"/>
      <c r="AU236" s="68"/>
    </row>
    <row r="237" spans="3:48">
      <c r="C237" s="39"/>
      <c r="D237" s="39"/>
      <c r="AA237" s="68"/>
      <c r="AB237" s="68"/>
      <c r="AC237" s="68"/>
      <c r="AD237" s="68"/>
      <c r="AE237" s="68"/>
      <c r="AG237" s="167"/>
      <c r="AN237" s="68"/>
      <c r="AO237" s="68"/>
      <c r="AP237" s="68"/>
      <c r="AQ237" s="68"/>
      <c r="AR237" s="68"/>
      <c r="AS237" s="68"/>
      <c r="AT237" s="68"/>
      <c r="AU237" s="68"/>
    </row>
    <row r="238" spans="3:48">
      <c r="C238" s="39"/>
      <c r="D238" s="39"/>
      <c r="AA238" s="68"/>
      <c r="AB238" s="68"/>
      <c r="AC238" s="68"/>
      <c r="AD238" s="68"/>
      <c r="AE238" s="68"/>
      <c r="AG238" s="167"/>
      <c r="AN238" s="68"/>
      <c r="AO238" s="68"/>
      <c r="AP238" s="68"/>
      <c r="AQ238" s="68"/>
      <c r="AR238" s="68"/>
      <c r="AS238" s="68"/>
      <c r="AT238" s="68"/>
      <c r="AU238" s="68"/>
    </row>
    <row r="239" spans="3:48">
      <c r="C239" s="39"/>
      <c r="D239" s="39"/>
      <c r="AA239" s="68"/>
      <c r="AB239" s="68"/>
      <c r="AC239" s="68"/>
      <c r="AD239" s="68"/>
      <c r="AE239" s="68"/>
      <c r="AG239" s="167"/>
      <c r="AN239" s="68"/>
      <c r="AO239" s="68"/>
      <c r="AP239" s="68"/>
      <c r="AQ239" s="68"/>
      <c r="AR239" s="68"/>
      <c r="AS239" s="68"/>
      <c r="AT239" s="68"/>
      <c r="AU239" s="68"/>
    </row>
    <row r="240" spans="3:48">
      <c r="C240" s="39"/>
      <c r="D240" s="39"/>
      <c r="AA240" s="68"/>
      <c r="AB240" s="68"/>
      <c r="AC240" s="68"/>
      <c r="AD240" s="68"/>
      <c r="AE240" s="68"/>
      <c r="AG240" s="167"/>
      <c r="AN240" s="68"/>
      <c r="AO240" s="68"/>
      <c r="AP240" s="68"/>
      <c r="AQ240" s="68"/>
      <c r="AR240" s="68"/>
      <c r="AS240" s="68"/>
      <c r="AT240" s="68"/>
      <c r="AU240" s="68"/>
    </row>
    <row r="241" spans="3:48">
      <c r="C241" s="39"/>
      <c r="D241" s="39"/>
      <c r="AA241" s="68"/>
      <c r="AB241" s="68"/>
      <c r="AC241" s="68"/>
      <c r="AD241" s="68"/>
      <c r="AE241" s="68"/>
      <c r="AG241" s="167"/>
      <c r="AN241" s="68"/>
      <c r="AO241" s="68"/>
      <c r="AP241" s="68"/>
      <c r="AQ241" s="68"/>
      <c r="AR241" s="68"/>
      <c r="AS241" s="68"/>
      <c r="AT241" s="68"/>
      <c r="AU241" s="68"/>
    </row>
    <row r="242" spans="3:48">
      <c r="C242" s="39"/>
      <c r="D242" s="39"/>
      <c r="AA242" s="68"/>
      <c r="AB242" s="68"/>
      <c r="AC242" s="68"/>
      <c r="AD242" s="68"/>
      <c r="AE242" s="68"/>
      <c r="AG242" s="167"/>
      <c r="AN242" s="68"/>
      <c r="AO242" s="68"/>
      <c r="AP242" s="68"/>
      <c r="AQ242" s="68"/>
      <c r="AR242" s="68"/>
      <c r="AS242" s="68"/>
      <c r="AT242" s="68"/>
      <c r="AU242" s="68"/>
    </row>
    <row r="243" spans="3:48">
      <c r="C243" s="39"/>
      <c r="D243" s="39"/>
      <c r="AA243" s="68"/>
      <c r="AB243" s="68"/>
      <c r="AC243" s="68"/>
      <c r="AD243" s="68"/>
      <c r="AE243" s="68"/>
      <c r="AG243" s="167"/>
      <c r="AN243" s="68"/>
      <c r="AO243" s="68"/>
      <c r="AP243" s="68"/>
      <c r="AQ243" s="68"/>
      <c r="AR243" s="68"/>
      <c r="AS243" s="68"/>
      <c r="AT243" s="68"/>
      <c r="AU243" s="68"/>
    </row>
    <row r="244" spans="3:48">
      <c r="C244" s="39"/>
      <c r="D244" s="39"/>
      <c r="AA244" s="68"/>
      <c r="AB244" s="68"/>
      <c r="AC244" s="68"/>
      <c r="AD244" s="68"/>
      <c r="AE244" s="68"/>
      <c r="AG244" s="167"/>
      <c r="AN244" s="68"/>
      <c r="AO244" s="68"/>
      <c r="AP244" s="68"/>
      <c r="AQ244" s="68"/>
      <c r="AR244" s="68"/>
      <c r="AS244" s="68"/>
      <c r="AT244" s="68"/>
      <c r="AU244" s="68"/>
    </row>
    <row r="245" spans="3:48">
      <c r="C245" s="39"/>
      <c r="D245" s="39"/>
      <c r="AA245" s="68"/>
      <c r="AB245" s="68"/>
      <c r="AC245" s="68"/>
      <c r="AD245" s="68"/>
      <c r="AE245" s="68"/>
      <c r="AG245" s="167"/>
      <c r="AN245" s="68"/>
      <c r="AO245" s="68"/>
      <c r="AP245" s="68"/>
      <c r="AQ245" s="68"/>
      <c r="AR245" s="68"/>
      <c r="AS245" s="68"/>
      <c r="AT245" s="68"/>
      <c r="AU245" s="68"/>
    </row>
    <row r="246" spans="3:48">
      <c r="C246" s="39"/>
      <c r="D246" s="39"/>
      <c r="AA246" s="68"/>
      <c r="AB246" s="68"/>
      <c r="AC246" s="68"/>
      <c r="AD246" s="68"/>
      <c r="AE246" s="68"/>
      <c r="AG246" s="167"/>
      <c r="AN246" s="68"/>
      <c r="AO246" s="68"/>
      <c r="AP246" s="68"/>
      <c r="AQ246" s="68"/>
      <c r="AR246" s="68"/>
      <c r="AS246" s="68"/>
      <c r="AT246" s="68"/>
      <c r="AU246" s="68"/>
    </row>
    <row r="247" spans="3:48">
      <c r="C247" s="39"/>
      <c r="D247" s="39"/>
      <c r="AA247" s="68"/>
      <c r="AB247" s="68"/>
      <c r="AC247" s="68"/>
      <c r="AD247" s="68"/>
      <c r="AE247" s="68"/>
      <c r="AG247" s="167"/>
      <c r="AN247" s="68"/>
      <c r="AO247" s="68"/>
      <c r="AP247" s="68"/>
      <c r="AQ247" s="68"/>
      <c r="AR247" s="68"/>
      <c r="AS247" s="68"/>
      <c r="AT247" s="68"/>
      <c r="AU247" s="68"/>
    </row>
    <row r="248" spans="3:48">
      <c r="C248" s="39"/>
      <c r="D248" s="39"/>
      <c r="AA248" s="68"/>
      <c r="AB248" s="68"/>
      <c r="AC248" s="68"/>
      <c r="AD248" s="68"/>
      <c r="AE248" s="68"/>
      <c r="AG248" s="167"/>
      <c r="AN248" s="68"/>
      <c r="AO248" s="68"/>
      <c r="AP248" s="68"/>
      <c r="AQ248" s="68"/>
      <c r="AR248" s="68"/>
      <c r="AS248" s="68"/>
      <c r="AT248" s="68"/>
      <c r="AU248" s="68"/>
    </row>
    <row r="249" spans="3:48">
      <c r="C249" s="39"/>
      <c r="D249" s="39"/>
      <c r="AA249" s="68"/>
      <c r="AB249" s="68"/>
      <c r="AC249" s="68"/>
      <c r="AD249" s="68"/>
      <c r="AE249" s="68"/>
      <c r="AG249" s="167"/>
      <c r="AN249" s="68"/>
      <c r="AO249" s="68"/>
      <c r="AP249" s="68"/>
      <c r="AQ249" s="68"/>
      <c r="AR249" s="68"/>
      <c r="AS249" s="68"/>
      <c r="AT249" s="68"/>
      <c r="AU249" s="68"/>
    </row>
    <row r="250" spans="3:48">
      <c r="C250" s="39"/>
      <c r="D250" s="39"/>
      <c r="AA250" s="68"/>
      <c r="AB250" s="68"/>
      <c r="AC250" s="68"/>
      <c r="AD250" s="68"/>
      <c r="AE250" s="68"/>
      <c r="AG250" s="167"/>
      <c r="AN250" s="68"/>
      <c r="AO250" s="68"/>
      <c r="AP250" s="68"/>
      <c r="AQ250" s="68"/>
      <c r="AR250" s="68"/>
      <c r="AS250" s="68"/>
      <c r="AT250" s="68"/>
      <c r="AU250" s="68"/>
    </row>
    <row r="251" spans="3:48">
      <c r="C251" s="39"/>
      <c r="D251" s="39"/>
      <c r="AA251" s="68"/>
      <c r="AB251" s="68"/>
      <c r="AC251" s="68"/>
      <c r="AD251" s="68"/>
      <c r="AE251" s="68"/>
      <c r="AG251" s="167"/>
      <c r="AN251" s="68"/>
      <c r="AO251" s="68"/>
      <c r="AP251" s="68"/>
      <c r="AQ251" s="68"/>
      <c r="AR251" s="68"/>
      <c r="AS251" s="68"/>
      <c r="AT251" s="68"/>
      <c r="AU251" s="68"/>
    </row>
    <row r="252" spans="3:48">
      <c r="C252" s="39"/>
      <c r="D252" s="39"/>
      <c r="AA252" s="68"/>
      <c r="AB252" s="68"/>
      <c r="AC252" s="68"/>
      <c r="AD252" s="68"/>
      <c r="AE252" s="68"/>
      <c r="AG252" s="167"/>
      <c r="AN252" s="68"/>
      <c r="AO252" s="68"/>
      <c r="AP252" s="68"/>
      <c r="AQ252" s="68"/>
      <c r="AR252" s="68"/>
      <c r="AS252" s="68"/>
      <c r="AT252" s="68"/>
      <c r="AU252" s="68"/>
      <c r="AV252" s="68"/>
    </row>
    <row r="253" spans="3:48">
      <c r="C253" s="39"/>
      <c r="D253" s="39"/>
      <c r="AA253" s="68"/>
      <c r="AB253" s="68"/>
      <c r="AC253" s="68"/>
      <c r="AD253" s="68"/>
      <c r="AE253" s="68"/>
      <c r="AG253" s="167"/>
      <c r="AN253" s="68"/>
      <c r="AO253" s="68"/>
      <c r="AP253" s="68"/>
      <c r="AQ253" s="68"/>
      <c r="AR253" s="68"/>
      <c r="AS253" s="68"/>
      <c r="AT253" s="68"/>
      <c r="AU253" s="68"/>
    </row>
    <row r="254" spans="3:48">
      <c r="C254" s="39"/>
      <c r="D254" s="39"/>
      <c r="AA254" s="68"/>
      <c r="AB254" s="68"/>
      <c r="AC254" s="68"/>
      <c r="AD254" s="68"/>
      <c r="AE254" s="68"/>
      <c r="AG254" s="167"/>
      <c r="AN254" s="68"/>
      <c r="AO254" s="68"/>
      <c r="AP254" s="68"/>
      <c r="AQ254" s="68"/>
      <c r="AR254" s="68"/>
      <c r="AS254" s="68"/>
      <c r="AT254" s="68"/>
      <c r="AU254" s="68"/>
      <c r="AV254" s="68"/>
    </row>
    <row r="255" spans="3:48">
      <c r="C255" s="39"/>
      <c r="D255" s="39"/>
      <c r="AA255" s="68"/>
      <c r="AB255" s="68"/>
      <c r="AC255" s="68"/>
      <c r="AD255" s="68"/>
      <c r="AE255" s="68"/>
      <c r="AG255" s="167"/>
      <c r="AN255" s="68"/>
      <c r="AO255" s="68"/>
      <c r="AP255" s="68"/>
      <c r="AQ255" s="68"/>
      <c r="AR255" s="68"/>
      <c r="AS255" s="68"/>
      <c r="AT255" s="68"/>
      <c r="AU255" s="68"/>
    </row>
    <row r="256" spans="3:48">
      <c r="C256" s="39"/>
      <c r="D256" s="39"/>
      <c r="AA256" s="68"/>
      <c r="AB256" s="68"/>
      <c r="AC256" s="68"/>
      <c r="AD256" s="68"/>
      <c r="AE256" s="68"/>
      <c r="AG256" s="167"/>
      <c r="AN256" s="68"/>
      <c r="AO256" s="68"/>
      <c r="AP256" s="68"/>
      <c r="AQ256" s="68"/>
      <c r="AR256" s="68"/>
      <c r="AS256" s="68"/>
      <c r="AT256" s="68"/>
      <c r="AU256" s="68"/>
      <c r="AV256" s="68"/>
    </row>
    <row r="257" spans="3:48">
      <c r="C257" s="39"/>
      <c r="D257" s="39"/>
      <c r="AA257" s="68"/>
      <c r="AB257" s="68"/>
      <c r="AC257" s="68"/>
      <c r="AD257" s="68"/>
      <c r="AE257" s="68"/>
      <c r="AG257" s="167"/>
      <c r="AN257" s="68"/>
      <c r="AO257" s="68"/>
      <c r="AP257" s="68"/>
      <c r="AQ257" s="68"/>
      <c r="AR257" s="68"/>
      <c r="AS257" s="68"/>
      <c r="AT257" s="68"/>
      <c r="AU257" s="68"/>
      <c r="AV257" s="68"/>
    </row>
    <row r="258" spans="3:48">
      <c r="C258" s="39"/>
      <c r="D258" s="39"/>
      <c r="AA258" s="68"/>
      <c r="AB258" s="68"/>
      <c r="AC258" s="68"/>
      <c r="AD258" s="68"/>
      <c r="AE258" s="68"/>
      <c r="AG258" s="167"/>
      <c r="AN258" s="68"/>
      <c r="AO258" s="68"/>
      <c r="AP258" s="68"/>
      <c r="AQ258" s="68"/>
      <c r="AR258" s="68"/>
      <c r="AS258" s="68"/>
      <c r="AT258" s="68"/>
      <c r="AU258" s="68"/>
    </row>
    <row r="259" spans="3:48">
      <c r="C259" s="39"/>
      <c r="D259" s="39"/>
      <c r="AA259" s="68"/>
      <c r="AB259" s="68"/>
      <c r="AC259" s="68"/>
      <c r="AD259" s="68"/>
      <c r="AE259" s="68"/>
      <c r="AG259" s="167"/>
      <c r="AN259" s="68"/>
      <c r="AO259" s="68"/>
      <c r="AP259" s="68"/>
      <c r="AQ259" s="68"/>
      <c r="AR259" s="68"/>
      <c r="AS259" s="68"/>
      <c r="AT259" s="68"/>
      <c r="AU259" s="68"/>
      <c r="AV259" s="68"/>
    </row>
    <row r="260" spans="3:48">
      <c r="C260" s="39"/>
      <c r="D260" s="39"/>
      <c r="AA260" s="68"/>
      <c r="AB260" s="68"/>
      <c r="AC260" s="68"/>
      <c r="AD260" s="68"/>
      <c r="AE260" s="68"/>
      <c r="AG260" s="167"/>
      <c r="AN260" s="68"/>
      <c r="AO260" s="68"/>
      <c r="AP260" s="68"/>
      <c r="AQ260" s="68"/>
      <c r="AR260" s="68"/>
      <c r="AS260" s="68"/>
      <c r="AT260" s="68"/>
      <c r="AU260" s="68"/>
      <c r="AV260" s="68"/>
    </row>
    <row r="261" spans="3:48">
      <c r="C261" s="39"/>
      <c r="D261" s="39"/>
      <c r="AA261" s="68"/>
      <c r="AB261" s="68"/>
      <c r="AC261" s="68"/>
      <c r="AD261" s="68"/>
      <c r="AE261" s="68"/>
      <c r="AG261" s="167"/>
      <c r="AN261" s="68"/>
      <c r="AO261" s="68"/>
      <c r="AP261" s="68"/>
      <c r="AQ261" s="68"/>
      <c r="AR261" s="68"/>
      <c r="AS261" s="68"/>
      <c r="AT261" s="68"/>
      <c r="AU261" s="68"/>
    </row>
    <row r="262" spans="3:48">
      <c r="C262" s="39"/>
      <c r="D262" s="39"/>
      <c r="AA262" s="68"/>
      <c r="AB262" s="68"/>
      <c r="AC262" s="68"/>
      <c r="AD262" s="68"/>
      <c r="AE262" s="68"/>
      <c r="AG262" s="167"/>
      <c r="AN262" s="68"/>
      <c r="AO262" s="68"/>
      <c r="AP262" s="68"/>
      <c r="AQ262" s="68"/>
      <c r="AR262" s="68"/>
      <c r="AS262" s="68"/>
      <c r="AT262" s="68"/>
      <c r="AU262" s="68"/>
      <c r="AV262" s="68"/>
    </row>
    <row r="263" spans="3:48">
      <c r="C263" s="39"/>
      <c r="D263" s="39"/>
      <c r="AA263" s="68"/>
      <c r="AB263" s="68"/>
      <c r="AC263" s="68"/>
      <c r="AD263" s="68"/>
      <c r="AE263" s="68"/>
      <c r="AG263" s="167"/>
      <c r="AN263" s="68"/>
      <c r="AO263" s="68"/>
      <c r="AP263" s="68"/>
      <c r="AQ263" s="68"/>
      <c r="AR263" s="68"/>
      <c r="AS263" s="68"/>
      <c r="AT263" s="68"/>
      <c r="AU263" s="68"/>
      <c r="AV263" s="68"/>
    </row>
    <row r="264" spans="3:48">
      <c r="C264" s="39"/>
      <c r="D264" s="39"/>
      <c r="AA264" s="68"/>
      <c r="AB264" s="68"/>
      <c r="AC264" s="68"/>
      <c r="AD264" s="68"/>
      <c r="AE264" s="68"/>
      <c r="AG264" s="167"/>
      <c r="AN264" s="68"/>
      <c r="AO264" s="68"/>
      <c r="AP264" s="68"/>
      <c r="AQ264" s="68"/>
      <c r="AR264" s="68"/>
      <c r="AS264" s="68"/>
      <c r="AT264" s="68"/>
      <c r="AU264" s="68"/>
      <c r="AV264" s="68"/>
    </row>
    <row r="265" spans="3:48">
      <c r="C265" s="39"/>
      <c r="D265" s="39"/>
      <c r="AA265" s="68"/>
      <c r="AB265" s="68"/>
      <c r="AC265" s="68"/>
      <c r="AD265" s="68"/>
      <c r="AE265" s="68"/>
      <c r="AG265" s="167"/>
      <c r="AN265" s="68"/>
      <c r="AO265" s="68"/>
      <c r="AP265" s="68"/>
      <c r="AQ265" s="68"/>
      <c r="AR265" s="68"/>
      <c r="AS265" s="68"/>
      <c r="AT265" s="68"/>
      <c r="AU265" s="68"/>
      <c r="AV265" s="68"/>
    </row>
    <row r="266" spans="3:48">
      <c r="C266" s="39"/>
      <c r="D266" s="39"/>
      <c r="AA266" s="68"/>
      <c r="AB266" s="68"/>
      <c r="AC266" s="68"/>
      <c r="AD266" s="68"/>
      <c r="AE266" s="68"/>
      <c r="AG266" s="167"/>
      <c r="AN266" s="68"/>
      <c r="AO266" s="68"/>
      <c r="AP266" s="68"/>
      <c r="AQ266" s="68"/>
      <c r="AR266" s="68"/>
      <c r="AS266" s="68"/>
      <c r="AT266" s="68"/>
      <c r="AU266" s="68"/>
    </row>
    <row r="267" spans="3:48">
      <c r="C267" s="39"/>
      <c r="D267" s="39"/>
      <c r="AA267" s="68"/>
      <c r="AB267" s="68"/>
      <c r="AC267" s="68"/>
      <c r="AD267" s="68"/>
      <c r="AE267" s="68"/>
      <c r="AG267" s="167"/>
      <c r="AN267" s="68"/>
      <c r="AO267" s="68"/>
      <c r="AP267" s="68"/>
      <c r="AQ267" s="68"/>
      <c r="AR267" s="68"/>
      <c r="AS267" s="68"/>
      <c r="AT267" s="68"/>
      <c r="AU267" s="68"/>
      <c r="AV267" s="68"/>
    </row>
    <row r="268" spans="3:48">
      <c r="C268" s="39"/>
      <c r="D268" s="39"/>
      <c r="AA268" s="68"/>
      <c r="AB268" s="68"/>
      <c r="AC268" s="68"/>
      <c r="AD268" s="68"/>
      <c r="AE268" s="68"/>
      <c r="AG268" s="167"/>
      <c r="AN268" s="68"/>
      <c r="AO268" s="68"/>
      <c r="AP268" s="68"/>
      <c r="AQ268" s="68"/>
      <c r="AR268" s="68"/>
      <c r="AS268" s="68"/>
      <c r="AT268" s="68"/>
      <c r="AU268" s="68"/>
    </row>
    <row r="269" spans="3:48">
      <c r="C269" s="39"/>
      <c r="D269" s="39"/>
      <c r="AA269" s="68"/>
      <c r="AB269" s="68"/>
      <c r="AC269" s="68"/>
      <c r="AD269" s="68"/>
      <c r="AE269" s="68"/>
      <c r="AG269" s="167"/>
      <c r="AN269" s="68"/>
      <c r="AO269" s="68"/>
      <c r="AP269" s="68"/>
      <c r="AQ269" s="68"/>
      <c r="AR269" s="68"/>
      <c r="AS269" s="68"/>
      <c r="AT269" s="68"/>
      <c r="AU269" s="68"/>
    </row>
    <row r="270" spans="3:48">
      <c r="C270" s="39"/>
      <c r="D270" s="39"/>
      <c r="AA270" s="68"/>
      <c r="AB270" s="68"/>
      <c r="AC270" s="68"/>
      <c r="AD270" s="68"/>
      <c r="AE270" s="68"/>
      <c r="AG270" s="167"/>
      <c r="AN270" s="68"/>
      <c r="AO270" s="68"/>
      <c r="AP270" s="68"/>
      <c r="AQ270" s="68"/>
      <c r="AR270" s="68"/>
      <c r="AS270" s="68"/>
      <c r="AT270" s="68"/>
      <c r="AU270" s="68"/>
    </row>
    <row r="271" spans="3:48">
      <c r="C271" s="39"/>
      <c r="D271" s="39"/>
      <c r="AA271" s="68"/>
      <c r="AB271" s="68"/>
      <c r="AC271" s="68"/>
      <c r="AD271" s="68"/>
      <c r="AE271" s="68"/>
      <c r="AG271" s="167"/>
      <c r="AN271" s="68"/>
      <c r="AO271" s="68"/>
      <c r="AP271" s="68"/>
      <c r="AQ271" s="68"/>
      <c r="AR271" s="68"/>
      <c r="AS271" s="68"/>
      <c r="AT271" s="68"/>
      <c r="AU271" s="68"/>
    </row>
    <row r="272" spans="3:48">
      <c r="C272" s="39"/>
      <c r="D272" s="39"/>
      <c r="AA272" s="68"/>
      <c r="AB272" s="68"/>
      <c r="AC272" s="68"/>
      <c r="AD272" s="68"/>
      <c r="AE272" s="68"/>
      <c r="AG272" s="167"/>
      <c r="AN272" s="68"/>
      <c r="AO272" s="68"/>
      <c r="AP272" s="68"/>
      <c r="AQ272" s="68"/>
      <c r="AR272" s="68"/>
      <c r="AS272" s="68"/>
      <c r="AT272" s="68"/>
      <c r="AU272" s="68"/>
    </row>
    <row r="273" spans="3:48">
      <c r="C273" s="39"/>
      <c r="D273" s="39"/>
      <c r="AA273" s="68"/>
      <c r="AB273" s="68"/>
      <c r="AC273" s="68"/>
      <c r="AD273" s="68"/>
      <c r="AE273" s="68"/>
      <c r="AG273" s="167"/>
      <c r="AN273" s="68"/>
      <c r="AO273" s="68"/>
      <c r="AP273" s="68"/>
      <c r="AQ273" s="68"/>
      <c r="AR273" s="68"/>
      <c r="AS273" s="68"/>
      <c r="AT273" s="68"/>
      <c r="AU273" s="68"/>
    </row>
    <row r="274" spans="3:48">
      <c r="C274" s="39"/>
      <c r="D274" s="39"/>
      <c r="AA274" s="68"/>
      <c r="AB274" s="68"/>
      <c r="AC274" s="68"/>
      <c r="AD274" s="68"/>
      <c r="AE274" s="68"/>
      <c r="AG274" s="167"/>
      <c r="AN274" s="68"/>
      <c r="AO274" s="68"/>
      <c r="AP274" s="68"/>
      <c r="AQ274" s="68"/>
      <c r="AR274" s="68"/>
      <c r="AS274" s="68"/>
      <c r="AT274" s="68"/>
      <c r="AU274" s="68"/>
    </row>
    <row r="275" spans="3:48">
      <c r="C275" s="39"/>
      <c r="D275" s="39"/>
      <c r="AA275" s="68"/>
      <c r="AB275" s="68"/>
      <c r="AC275" s="68"/>
      <c r="AD275" s="68"/>
      <c r="AE275" s="68"/>
      <c r="AG275" s="167"/>
      <c r="AN275" s="68"/>
      <c r="AO275" s="68"/>
      <c r="AP275" s="68"/>
      <c r="AQ275" s="68"/>
      <c r="AR275" s="68"/>
      <c r="AS275" s="68"/>
      <c r="AT275" s="68"/>
      <c r="AU275" s="68"/>
      <c r="AV275" s="68"/>
    </row>
    <row r="276" spans="3:48">
      <c r="C276" s="39"/>
      <c r="D276" s="39"/>
      <c r="AA276" s="68"/>
      <c r="AB276" s="68"/>
      <c r="AC276" s="68"/>
      <c r="AD276" s="68"/>
      <c r="AE276" s="68"/>
      <c r="AG276" s="167"/>
      <c r="AN276" s="68"/>
      <c r="AO276" s="68"/>
      <c r="AP276" s="68"/>
      <c r="AQ276" s="68"/>
      <c r="AR276" s="68"/>
      <c r="AS276" s="68"/>
      <c r="AT276" s="68"/>
      <c r="AU276" s="68"/>
    </row>
    <row r="277" spans="3:48">
      <c r="C277" s="39"/>
      <c r="D277" s="39"/>
      <c r="AA277" s="68"/>
      <c r="AB277" s="68"/>
      <c r="AC277" s="68"/>
      <c r="AD277" s="68"/>
      <c r="AE277" s="68"/>
      <c r="AG277" s="167"/>
      <c r="AN277" s="68"/>
      <c r="AO277" s="68"/>
      <c r="AP277" s="68"/>
      <c r="AQ277" s="68"/>
      <c r="AR277" s="68"/>
      <c r="AS277" s="68"/>
      <c r="AT277" s="68"/>
      <c r="AU277" s="68"/>
    </row>
    <row r="278" spans="3:48">
      <c r="C278" s="39"/>
      <c r="D278" s="39"/>
      <c r="AA278" s="68"/>
      <c r="AB278" s="68"/>
      <c r="AC278" s="68"/>
      <c r="AD278" s="68"/>
      <c r="AE278" s="68"/>
      <c r="AG278" s="167"/>
      <c r="AN278" s="68"/>
      <c r="AO278" s="68"/>
      <c r="AP278" s="68"/>
      <c r="AQ278" s="68"/>
      <c r="AR278" s="68"/>
      <c r="AS278" s="68"/>
      <c r="AT278" s="68"/>
      <c r="AU278" s="68"/>
    </row>
    <row r="279" spans="3:48">
      <c r="C279" s="39"/>
      <c r="D279" s="39"/>
      <c r="AA279" s="68"/>
      <c r="AB279" s="68"/>
      <c r="AC279" s="68"/>
      <c r="AD279" s="68"/>
      <c r="AE279" s="68"/>
      <c r="AG279" s="167"/>
      <c r="AN279" s="68"/>
      <c r="AO279" s="68"/>
      <c r="AP279" s="68"/>
      <c r="AQ279" s="68"/>
      <c r="AR279" s="68"/>
      <c r="AS279" s="68"/>
      <c r="AT279" s="68"/>
      <c r="AU279" s="68"/>
    </row>
    <row r="280" spans="3:48">
      <c r="C280" s="39"/>
      <c r="D280" s="39"/>
      <c r="AA280" s="68"/>
      <c r="AB280" s="68"/>
      <c r="AC280" s="68"/>
      <c r="AD280" s="68"/>
      <c r="AE280" s="68"/>
      <c r="AG280" s="167"/>
      <c r="AN280" s="68"/>
      <c r="AO280" s="68"/>
      <c r="AP280" s="68"/>
      <c r="AQ280" s="68"/>
      <c r="AR280" s="68"/>
      <c r="AS280" s="68"/>
      <c r="AT280" s="68"/>
      <c r="AU280" s="68"/>
      <c r="AV280" s="68"/>
    </row>
    <row r="281" spans="3:48">
      <c r="C281" s="39"/>
      <c r="D281" s="39"/>
      <c r="AA281" s="68"/>
      <c r="AB281" s="68"/>
      <c r="AC281" s="68"/>
      <c r="AD281" s="68"/>
      <c r="AE281" s="68"/>
      <c r="AG281" s="167"/>
      <c r="AN281" s="68"/>
      <c r="AO281" s="68"/>
      <c r="AP281" s="68"/>
      <c r="AQ281" s="68"/>
      <c r="AR281" s="68"/>
      <c r="AS281" s="68"/>
      <c r="AT281" s="68"/>
      <c r="AU281" s="68"/>
      <c r="AV281" s="68"/>
    </row>
    <row r="282" spans="3:48">
      <c r="C282" s="39"/>
      <c r="D282" s="39"/>
      <c r="AA282" s="68"/>
      <c r="AB282" s="68"/>
      <c r="AC282" s="68"/>
      <c r="AD282" s="68"/>
      <c r="AE282" s="68"/>
      <c r="AG282" s="167"/>
      <c r="AN282" s="68"/>
      <c r="AO282" s="68"/>
      <c r="AP282" s="68"/>
      <c r="AQ282" s="68"/>
      <c r="AR282" s="68"/>
      <c r="AS282" s="68"/>
      <c r="AT282" s="68"/>
      <c r="AU282" s="68"/>
    </row>
    <row r="283" spans="3:48">
      <c r="C283" s="39"/>
      <c r="D283" s="39"/>
      <c r="AA283" s="68"/>
      <c r="AB283" s="68"/>
      <c r="AC283" s="68"/>
      <c r="AD283" s="68"/>
      <c r="AE283" s="68"/>
      <c r="AG283" s="167"/>
      <c r="AN283" s="68"/>
      <c r="AO283" s="68"/>
      <c r="AP283" s="68"/>
      <c r="AQ283" s="68"/>
      <c r="AR283" s="68"/>
      <c r="AS283" s="68"/>
      <c r="AT283" s="68"/>
      <c r="AU283" s="68"/>
    </row>
    <row r="284" spans="3:48">
      <c r="C284" s="39"/>
      <c r="D284" s="39"/>
      <c r="AA284" s="68"/>
      <c r="AB284" s="68"/>
      <c r="AC284" s="68"/>
      <c r="AD284" s="68"/>
      <c r="AE284" s="68"/>
      <c r="AG284" s="167"/>
      <c r="AN284" s="68"/>
      <c r="AO284" s="68"/>
      <c r="AP284" s="68"/>
      <c r="AQ284" s="68"/>
      <c r="AR284" s="68"/>
      <c r="AS284" s="68"/>
      <c r="AT284" s="68"/>
      <c r="AU284" s="68"/>
    </row>
    <row r="285" spans="3:48">
      <c r="C285" s="39"/>
      <c r="D285" s="39"/>
      <c r="AA285" s="68"/>
      <c r="AB285" s="68"/>
      <c r="AC285" s="68"/>
      <c r="AD285" s="68"/>
      <c r="AE285" s="68"/>
      <c r="AG285" s="167"/>
      <c r="AN285" s="68"/>
      <c r="AO285" s="68"/>
      <c r="AP285" s="68"/>
      <c r="AQ285" s="68"/>
      <c r="AR285" s="68"/>
      <c r="AS285" s="68"/>
      <c r="AT285" s="68"/>
      <c r="AU285" s="68"/>
    </row>
    <row r="286" spans="3:48">
      <c r="C286" s="39"/>
      <c r="D286" s="39"/>
      <c r="AA286" s="68"/>
      <c r="AB286" s="68"/>
      <c r="AC286" s="68"/>
      <c r="AD286" s="68"/>
      <c r="AE286" s="68"/>
      <c r="AG286" s="167"/>
      <c r="AN286" s="68"/>
      <c r="AO286" s="68"/>
      <c r="AP286" s="68"/>
      <c r="AQ286" s="68"/>
      <c r="AR286" s="68"/>
      <c r="AS286" s="68"/>
      <c r="AT286" s="68"/>
      <c r="AU286" s="68"/>
      <c r="AV286" s="68"/>
    </row>
    <row r="287" spans="3:48">
      <c r="C287" s="39"/>
      <c r="D287" s="39"/>
      <c r="AA287" s="68"/>
      <c r="AB287" s="68"/>
      <c r="AC287" s="68"/>
      <c r="AD287" s="68"/>
      <c r="AE287" s="68"/>
      <c r="AG287" s="167"/>
      <c r="AN287" s="68"/>
      <c r="AO287" s="68"/>
      <c r="AP287" s="68"/>
      <c r="AQ287" s="68"/>
      <c r="AR287" s="68"/>
      <c r="AS287" s="68"/>
      <c r="AT287" s="68"/>
      <c r="AU287" s="68"/>
      <c r="AV287" s="68"/>
    </row>
    <row r="288" spans="3:48">
      <c r="C288" s="39"/>
      <c r="D288" s="39"/>
      <c r="AA288" s="68"/>
      <c r="AB288" s="68"/>
      <c r="AC288" s="68"/>
      <c r="AD288" s="68"/>
      <c r="AE288" s="68"/>
      <c r="AG288" s="167"/>
      <c r="AN288" s="68"/>
      <c r="AO288" s="68"/>
      <c r="AP288" s="68"/>
      <c r="AQ288" s="68"/>
      <c r="AR288" s="68"/>
      <c r="AS288" s="68"/>
      <c r="AT288" s="68"/>
      <c r="AU288" s="68"/>
    </row>
    <row r="289" spans="3:48">
      <c r="C289" s="39"/>
      <c r="D289" s="39"/>
      <c r="AA289" s="68"/>
      <c r="AB289" s="68"/>
      <c r="AC289" s="68"/>
      <c r="AD289" s="68"/>
      <c r="AE289" s="68"/>
      <c r="AG289" s="167"/>
      <c r="AN289" s="68"/>
      <c r="AO289" s="68"/>
      <c r="AP289" s="68"/>
      <c r="AQ289" s="68"/>
      <c r="AR289" s="68"/>
      <c r="AS289" s="68"/>
      <c r="AT289" s="68"/>
      <c r="AU289" s="68"/>
    </row>
    <row r="290" spans="3:48">
      <c r="C290" s="39"/>
      <c r="D290" s="39"/>
      <c r="AA290" s="68"/>
      <c r="AB290" s="68"/>
      <c r="AC290" s="68"/>
      <c r="AD290" s="68"/>
      <c r="AE290" s="68"/>
      <c r="AG290" s="167"/>
      <c r="AN290" s="68"/>
      <c r="AO290" s="68"/>
      <c r="AP290" s="68"/>
      <c r="AQ290" s="68"/>
      <c r="AR290" s="68"/>
      <c r="AS290" s="68"/>
      <c r="AT290" s="68"/>
      <c r="AU290" s="68"/>
    </row>
    <row r="291" spans="3:48">
      <c r="C291" s="39"/>
      <c r="D291" s="39"/>
      <c r="AA291" s="68"/>
      <c r="AB291" s="68"/>
      <c r="AC291" s="68"/>
      <c r="AD291" s="68"/>
      <c r="AE291" s="68"/>
      <c r="AG291" s="167"/>
      <c r="AN291" s="68"/>
      <c r="AO291" s="68"/>
      <c r="AP291" s="68"/>
      <c r="AQ291" s="68"/>
      <c r="AR291" s="68"/>
      <c r="AS291" s="68"/>
      <c r="AT291" s="68"/>
      <c r="AU291" s="68"/>
    </row>
    <row r="292" spans="3:48">
      <c r="C292" s="39"/>
      <c r="D292" s="39"/>
      <c r="AA292" s="68"/>
      <c r="AB292" s="68"/>
      <c r="AC292" s="68"/>
      <c r="AD292" s="68"/>
      <c r="AE292" s="68"/>
      <c r="AG292" s="167"/>
      <c r="AN292" s="68"/>
      <c r="AO292" s="68"/>
      <c r="AP292" s="68"/>
      <c r="AQ292" s="68"/>
      <c r="AR292" s="68"/>
      <c r="AS292" s="68"/>
      <c r="AT292" s="68"/>
      <c r="AU292" s="68"/>
    </row>
    <row r="293" spans="3:48">
      <c r="C293" s="39"/>
      <c r="D293" s="39"/>
      <c r="AA293" s="68"/>
      <c r="AB293" s="68"/>
      <c r="AC293" s="68"/>
      <c r="AD293" s="68"/>
      <c r="AE293" s="68"/>
      <c r="AG293" s="167"/>
      <c r="AN293" s="68"/>
      <c r="AO293" s="68"/>
      <c r="AP293" s="68"/>
      <c r="AQ293" s="68"/>
      <c r="AR293" s="68"/>
      <c r="AS293" s="68"/>
      <c r="AT293" s="68"/>
      <c r="AU293" s="68"/>
    </row>
    <row r="294" spans="3:48">
      <c r="C294" s="39"/>
      <c r="D294" s="39"/>
      <c r="AA294" s="68"/>
      <c r="AB294" s="68"/>
      <c r="AC294" s="68"/>
      <c r="AD294" s="68"/>
      <c r="AE294" s="68"/>
      <c r="AG294" s="167"/>
      <c r="AN294" s="68"/>
      <c r="AO294" s="68"/>
      <c r="AP294" s="68"/>
      <c r="AQ294" s="68"/>
      <c r="AR294" s="68"/>
      <c r="AS294" s="68"/>
      <c r="AT294" s="68"/>
      <c r="AU294" s="68"/>
      <c r="AV294" s="68"/>
    </row>
    <row r="295" spans="3:48">
      <c r="C295" s="39"/>
      <c r="D295" s="39"/>
      <c r="AA295" s="68"/>
      <c r="AB295" s="68"/>
      <c r="AC295" s="68"/>
      <c r="AD295" s="68"/>
      <c r="AE295" s="68"/>
      <c r="AG295" s="167"/>
      <c r="AN295" s="68"/>
      <c r="AO295" s="68"/>
      <c r="AP295" s="68"/>
      <c r="AQ295" s="68"/>
      <c r="AR295" s="68"/>
      <c r="AS295" s="68"/>
      <c r="AT295" s="68"/>
      <c r="AU295" s="68"/>
      <c r="AV295" s="68"/>
    </row>
    <row r="296" spans="3:48">
      <c r="C296" s="39"/>
      <c r="D296" s="39"/>
      <c r="AA296" s="68"/>
      <c r="AB296" s="68"/>
      <c r="AC296" s="68"/>
      <c r="AD296" s="68"/>
      <c r="AE296" s="68"/>
      <c r="AG296" s="167"/>
      <c r="AN296" s="68"/>
      <c r="AO296" s="68"/>
      <c r="AP296" s="68"/>
      <c r="AQ296" s="68"/>
      <c r="AR296" s="68"/>
      <c r="AS296" s="68"/>
      <c r="AT296" s="68"/>
      <c r="AU296" s="68"/>
      <c r="AV296" s="68"/>
    </row>
    <row r="297" spans="3:48">
      <c r="C297" s="39"/>
      <c r="D297" s="39"/>
      <c r="AA297" s="68"/>
      <c r="AB297" s="68"/>
      <c r="AC297" s="68"/>
      <c r="AD297" s="68"/>
      <c r="AE297" s="68"/>
      <c r="AG297" s="167"/>
      <c r="AN297" s="68"/>
      <c r="AO297" s="68"/>
      <c r="AP297" s="68"/>
      <c r="AQ297" s="68"/>
      <c r="AR297" s="68"/>
      <c r="AS297" s="68"/>
      <c r="AT297" s="68"/>
      <c r="AU297" s="68"/>
    </row>
    <row r="298" spans="3:48">
      <c r="C298" s="39"/>
      <c r="D298" s="39"/>
      <c r="AA298" s="68"/>
      <c r="AB298" s="68"/>
      <c r="AC298" s="68"/>
      <c r="AD298" s="68"/>
      <c r="AE298" s="68"/>
      <c r="AG298" s="167"/>
      <c r="AN298" s="68"/>
      <c r="AO298" s="68"/>
      <c r="AP298" s="68"/>
      <c r="AQ298" s="68"/>
      <c r="AR298" s="68"/>
      <c r="AS298" s="68"/>
      <c r="AT298" s="68"/>
      <c r="AU298" s="68"/>
    </row>
    <row r="299" spans="3:48">
      <c r="C299" s="39"/>
      <c r="D299" s="39"/>
      <c r="AA299" s="68"/>
      <c r="AB299" s="68"/>
      <c r="AC299" s="68"/>
      <c r="AD299" s="68"/>
      <c r="AE299" s="68"/>
      <c r="AG299" s="167"/>
      <c r="AN299" s="68"/>
      <c r="AO299" s="68"/>
      <c r="AP299" s="68"/>
      <c r="AQ299" s="68"/>
      <c r="AR299" s="68"/>
      <c r="AS299" s="68"/>
      <c r="AT299" s="68"/>
      <c r="AU299" s="68"/>
    </row>
    <row r="300" spans="3:48">
      <c r="C300" s="39"/>
      <c r="D300" s="39"/>
      <c r="AA300" s="68"/>
      <c r="AB300" s="68"/>
      <c r="AC300" s="68"/>
      <c r="AD300" s="68"/>
      <c r="AE300" s="68"/>
      <c r="AG300" s="167"/>
      <c r="AN300" s="68"/>
      <c r="AO300" s="68"/>
      <c r="AP300" s="68"/>
      <c r="AQ300" s="68"/>
      <c r="AR300" s="68"/>
      <c r="AS300" s="68"/>
      <c r="AT300" s="68"/>
      <c r="AU300" s="68"/>
    </row>
    <row r="301" spans="3:48">
      <c r="C301" s="39"/>
      <c r="D301" s="39"/>
      <c r="AA301" s="68"/>
      <c r="AB301" s="68"/>
      <c r="AC301" s="68"/>
      <c r="AD301" s="68"/>
      <c r="AE301" s="68"/>
      <c r="AG301" s="167"/>
      <c r="AN301" s="68"/>
      <c r="AO301" s="68"/>
      <c r="AP301" s="68"/>
      <c r="AQ301" s="68"/>
      <c r="AR301" s="68"/>
      <c r="AS301" s="68"/>
      <c r="AT301" s="68"/>
      <c r="AU301" s="68"/>
    </row>
    <row r="302" spans="3:48">
      <c r="C302" s="39"/>
      <c r="D302" s="39"/>
      <c r="AA302" s="68"/>
      <c r="AB302" s="68"/>
      <c r="AC302" s="68"/>
      <c r="AD302" s="68"/>
      <c r="AE302" s="68"/>
      <c r="AG302" s="167"/>
      <c r="AN302" s="68"/>
      <c r="AO302" s="68"/>
      <c r="AP302" s="68"/>
      <c r="AQ302" s="68"/>
      <c r="AR302" s="68"/>
      <c r="AS302" s="68"/>
      <c r="AT302" s="68"/>
      <c r="AU302" s="68"/>
    </row>
    <row r="303" spans="3:48">
      <c r="C303" s="39"/>
      <c r="D303" s="39"/>
      <c r="AA303" s="68"/>
      <c r="AB303" s="68"/>
      <c r="AC303" s="68"/>
      <c r="AD303" s="68"/>
      <c r="AE303" s="68"/>
      <c r="AG303" s="167"/>
      <c r="AN303" s="68"/>
      <c r="AO303" s="68"/>
      <c r="AP303" s="68"/>
      <c r="AQ303" s="68"/>
      <c r="AR303" s="68"/>
      <c r="AS303" s="68"/>
      <c r="AT303" s="68"/>
      <c r="AU303" s="68"/>
    </row>
    <row r="304" spans="3:48">
      <c r="C304" s="39"/>
      <c r="D304" s="39"/>
      <c r="AA304" s="68"/>
      <c r="AB304" s="68"/>
      <c r="AC304" s="68"/>
      <c r="AD304" s="68"/>
      <c r="AE304" s="68"/>
      <c r="AG304" s="167"/>
      <c r="AN304" s="68"/>
      <c r="AO304" s="68"/>
      <c r="AP304" s="68"/>
      <c r="AQ304" s="68"/>
      <c r="AR304" s="68"/>
      <c r="AS304" s="68"/>
      <c r="AT304" s="68"/>
      <c r="AU304" s="68"/>
      <c r="AV304" s="68"/>
    </row>
    <row r="305" spans="3:48">
      <c r="C305" s="39"/>
      <c r="D305" s="39"/>
      <c r="AA305" s="68"/>
      <c r="AB305" s="68"/>
      <c r="AC305" s="68"/>
      <c r="AD305" s="68"/>
      <c r="AE305" s="68"/>
      <c r="AG305" s="167"/>
      <c r="AN305" s="68"/>
      <c r="AO305" s="68"/>
      <c r="AP305" s="68"/>
      <c r="AQ305" s="68"/>
      <c r="AR305" s="68"/>
      <c r="AS305" s="68"/>
      <c r="AT305" s="68"/>
      <c r="AU305" s="68"/>
      <c r="AV305" s="68"/>
    </row>
    <row r="306" spans="3:48">
      <c r="C306" s="39"/>
      <c r="D306" s="39"/>
      <c r="AA306" s="68"/>
      <c r="AB306" s="68"/>
      <c r="AC306" s="68"/>
      <c r="AD306" s="68"/>
      <c r="AE306" s="68"/>
      <c r="AG306" s="167"/>
      <c r="AN306" s="68"/>
      <c r="AO306" s="68"/>
      <c r="AP306" s="68"/>
      <c r="AQ306" s="68"/>
      <c r="AR306" s="68"/>
      <c r="AS306" s="68"/>
      <c r="AT306" s="68"/>
      <c r="AU306" s="68"/>
      <c r="AV306" s="68"/>
    </row>
    <row r="307" spans="3:48">
      <c r="C307" s="39"/>
      <c r="D307" s="39"/>
      <c r="AA307" s="68"/>
      <c r="AB307" s="68"/>
      <c r="AC307" s="68"/>
      <c r="AD307" s="68"/>
      <c r="AE307" s="68"/>
      <c r="AG307" s="167"/>
      <c r="AN307" s="68"/>
      <c r="AO307" s="68"/>
      <c r="AP307" s="68"/>
      <c r="AQ307" s="68"/>
      <c r="AR307" s="68"/>
      <c r="AS307" s="68"/>
      <c r="AT307" s="68"/>
      <c r="AU307" s="68"/>
    </row>
    <row r="308" spans="3:48">
      <c r="C308" s="39"/>
      <c r="D308" s="39"/>
      <c r="AA308" s="68"/>
      <c r="AB308" s="68"/>
      <c r="AC308" s="68"/>
      <c r="AD308" s="68"/>
      <c r="AE308" s="68"/>
      <c r="AG308" s="167"/>
      <c r="AN308" s="68"/>
      <c r="AO308" s="68"/>
      <c r="AP308" s="68"/>
      <c r="AQ308" s="68"/>
      <c r="AR308" s="68"/>
      <c r="AS308" s="68"/>
      <c r="AT308" s="68"/>
      <c r="AU308" s="68"/>
    </row>
    <row r="309" spans="3:48">
      <c r="C309" s="39"/>
      <c r="D309" s="39"/>
      <c r="AA309" s="68"/>
      <c r="AB309" s="68"/>
      <c r="AC309" s="68"/>
      <c r="AD309" s="68"/>
      <c r="AE309" s="68"/>
      <c r="AG309" s="167"/>
      <c r="AN309" s="68"/>
      <c r="AO309" s="68"/>
      <c r="AP309" s="68"/>
      <c r="AQ309" s="68"/>
      <c r="AR309" s="68"/>
      <c r="AS309" s="68"/>
      <c r="AT309" s="68"/>
      <c r="AU309" s="68"/>
    </row>
    <row r="310" spans="3:48">
      <c r="C310" s="39"/>
      <c r="D310" s="39"/>
      <c r="AA310" s="68"/>
      <c r="AB310" s="68"/>
      <c r="AC310" s="68"/>
      <c r="AD310" s="68"/>
      <c r="AE310" s="68"/>
      <c r="AG310" s="167"/>
      <c r="AN310" s="68"/>
      <c r="AO310" s="68"/>
      <c r="AP310" s="68"/>
      <c r="AQ310" s="68"/>
      <c r="AR310" s="68"/>
      <c r="AS310" s="68"/>
      <c r="AT310" s="68"/>
      <c r="AU310" s="68"/>
    </row>
    <row r="311" spans="3:48">
      <c r="C311" s="39"/>
      <c r="D311" s="39"/>
      <c r="AA311" s="68"/>
      <c r="AB311" s="68"/>
      <c r="AC311" s="68"/>
      <c r="AD311" s="68"/>
      <c r="AE311" s="68"/>
      <c r="AG311" s="167"/>
      <c r="AN311" s="68"/>
      <c r="AO311" s="68"/>
      <c r="AP311" s="68"/>
      <c r="AQ311" s="68"/>
      <c r="AR311" s="68"/>
      <c r="AS311" s="68"/>
      <c r="AT311" s="68"/>
      <c r="AU311" s="68"/>
    </row>
    <row r="312" spans="3:48">
      <c r="C312" s="39"/>
      <c r="D312" s="39"/>
      <c r="AA312" s="68"/>
      <c r="AB312" s="68"/>
      <c r="AC312" s="68"/>
      <c r="AD312" s="68"/>
      <c r="AE312" s="68"/>
      <c r="AG312" s="167"/>
      <c r="AN312" s="68"/>
      <c r="AO312" s="68"/>
      <c r="AP312" s="68"/>
      <c r="AQ312" s="68"/>
      <c r="AR312" s="68"/>
      <c r="AS312" s="68"/>
      <c r="AT312" s="68"/>
      <c r="AU312" s="68"/>
    </row>
    <row r="313" spans="3:48">
      <c r="C313" s="39"/>
      <c r="D313" s="39"/>
      <c r="AA313" s="68"/>
      <c r="AB313" s="68"/>
      <c r="AC313" s="68"/>
      <c r="AD313" s="68"/>
      <c r="AE313" s="68"/>
      <c r="AG313" s="167"/>
      <c r="AN313" s="68"/>
      <c r="AO313" s="68"/>
      <c r="AP313" s="68"/>
      <c r="AQ313" s="68"/>
      <c r="AR313" s="68"/>
      <c r="AS313" s="68"/>
      <c r="AT313" s="68"/>
      <c r="AU313" s="68"/>
    </row>
    <row r="314" spans="3:48">
      <c r="C314" s="39"/>
      <c r="D314" s="39"/>
      <c r="AA314" s="68"/>
      <c r="AB314" s="68"/>
      <c r="AC314" s="68"/>
      <c r="AD314" s="68"/>
      <c r="AE314" s="68"/>
      <c r="AG314" s="167"/>
      <c r="AN314" s="68"/>
      <c r="AO314" s="68"/>
      <c r="AP314" s="68"/>
      <c r="AQ314" s="68"/>
      <c r="AR314" s="68"/>
      <c r="AS314" s="68"/>
      <c r="AT314" s="68"/>
      <c r="AU314" s="68"/>
    </row>
    <row r="315" spans="3:48">
      <c r="C315" s="39"/>
      <c r="D315" s="39"/>
      <c r="AA315" s="68"/>
      <c r="AB315" s="68"/>
      <c r="AC315" s="68"/>
      <c r="AD315" s="68"/>
      <c r="AE315" s="68"/>
      <c r="AG315" s="167"/>
      <c r="AN315" s="68"/>
      <c r="AO315" s="68"/>
      <c r="AP315" s="68"/>
      <c r="AQ315" s="68"/>
      <c r="AR315" s="68"/>
      <c r="AS315" s="68"/>
      <c r="AT315" s="68"/>
      <c r="AU315" s="68"/>
    </row>
    <row r="316" spans="3:48">
      <c r="C316" s="39"/>
      <c r="D316" s="39"/>
      <c r="AA316" s="68"/>
      <c r="AB316" s="68"/>
      <c r="AC316" s="68"/>
      <c r="AD316" s="68"/>
      <c r="AE316" s="68"/>
      <c r="AG316" s="167"/>
      <c r="AN316" s="68"/>
      <c r="AO316" s="68"/>
      <c r="AP316" s="68"/>
      <c r="AQ316" s="68"/>
      <c r="AR316" s="68"/>
      <c r="AS316" s="68"/>
      <c r="AT316" s="68"/>
      <c r="AU316" s="68"/>
    </row>
    <row r="317" spans="3:48">
      <c r="C317" s="39"/>
      <c r="D317" s="39"/>
      <c r="AA317" s="68"/>
      <c r="AB317" s="68"/>
      <c r="AC317" s="68"/>
      <c r="AD317" s="68"/>
      <c r="AE317" s="68"/>
      <c r="AG317" s="167"/>
      <c r="AN317" s="68"/>
      <c r="AO317" s="68"/>
      <c r="AP317" s="68"/>
      <c r="AQ317" s="68"/>
      <c r="AR317" s="68"/>
      <c r="AS317" s="68"/>
      <c r="AT317" s="68"/>
      <c r="AU317" s="68"/>
    </row>
    <row r="318" spans="3:48">
      <c r="C318" s="39"/>
      <c r="D318" s="39"/>
      <c r="AA318" s="68"/>
      <c r="AB318" s="68"/>
      <c r="AC318" s="68"/>
      <c r="AD318" s="68"/>
      <c r="AE318" s="68"/>
      <c r="AG318" s="167"/>
      <c r="AN318" s="68"/>
      <c r="AO318" s="68"/>
      <c r="AP318" s="68"/>
      <c r="AQ318" s="68"/>
      <c r="AR318" s="68"/>
      <c r="AS318" s="68"/>
      <c r="AT318" s="68"/>
      <c r="AU318" s="68"/>
    </row>
    <row r="319" spans="3:48">
      <c r="C319" s="39"/>
      <c r="D319" s="39"/>
      <c r="AA319" s="68"/>
      <c r="AB319" s="68"/>
      <c r="AC319" s="68"/>
      <c r="AD319" s="68"/>
      <c r="AE319" s="68"/>
      <c r="AG319" s="167"/>
      <c r="AN319" s="68"/>
      <c r="AO319" s="68"/>
      <c r="AP319" s="68"/>
      <c r="AQ319" s="68"/>
      <c r="AR319" s="68"/>
      <c r="AS319" s="68"/>
      <c r="AT319" s="68"/>
      <c r="AU319" s="68"/>
    </row>
    <row r="320" spans="3:48">
      <c r="C320" s="39"/>
      <c r="D320" s="39"/>
      <c r="AA320" s="68"/>
      <c r="AB320" s="68"/>
      <c r="AC320" s="68"/>
      <c r="AD320" s="68"/>
      <c r="AE320" s="68"/>
      <c r="AG320" s="167"/>
      <c r="AN320" s="68"/>
      <c r="AO320" s="68"/>
      <c r="AP320" s="68"/>
      <c r="AQ320" s="68"/>
      <c r="AR320" s="68"/>
      <c r="AS320" s="68"/>
      <c r="AT320" s="68"/>
      <c r="AU320" s="68"/>
    </row>
    <row r="321" spans="3:48">
      <c r="C321" s="39"/>
      <c r="D321" s="39"/>
      <c r="AA321" s="68"/>
      <c r="AB321" s="68"/>
      <c r="AC321" s="68"/>
      <c r="AD321" s="68"/>
      <c r="AE321" s="68"/>
      <c r="AG321" s="167"/>
      <c r="AN321" s="68"/>
      <c r="AO321" s="68"/>
      <c r="AP321" s="68"/>
      <c r="AQ321" s="68"/>
      <c r="AR321" s="68"/>
      <c r="AS321" s="68"/>
      <c r="AT321" s="68"/>
      <c r="AU321" s="68"/>
    </row>
    <row r="322" spans="3:48">
      <c r="C322" s="39"/>
      <c r="D322" s="39"/>
      <c r="AA322" s="68"/>
      <c r="AB322" s="68"/>
      <c r="AC322" s="68"/>
      <c r="AD322" s="68"/>
      <c r="AE322" s="68"/>
      <c r="AG322" s="167"/>
      <c r="AN322" s="68"/>
      <c r="AO322" s="68"/>
      <c r="AP322" s="68"/>
      <c r="AQ322" s="68"/>
      <c r="AR322" s="68"/>
      <c r="AS322" s="68"/>
      <c r="AT322" s="68"/>
      <c r="AU322" s="68"/>
      <c r="AV322" s="68"/>
    </row>
    <row r="323" spans="3:48">
      <c r="C323" s="39"/>
      <c r="D323" s="39"/>
      <c r="AA323" s="68"/>
      <c r="AB323" s="68"/>
      <c r="AC323" s="68"/>
      <c r="AD323" s="68"/>
      <c r="AE323" s="68"/>
      <c r="AG323" s="167"/>
      <c r="AN323" s="68"/>
      <c r="AO323" s="68"/>
      <c r="AP323" s="68"/>
      <c r="AQ323" s="68"/>
      <c r="AR323" s="68"/>
      <c r="AS323" s="68"/>
      <c r="AT323" s="68"/>
      <c r="AU323" s="68"/>
    </row>
    <row r="324" spans="3:48">
      <c r="C324" s="39"/>
      <c r="D324" s="39"/>
      <c r="AA324" s="68"/>
      <c r="AB324" s="68"/>
      <c r="AC324" s="68"/>
      <c r="AD324" s="68"/>
      <c r="AE324" s="68"/>
      <c r="AG324" s="167"/>
      <c r="AN324" s="68"/>
      <c r="AO324" s="68"/>
      <c r="AP324" s="68"/>
      <c r="AQ324" s="68"/>
      <c r="AR324" s="68"/>
      <c r="AS324" s="68"/>
      <c r="AT324" s="68"/>
      <c r="AU324" s="68"/>
    </row>
    <row r="325" spans="3:48">
      <c r="C325" s="39"/>
      <c r="D325" s="39"/>
      <c r="AA325" s="68"/>
      <c r="AB325" s="68"/>
      <c r="AC325" s="68"/>
      <c r="AD325" s="68"/>
      <c r="AE325" s="68"/>
      <c r="AG325" s="167"/>
      <c r="AN325" s="68"/>
      <c r="AO325" s="68"/>
      <c r="AP325" s="68"/>
      <c r="AQ325" s="68"/>
      <c r="AR325" s="68"/>
      <c r="AS325" s="68"/>
      <c r="AT325" s="68"/>
      <c r="AU325" s="68"/>
    </row>
    <row r="326" spans="3:48">
      <c r="C326" s="39"/>
      <c r="D326" s="39"/>
      <c r="AA326" s="68"/>
      <c r="AB326" s="68"/>
      <c r="AC326" s="68"/>
      <c r="AD326" s="68"/>
      <c r="AE326" s="68"/>
      <c r="AG326" s="167"/>
      <c r="AN326" s="68"/>
      <c r="AO326" s="68"/>
      <c r="AP326" s="68"/>
      <c r="AQ326" s="68"/>
      <c r="AR326" s="68"/>
      <c r="AS326" s="68"/>
      <c r="AT326" s="68"/>
      <c r="AU326" s="68"/>
    </row>
    <row r="327" spans="3:48">
      <c r="C327" s="39"/>
      <c r="D327" s="39"/>
      <c r="AA327" s="68"/>
      <c r="AB327" s="68"/>
      <c r="AC327" s="68"/>
      <c r="AD327" s="68"/>
      <c r="AE327" s="68"/>
      <c r="AG327" s="167"/>
      <c r="AN327" s="68"/>
      <c r="AO327" s="68"/>
      <c r="AP327" s="68"/>
      <c r="AQ327" s="68"/>
      <c r="AR327" s="68"/>
      <c r="AS327" s="68"/>
      <c r="AT327" s="68"/>
      <c r="AU327" s="68"/>
    </row>
    <row r="328" spans="3:48">
      <c r="C328" s="39"/>
      <c r="D328" s="39"/>
      <c r="AA328" s="68"/>
      <c r="AB328" s="68"/>
      <c r="AC328" s="68"/>
      <c r="AD328" s="68"/>
      <c r="AE328" s="68"/>
      <c r="AG328" s="167"/>
      <c r="AN328" s="68"/>
      <c r="AO328" s="68"/>
      <c r="AP328" s="68"/>
      <c r="AQ328" s="68"/>
      <c r="AR328" s="68"/>
      <c r="AS328" s="68"/>
      <c r="AT328" s="68"/>
      <c r="AU328" s="68"/>
    </row>
    <row r="329" spans="3:48">
      <c r="C329" s="39"/>
      <c r="D329" s="39"/>
      <c r="AA329" s="68"/>
      <c r="AB329" s="68"/>
      <c r="AC329" s="68"/>
      <c r="AD329" s="68"/>
      <c r="AE329" s="68"/>
      <c r="AG329" s="167"/>
      <c r="AN329" s="68"/>
      <c r="AO329" s="68"/>
      <c r="AP329" s="68"/>
      <c r="AQ329" s="68"/>
      <c r="AR329" s="68"/>
      <c r="AS329" s="68"/>
      <c r="AT329" s="68"/>
      <c r="AU329" s="68"/>
    </row>
    <row r="330" spans="3:48">
      <c r="C330" s="39"/>
      <c r="D330" s="39"/>
      <c r="AA330" s="68"/>
      <c r="AB330" s="68"/>
      <c r="AC330" s="68"/>
      <c r="AD330" s="68"/>
      <c r="AE330" s="68"/>
      <c r="AG330" s="167"/>
      <c r="AN330" s="68"/>
      <c r="AO330" s="68"/>
      <c r="AP330" s="68"/>
      <c r="AQ330" s="68"/>
      <c r="AR330" s="68"/>
      <c r="AS330" s="68"/>
      <c r="AT330" s="68"/>
      <c r="AU330" s="68"/>
    </row>
    <row r="331" spans="3:48">
      <c r="C331" s="39"/>
      <c r="D331" s="39"/>
      <c r="AA331" s="68"/>
      <c r="AB331" s="68"/>
      <c r="AC331" s="68"/>
      <c r="AD331" s="68"/>
      <c r="AE331" s="68"/>
      <c r="AG331" s="167"/>
      <c r="AN331" s="68"/>
      <c r="AO331" s="68"/>
      <c r="AP331" s="68"/>
      <c r="AQ331" s="68"/>
      <c r="AR331" s="68"/>
      <c r="AS331" s="68"/>
      <c r="AT331" s="68"/>
      <c r="AU331" s="68"/>
    </row>
    <row r="332" spans="3:48">
      <c r="C332" s="39"/>
      <c r="D332" s="39"/>
      <c r="AA332" s="68"/>
      <c r="AB332" s="68"/>
      <c r="AC332" s="68"/>
      <c r="AD332" s="68"/>
      <c r="AE332" s="68"/>
      <c r="AG332" s="167"/>
      <c r="AN332" s="68"/>
      <c r="AO332" s="68"/>
      <c r="AP332" s="68"/>
      <c r="AQ332" s="68"/>
      <c r="AR332" s="68"/>
      <c r="AS332" s="68"/>
      <c r="AT332" s="68"/>
      <c r="AU332" s="68"/>
    </row>
    <row r="333" spans="3:48">
      <c r="C333" s="39"/>
      <c r="D333" s="39"/>
      <c r="AA333" s="68"/>
      <c r="AB333" s="68"/>
      <c r="AC333" s="68"/>
      <c r="AD333" s="68"/>
      <c r="AE333" s="68"/>
      <c r="AG333" s="167"/>
      <c r="AN333" s="68"/>
      <c r="AO333" s="68"/>
      <c r="AP333" s="68"/>
      <c r="AQ333" s="68"/>
      <c r="AR333" s="68"/>
      <c r="AS333" s="68"/>
      <c r="AT333" s="68"/>
      <c r="AU333" s="68"/>
    </row>
    <row r="334" spans="3:48">
      <c r="C334" s="39"/>
      <c r="D334" s="39"/>
      <c r="AA334" s="68"/>
      <c r="AB334" s="68"/>
      <c r="AC334" s="68"/>
      <c r="AD334" s="68"/>
      <c r="AE334" s="68"/>
      <c r="AG334" s="167"/>
      <c r="AN334" s="68"/>
      <c r="AO334" s="68"/>
      <c r="AP334" s="68"/>
      <c r="AQ334" s="68"/>
      <c r="AR334" s="68"/>
      <c r="AS334" s="68"/>
      <c r="AT334" s="68"/>
      <c r="AU334" s="68"/>
    </row>
    <row r="335" spans="3:48">
      <c r="C335" s="39"/>
      <c r="D335" s="39"/>
      <c r="AA335" s="68"/>
      <c r="AB335" s="68"/>
      <c r="AC335" s="68"/>
      <c r="AD335" s="68"/>
      <c r="AE335" s="68"/>
      <c r="AG335" s="167"/>
      <c r="AN335" s="68"/>
      <c r="AO335" s="68"/>
      <c r="AP335" s="68"/>
      <c r="AQ335" s="68"/>
      <c r="AR335" s="68"/>
      <c r="AS335" s="68"/>
      <c r="AT335" s="68"/>
      <c r="AU335" s="68"/>
    </row>
    <row r="336" spans="3:48">
      <c r="C336" s="39"/>
      <c r="D336" s="39"/>
      <c r="AA336" s="68"/>
      <c r="AB336" s="68"/>
      <c r="AC336" s="68"/>
      <c r="AD336" s="68"/>
      <c r="AE336" s="68"/>
      <c r="AG336" s="167"/>
      <c r="AN336" s="68"/>
      <c r="AO336" s="68"/>
      <c r="AP336" s="68"/>
      <c r="AQ336" s="68"/>
      <c r="AR336" s="68"/>
      <c r="AS336" s="68"/>
      <c r="AT336" s="68"/>
      <c r="AU336" s="68"/>
      <c r="AV336" s="68"/>
    </row>
    <row r="337" spans="3:47">
      <c r="C337" s="39"/>
      <c r="D337" s="39"/>
      <c r="AA337" s="68"/>
      <c r="AB337" s="68"/>
      <c r="AC337" s="68"/>
      <c r="AD337" s="68"/>
      <c r="AE337" s="68"/>
      <c r="AG337" s="167"/>
      <c r="AN337" s="68"/>
      <c r="AO337" s="68"/>
      <c r="AP337" s="68"/>
      <c r="AQ337" s="68"/>
      <c r="AR337" s="68"/>
      <c r="AS337" s="68"/>
      <c r="AT337" s="68"/>
      <c r="AU337" s="68"/>
    </row>
    <row r="338" spans="3:47">
      <c r="C338" s="39"/>
      <c r="D338" s="39"/>
      <c r="AA338" s="68"/>
      <c r="AB338" s="68"/>
      <c r="AC338" s="68"/>
      <c r="AD338" s="68"/>
      <c r="AE338" s="68"/>
      <c r="AG338" s="167"/>
      <c r="AN338" s="68"/>
      <c r="AO338" s="68"/>
      <c r="AP338" s="68"/>
      <c r="AQ338" s="68"/>
      <c r="AR338" s="68"/>
      <c r="AS338" s="68"/>
      <c r="AT338" s="68"/>
      <c r="AU338" s="68"/>
    </row>
    <row r="339" spans="3:47">
      <c r="C339" s="39"/>
      <c r="D339" s="39"/>
      <c r="AA339" s="68"/>
      <c r="AB339" s="68"/>
      <c r="AC339" s="68"/>
      <c r="AD339" s="68"/>
      <c r="AE339" s="68"/>
      <c r="AG339" s="167"/>
      <c r="AN339" s="68"/>
      <c r="AO339" s="68"/>
      <c r="AP339" s="68"/>
      <c r="AQ339" s="68"/>
      <c r="AR339" s="68"/>
      <c r="AS339" s="68"/>
      <c r="AT339" s="68"/>
      <c r="AU339" s="68"/>
    </row>
    <row r="340" spans="3:47">
      <c r="C340" s="39"/>
      <c r="D340" s="39"/>
      <c r="AA340" s="68"/>
      <c r="AB340" s="68"/>
      <c r="AC340" s="68"/>
      <c r="AD340" s="68"/>
      <c r="AE340" s="68"/>
      <c r="AG340" s="167"/>
      <c r="AN340" s="68"/>
      <c r="AO340" s="68"/>
      <c r="AP340" s="68"/>
      <c r="AQ340" s="68"/>
      <c r="AR340" s="68"/>
      <c r="AS340" s="68"/>
      <c r="AT340" s="68"/>
      <c r="AU340" s="68"/>
    </row>
    <row r="341" spans="3:47">
      <c r="C341" s="39"/>
      <c r="D341" s="39"/>
      <c r="AA341" s="68"/>
      <c r="AB341" s="68"/>
      <c r="AC341" s="68"/>
      <c r="AD341" s="68"/>
      <c r="AE341" s="68"/>
      <c r="AG341" s="167"/>
      <c r="AN341" s="68"/>
      <c r="AO341" s="68"/>
      <c r="AP341" s="68"/>
      <c r="AQ341" s="68"/>
      <c r="AR341" s="68"/>
      <c r="AS341" s="68"/>
      <c r="AT341" s="68"/>
      <c r="AU341" s="68"/>
    </row>
    <row r="342" spans="3:47">
      <c r="C342" s="39"/>
      <c r="D342" s="39"/>
      <c r="AA342" s="68"/>
      <c r="AB342" s="68"/>
      <c r="AC342" s="68"/>
      <c r="AD342" s="68"/>
      <c r="AE342" s="68"/>
      <c r="AG342" s="167"/>
      <c r="AN342" s="68"/>
      <c r="AO342" s="68"/>
      <c r="AP342" s="68"/>
      <c r="AQ342" s="68"/>
      <c r="AR342" s="68"/>
      <c r="AS342" s="68"/>
      <c r="AT342" s="68"/>
      <c r="AU342" s="68"/>
    </row>
    <row r="343" spans="3:47">
      <c r="C343" s="39"/>
      <c r="D343" s="39"/>
      <c r="AA343" s="68"/>
      <c r="AB343" s="68"/>
      <c r="AC343" s="68"/>
      <c r="AD343" s="68"/>
      <c r="AE343" s="68"/>
      <c r="AG343" s="167"/>
      <c r="AN343" s="68"/>
      <c r="AO343" s="68"/>
      <c r="AP343" s="68"/>
      <c r="AQ343" s="68"/>
      <c r="AR343" s="68"/>
      <c r="AS343" s="68"/>
      <c r="AT343" s="68"/>
      <c r="AU343" s="68"/>
    </row>
    <row r="344" spans="3:47">
      <c r="C344" s="39"/>
      <c r="D344" s="39"/>
      <c r="AA344" s="68"/>
      <c r="AB344" s="68"/>
      <c r="AC344" s="68"/>
      <c r="AD344" s="68"/>
      <c r="AE344" s="68"/>
      <c r="AG344" s="167"/>
      <c r="AN344" s="68"/>
      <c r="AO344" s="68"/>
      <c r="AP344" s="68"/>
      <c r="AQ344" s="68"/>
      <c r="AR344" s="68"/>
      <c r="AS344" s="68"/>
      <c r="AT344" s="68"/>
      <c r="AU344" s="68"/>
    </row>
    <row r="345" spans="3:47">
      <c r="C345" s="39"/>
      <c r="D345" s="39"/>
      <c r="AA345" s="68"/>
      <c r="AB345" s="68"/>
      <c r="AC345" s="68"/>
      <c r="AD345" s="68"/>
      <c r="AE345" s="68"/>
      <c r="AG345" s="167"/>
      <c r="AN345" s="68"/>
      <c r="AO345" s="68"/>
      <c r="AP345" s="68"/>
      <c r="AQ345" s="68"/>
      <c r="AR345" s="68"/>
      <c r="AS345" s="68"/>
      <c r="AT345" s="68"/>
      <c r="AU345" s="68"/>
    </row>
    <row r="346" spans="3:47">
      <c r="C346" s="39"/>
      <c r="D346" s="39"/>
      <c r="AA346" s="68"/>
      <c r="AB346" s="68"/>
      <c r="AC346" s="68"/>
      <c r="AD346" s="68"/>
      <c r="AE346" s="68"/>
      <c r="AG346" s="167"/>
      <c r="AN346" s="68"/>
      <c r="AO346" s="68"/>
      <c r="AP346" s="68"/>
      <c r="AQ346" s="68"/>
      <c r="AR346" s="68"/>
      <c r="AS346" s="68"/>
      <c r="AT346" s="68"/>
      <c r="AU346" s="68"/>
    </row>
    <row r="347" spans="3:47">
      <c r="C347" s="39"/>
      <c r="D347" s="39"/>
      <c r="AA347" s="68"/>
      <c r="AB347" s="68"/>
      <c r="AC347" s="68"/>
      <c r="AD347" s="68"/>
      <c r="AE347" s="68"/>
      <c r="AG347" s="167"/>
      <c r="AN347" s="68"/>
      <c r="AO347" s="68"/>
      <c r="AP347" s="68"/>
      <c r="AQ347" s="68"/>
      <c r="AR347" s="68"/>
      <c r="AS347" s="68"/>
      <c r="AT347" s="68"/>
      <c r="AU347" s="68"/>
    </row>
    <row r="348" spans="3:47">
      <c r="C348" s="39"/>
      <c r="D348" s="39"/>
      <c r="AA348" s="68"/>
      <c r="AB348" s="68"/>
      <c r="AC348" s="68"/>
      <c r="AD348" s="68"/>
      <c r="AE348" s="68"/>
      <c r="AG348" s="167"/>
      <c r="AN348" s="68"/>
      <c r="AO348" s="68"/>
      <c r="AP348" s="68"/>
      <c r="AQ348" s="68"/>
      <c r="AR348" s="68"/>
      <c r="AS348" s="68"/>
      <c r="AT348" s="68"/>
      <c r="AU348" s="68"/>
    </row>
    <row r="349" spans="3:47">
      <c r="C349" s="39"/>
      <c r="D349" s="39"/>
      <c r="AA349" s="68"/>
      <c r="AB349" s="68"/>
      <c r="AC349" s="68"/>
      <c r="AD349" s="68"/>
      <c r="AE349" s="68"/>
      <c r="AG349" s="167"/>
      <c r="AN349" s="68"/>
      <c r="AO349" s="68"/>
      <c r="AP349" s="68"/>
      <c r="AQ349" s="68"/>
      <c r="AR349" s="68"/>
      <c r="AS349" s="68"/>
      <c r="AT349" s="68"/>
      <c r="AU349" s="68"/>
    </row>
    <row r="350" spans="3:47">
      <c r="C350" s="39"/>
      <c r="D350" s="39"/>
      <c r="AA350" s="68"/>
      <c r="AB350" s="68"/>
      <c r="AC350" s="68"/>
      <c r="AD350" s="68"/>
      <c r="AE350" s="68"/>
      <c r="AG350" s="167"/>
      <c r="AN350" s="68"/>
      <c r="AO350" s="68"/>
      <c r="AP350" s="68"/>
      <c r="AQ350" s="68"/>
      <c r="AR350" s="68"/>
      <c r="AS350" s="68"/>
      <c r="AT350" s="68"/>
      <c r="AU350" s="68"/>
    </row>
    <row r="351" spans="3:47">
      <c r="C351" s="39"/>
      <c r="D351" s="39"/>
      <c r="AA351" s="68"/>
      <c r="AB351" s="68"/>
      <c r="AC351" s="68"/>
      <c r="AD351" s="68"/>
      <c r="AE351" s="68"/>
      <c r="AG351" s="167"/>
      <c r="AN351" s="68"/>
      <c r="AO351" s="68"/>
      <c r="AP351" s="68"/>
      <c r="AQ351" s="68"/>
      <c r="AR351" s="68"/>
      <c r="AS351" s="68"/>
      <c r="AT351" s="68"/>
      <c r="AU351" s="68"/>
    </row>
    <row r="352" spans="3:47">
      <c r="C352" s="39"/>
      <c r="D352" s="39"/>
      <c r="AA352" s="68"/>
      <c r="AB352" s="68"/>
      <c r="AC352" s="68"/>
      <c r="AD352" s="68"/>
      <c r="AE352" s="68"/>
      <c r="AG352" s="167"/>
      <c r="AN352" s="68"/>
      <c r="AO352" s="68"/>
      <c r="AP352" s="68"/>
      <c r="AQ352" s="68"/>
      <c r="AR352" s="68"/>
      <c r="AS352" s="68"/>
      <c r="AT352" s="68"/>
      <c r="AU352" s="68"/>
    </row>
    <row r="353" spans="3:64">
      <c r="C353" s="39"/>
      <c r="D353" s="39"/>
      <c r="AA353" s="68"/>
      <c r="AB353" s="68"/>
      <c r="AC353" s="68"/>
      <c r="AD353" s="68"/>
      <c r="AE353" s="68"/>
      <c r="AG353" s="167"/>
      <c r="AN353" s="68"/>
      <c r="AO353" s="68"/>
      <c r="AP353" s="68"/>
      <c r="AQ353" s="68"/>
      <c r="AR353" s="68"/>
      <c r="AS353" s="68"/>
      <c r="AT353" s="68"/>
      <c r="AU353" s="68"/>
    </row>
    <row r="354" spans="3:64">
      <c r="C354" s="39"/>
      <c r="D354" s="39"/>
      <c r="AA354" s="68"/>
      <c r="AB354" s="68"/>
      <c r="AC354" s="68"/>
      <c r="AD354" s="68"/>
      <c r="AE354" s="68"/>
      <c r="AG354" s="167"/>
      <c r="AN354" s="68"/>
      <c r="AO354" s="68"/>
      <c r="AP354" s="68"/>
      <c r="AQ354" s="68"/>
      <c r="AR354" s="68"/>
      <c r="AS354" s="68"/>
      <c r="AT354" s="68"/>
      <c r="AU354" s="68"/>
      <c r="AV354" s="68"/>
    </row>
    <row r="355" spans="3:64">
      <c r="C355" s="39"/>
      <c r="D355" s="39"/>
      <c r="AA355" s="68"/>
      <c r="AB355" s="68"/>
      <c r="AC355" s="68"/>
      <c r="AD355" s="68"/>
      <c r="AE355" s="68"/>
      <c r="AG355" s="167"/>
      <c r="AN355" s="68"/>
      <c r="AO355" s="68"/>
      <c r="AP355" s="68"/>
      <c r="AQ355" s="68"/>
      <c r="AR355" s="68"/>
      <c r="AS355" s="68"/>
      <c r="AT355" s="68"/>
      <c r="AU355" s="68"/>
    </row>
    <row r="356" spans="3:64">
      <c r="C356" s="39"/>
      <c r="D356" s="39"/>
      <c r="AA356" s="68"/>
      <c r="AB356" s="68"/>
      <c r="AC356" s="68"/>
      <c r="AD356" s="68"/>
      <c r="AE356" s="68"/>
      <c r="AG356" s="167"/>
      <c r="AN356" s="68"/>
      <c r="AO356" s="68"/>
      <c r="AP356" s="68"/>
      <c r="AQ356" s="68"/>
      <c r="AR356" s="68"/>
      <c r="AS356" s="68"/>
      <c r="AT356" s="68"/>
      <c r="AU356" s="68"/>
    </row>
    <row r="357" spans="3:64">
      <c r="C357" s="39"/>
      <c r="D357" s="39"/>
      <c r="AA357" s="68"/>
      <c r="AB357" s="68"/>
      <c r="AC357" s="68"/>
      <c r="AD357" s="68"/>
      <c r="AE357" s="68"/>
      <c r="AG357" s="167"/>
      <c r="AN357" s="68"/>
      <c r="AO357" s="68"/>
      <c r="AP357" s="68"/>
      <c r="AQ357" s="68"/>
      <c r="AR357" s="68"/>
      <c r="AS357" s="68"/>
      <c r="AT357" s="68"/>
      <c r="AU357" s="68"/>
    </row>
    <row r="358" spans="3:64">
      <c r="C358" s="39"/>
      <c r="D358" s="39"/>
      <c r="AA358" s="68"/>
      <c r="AB358" s="68"/>
      <c r="AC358" s="68"/>
      <c r="AD358" s="68"/>
      <c r="AE358" s="68"/>
      <c r="AG358" s="167"/>
      <c r="AN358" s="68"/>
      <c r="AO358" s="68"/>
      <c r="AP358" s="68"/>
      <c r="AQ358" s="68"/>
      <c r="AR358" s="68"/>
      <c r="AS358" s="68"/>
      <c r="AT358" s="68"/>
      <c r="AU358" s="68"/>
    </row>
    <row r="359" spans="3:64">
      <c r="C359" s="39"/>
      <c r="D359" s="39"/>
      <c r="AA359" s="68"/>
      <c r="AB359" s="68"/>
      <c r="AC359" s="68"/>
      <c r="AD359" s="68"/>
      <c r="AE359" s="68"/>
      <c r="AG359" s="167"/>
      <c r="AN359" s="68"/>
      <c r="AO359" s="68"/>
      <c r="AP359" s="68"/>
      <c r="AQ359" s="68"/>
      <c r="AR359" s="68"/>
      <c r="AS359" s="68"/>
      <c r="AT359" s="68"/>
      <c r="AU359" s="68"/>
    </row>
    <row r="360" spans="3:64">
      <c r="C360" s="39"/>
      <c r="D360" s="39"/>
      <c r="AA360" s="68"/>
      <c r="AB360" s="68"/>
      <c r="AC360" s="68"/>
      <c r="AD360" s="68"/>
      <c r="AE360" s="68"/>
      <c r="AG360" s="167"/>
      <c r="AN360" s="68"/>
      <c r="AO360" s="68"/>
      <c r="AP360" s="68"/>
      <c r="AQ360" s="68"/>
      <c r="AR360" s="68"/>
      <c r="AS360" s="68"/>
      <c r="AT360" s="68"/>
      <c r="AU360" s="68"/>
    </row>
    <row r="361" spans="3:64">
      <c r="C361" s="39"/>
      <c r="D361" s="39"/>
      <c r="AA361" s="68"/>
      <c r="AB361" s="68"/>
      <c r="AC361" s="68"/>
      <c r="AD361" s="68"/>
      <c r="AE361" s="68"/>
      <c r="AG361" s="167"/>
      <c r="AN361" s="68"/>
      <c r="AO361" s="68"/>
      <c r="AP361" s="68"/>
      <c r="AQ361" s="68"/>
      <c r="AR361" s="68"/>
      <c r="AS361" s="68"/>
      <c r="AT361" s="68"/>
      <c r="AU361" s="68"/>
    </row>
    <row r="362" spans="3:64">
      <c r="C362" s="39"/>
      <c r="D362" s="39"/>
      <c r="AA362" s="68"/>
      <c r="AB362" s="68"/>
      <c r="AC362" s="68"/>
      <c r="AD362" s="68"/>
      <c r="AE362" s="68"/>
      <c r="AG362" s="167"/>
      <c r="AN362" s="68"/>
      <c r="AO362" s="68"/>
      <c r="AP362" s="68"/>
      <c r="AQ362" s="68"/>
      <c r="AR362" s="68"/>
      <c r="AS362" s="68"/>
      <c r="AT362" s="68"/>
      <c r="AU362" s="68"/>
    </row>
    <row r="363" spans="3:64">
      <c r="C363" s="39"/>
      <c r="D363" s="39"/>
      <c r="AA363" s="68"/>
      <c r="AB363" s="68"/>
      <c r="AC363" s="68"/>
      <c r="AD363" s="68"/>
      <c r="AE363" s="68"/>
      <c r="AG363" s="167"/>
      <c r="AN363" s="68"/>
      <c r="AO363" s="68"/>
      <c r="AP363" s="68"/>
      <c r="AQ363" s="68"/>
      <c r="AR363" s="68"/>
      <c r="AS363" s="68"/>
      <c r="AT363" s="68"/>
      <c r="AU363" s="68"/>
    </row>
    <row r="364" spans="3:64">
      <c r="C364" s="39"/>
      <c r="D364" s="39"/>
      <c r="AA364" s="68"/>
      <c r="AB364" s="68"/>
      <c r="AC364" s="68"/>
      <c r="AD364" s="68"/>
      <c r="AE364" s="68"/>
      <c r="AG364" s="167"/>
      <c r="AN364" s="68"/>
      <c r="AO364" s="68"/>
      <c r="AP364" s="68"/>
      <c r="AQ364" s="68"/>
      <c r="AR364" s="68"/>
      <c r="AS364" s="68"/>
      <c r="AT364" s="68"/>
      <c r="AU364" s="68"/>
    </row>
    <row r="365" spans="3:64">
      <c r="C365" s="39"/>
      <c r="D365" s="39"/>
      <c r="AA365" s="68"/>
      <c r="AB365" s="68"/>
      <c r="AC365" s="68"/>
      <c r="AD365" s="68"/>
      <c r="AE365" s="68"/>
      <c r="AG365" s="167"/>
      <c r="AN365" s="68"/>
      <c r="AO365" s="68"/>
      <c r="AP365" s="68"/>
      <c r="AQ365" s="68"/>
      <c r="AR365" s="68"/>
      <c r="AS365" s="68"/>
      <c r="AT365" s="68"/>
      <c r="AU365" s="68"/>
    </row>
    <row r="366" spans="3:64">
      <c r="C366" s="39"/>
      <c r="D366" s="39"/>
      <c r="AA366" s="68"/>
      <c r="AB366" s="68"/>
      <c r="AC366" s="68"/>
      <c r="AD366" s="68"/>
      <c r="AE366" s="68"/>
      <c r="AG366" s="167"/>
      <c r="AN366" s="68"/>
      <c r="AO366" s="68"/>
      <c r="AP366" s="68"/>
      <c r="AQ366" s="68"/>
      <c r="AR366" s="68"/>
      <c r="AS366" s="68"/>
      <c r="AT366" s="68"/>
      <c r="AU366" s="68"/>
    </row>
    <row r="367" spans="3:64">
      <c r="C367" s="39"/>
      <c r="D367" s="39"/>
      <c r="AA367" s="68"/>
      <c r="AB367" s="68"/>
      <c r="AC367" s="68"/>
      <c r="AD367" s="68"/>
      <c r="AE367" s="68"/>
      <c r="AG367" s="167"/>
      <c r="AN367" s="68"/>
      <c r="AO367" s="68"/>
      <c r="AP367" s="68"/>
      <c r="AQ367" s="68"/>
      <c r="AR367" s="68"/>
      <c r="AS367" s="68"/>
      <c r="AT367" s="68"/>
      <c r="AU367" s="68"/>
    </row>
    <row r="368" spans="3:64">
      <c r="C368" s="39"/>
      <c r="D368" s="39"/>
      <c r="AA368" s="68"/>
      <c r="AB368" s="68"/>
      <c r="AC368" s="68"/>
      <c r="AD368" s="68"/>
      <c r="AE368" s="68"/>
      <c r="AG368" s="167"/>
      <c r="AN368" s="68"/>
      <c r="AO368" s="68"/>
      <c r="AP368" s="68"/>
      <c r="AQ368" s="68"/>
      <c r="AR368" s="68"/>
      <c r="AS368" s="68"/>
      <c r="AT368" s="68"/>
      <c r="AU368" s="68"/>
      <c r="AV368" s="68"/>
      <c r="AW368" s="68"/>
      <c r="AX368" s="68"/>
      <c r="AY368" s="68"/>
      <c r="AZ368" s="68"/>
      <c r="BA368" s="68"/>
      <c r="BB368" s="68"/>
      <c r="BC368" s="68"/>
      <c r="BD368" s="68"/>
      <c r="BE368" s="68"/>
      <c r="BF368" s="68"/>
      <c r="BG368" s="68"/>
      <c r="BH368" s="68"/>
      <c r="BI368" s="68"/>
      <c r="BJ368" s="68"/>
      <c r="BK368" s="68"/>
      <c r="BL368" s="68"/>
    </row>
    <row r="369" spans="3:47">
      <c r="C369" s="39"/>
      <c r="D369" s="39"/>
      <c r="AA369" s="68"/>
      <c r="AB369" s="68"/>
      <c r="AC369" s="68"/>
      <c r="AD369" s="68"/>
      <c r="AE369" s="68"/>
      <c r="AG369" s="167"/>
      <c r="AN369" s="68"/>
      <c r="AO369" s="68"/>
      <c r="AP369" s="68"/>
      <c r="AQ369" s="68"/>
      <c r="AR369" s="68"/>
      <c r="AS369" s="68"/>
      <c r="AT369" s="68"/>
      <c r="AU369" s="68"/>
    </row>
    <row r="370" spans="3:47">
      <c r="C370" s="39"/>
      <c r="D370" s="39"/>
      <c r="AA370" s="68"/>
      <c r="AB370" s="68"/>
      <c r="AC370" s="68"/>
      <c r="AD370" s="68"/>
      <c r="AE370" s="68"/>
      <c r="AG370" s="167"/>
      <c r="AN370" s="68"/>
      <c r="AO370" s="68"/>
      <c r="AP370" s="68"/>
      <c r="AQ370" s="68"/>
      <c r="AR370" s="68"/>
      <c r="AS370" s="68"/>
      <c r="AT370" s="68"/>
      <c r="AU370" s="68"/>
    </row>
    <row r="371" spans="3:47">
      <c r="C371" s="39"/>
      <c r="D371" s="39"/>
      <c r="AA371" s="68"/>
      <c r="AB371" s="68"/>
      <c r="AC371" s="68"/>
      <c r="AD371" s="68"/>
      <c r="AE371" s="68"/>
      <c r="AG371" s="167"/>
      <c r="AN371" s="68"/>
      <c r="AO371" s="68"/>
      <c r="AP371" s="68"/>
      <c r="AQ371" s="68"/>
      <c r="AR371" s="68"/>
      <c r="AS371" s="68"/>
      <c r="AT371" s="68"/>
      <c r="AU371" s="68"/>
    </row>
    <row r="372" spans="3:47">
      <c r="C372" s="39"/>
      <c r="D372" s="39"/>
      <c r="AA372" s="68"/>
      <c r="AB372" s="68"/>
      <c r="AC372" s="68"/>
      <c r="AD372" s="68"/>
      <c r="AE372" s="68"/>
      <c r="AG372" s="167"/>
      <c r="AN372" s="68"/>
      <c r="AO372" s="68"/>
      <c r="AP372" s="68"/>
      <c r="AQ372" s="68"/>
      <c r="AR372" s="68"/>
      <c r="AS372" s="68"/>
      <c r="AT372" s="68"/>
      <c r="AU372" s="68"/>
    </row>
    <row r="373" spans="3:47">
      <c r="C373" s="39"/>
      <c r="D373" s="39"/>
      <c r="AA373" s="68"/>
      <c r="AB373" s="68"/>
      <c r="AC373" s="68"/>
      <c r="AD373" s="68"/>
      <c r="AE373" s="68"/>
      <c r="AG373" s="167"/>
      <c r="AN373" s="68"/>
      <c r="AO373" s="68"/>
      <c r="AP373" s="68"/>
      <c r="AQ373" s="68"/>
      <c r="AR373" s="68"/>
      <c r="AS373" s="68"/>
      <c r="AT373" s="68"/>
      <c r="AU373" s="68"/>
    </row>
    <row r="374" spans="3:47">
      <c r="C374" s="39"/>
      <c r="D374" s="39"/>
      <c r="AA374" s="68"/>
      <c r="AB374" s="68"/>
      <c r="AC374" s="68"/>
      <c r="AD374" s="68"/>
      <c r="AE374" s="68"/>
      <c r="AG374" s="167"/>
      <c r="AN374" s="68"/>
      <c r="AO374" s="68"/>
      <c r="AP374" s="68"/>
      <c r="AQ374" s="68"/>
      <c r="AR374" s="68"/>
      <c r="AS374" s="68"/>
      <c r="AT374" s="68"/>
      <c r="AU374" s="68"/>
    </row>
    <row r="375" spans="3:47">
      <c r="C375" s="39"/>
      <c r="D375" s="39"/>
      <c r="AA375" s="68"/>
      <c r="AB375" s="68"/>
      <c r="AC375" s="68"/>
      <c r="AD375" s="68"/>
      <c r="AE375" s="68"/>
      <c r="AG375" s="167"/>
      <c r="AN375" s="68"/>
      <c r="AO375" s="68"/>
      <c r="AP375" s="68"/>
      <c r="AQ375" s="68"/>
      <c r="AR375" s="68"/>
      <c r="AS375" s="68"/>
      <c r="AT375" s="68"/>
      <c r="AU375" s="68"/>
    </row>
    <row r="376" spans="3:47">
      <c r="C376" s="39"/>
      <c r="D376" s="39"/>
      <c r="AA376" s="68"/>
      <c r="AB376" s="68"/>
      <c r="AC376" s="68"/>
      <c r="AD376" s="68"/>
      <c r="AE376" s="68"/>
      <c r="AG376" s="167"/>
      <c r="AN376" s="68"/>
      <c r="AO376" s="68"/>
      <c r="AP376" s="68"/>
      <c r="AQ376" s="68"/>
      <c r="AR376" s="68"/>
      <c r="AS376" s="68"/>
      <c r="AT376" s="68"/>
      <c r="AU376" s="68"/>
    </row>
    <row r="377" spans="3:47">
      <c r="C377" s="39"/>
      <c r="D377" s="39"/>
      <c r="AA377" s="68"/>
      <c r="AB377" s="68"/>
      <c r="AC377" s="68"/>
      <c r="AD377" s="68"/>
      <c r="AE377" s="68"/>
      <c r="AG377" s="167"/>
      <c r="AN377" s="68"/>
      <c r="AO377" s="68"/>
      <c r="AP377" s="68"/>
      <c r="AQ377" s="68"/>
      <c r="AR377" s="68"/>
      <c r="AS377" s="68"/>
      <c r="AT377" s="68"/>
      <c r="AU377" s="68"/>
    </row>
    <row r="378" spans="3:47">
      <c r="C378" s="39"/>
      <c r="D378" s="39"/>
      <c r="AA378" s="68"/>
      <c r="AB378" s="68"/>
      <c r="AC378" s="68"/>
      <c r="AD378" s="68"/>
      <c r="AE378" s="68"/>
      <c r="AG378" s="167"/>
      <c r="AN378" s="68"/>
      <c r="AO378" s="68"/>
      <c r="AP378" s="68"/>
      <c r="AQ378" s="68"/>
      <c r="AR378" s="68"/>
      <c r="AS378" s="68"/>
      <c r="AT378" s="68"/>
      <c r="AU378" s="68"/>
    </row>
    <row r="379" spans="3:47">
      <c r="C379" s="39"/>
      <c r="D379" s="39"/>
      <c r="AA379" s="68"/>
      <c r="AB379" s="68"/>
      <c r="AC379" s="68"/>
      <c r="AD379" s="68"/>
      <c r="AE379" s="68"/>
      <c r="AG379" s="167"/>
      <c r="AN379" s="68"/>
      <c r="AO379" s="68"/>
      <c r="AP379" s="68"/>
      <c r="AQ379" s="68"/>
      <c r="AR379" s="68"/>
      <c r="AS379" s="68"/>
      <c r="AT379" s="68"/>
      <c r="AU379" s="68"/>
    </row>
    <row r="380" spans="3:47">
      <c r="C380" s="39"/>
      <c r="D380" s="39"/>
      <c r="AA380" s="68"/>
      <c r="AB380" s="68"/>
      <c r="AC380" s="68"/>
      <c r="AD380" s="68"/>
      <c r="AE380" s="68"/>
      <c r="AG380" s="167"/>
      <c r="AN380" s="68"/>
      <c r="AO380" s="68"/>
      <c r="AP380" s="68"/>
      <c r="AQ380" s="68"/>
      <c r="AR380" s="68"/>
      <c r="AS380" s="68"/>
      <c r="AT380" s="68"/>
      <c r="AU380" s="68"/>
    </row>
    <row r="381" spans="3:47">
      <c r="C381" s="39"/>
      <c r="D381" s="39"/>
      <c r="AA381" s="68"/>
      <c r="AB381" s="68"/>
      <c r="AC381" s="68"/>
      <c r="AD381" s="68"/>
      <c r="AE381" s="68"/>
      <c r="AG381" s="167"/>
      <c r="AN381" s="68"/>
      <c r="AO381" s="68"/>
      <c r="AP381" s="68"/>
      <c r="AQ381" s="68"/>
      <c r="AR381" s="68"/>
      <c r="AS381" s="68"/>
      <c r="AT381" s="68"/>
      <c r="AU381" s="68"/>
    </row>
    <row r="382" spans="3:47">
      <c r="C382" s="39"/>
      <c r="D382" s="39"/>
      <c r="AA382" s="68"/>
      <c r="AB382" s="68"/>
      <c r="AC382" s="68"/>
      <c r="AD382" s="68"/>
      <c r="AE382" s="68"/>
      <c r="AG382" s="167"/>
      <c r="AN382" s="68"/>
      <c r="AO382" s="68"/>
      <c r="AP382" s="68"/>
      <c r="AQ382" s="68"/>
      <c r="AR382" s="68"/>
      <c r="AS382" s="68"/>
      <c r="AT382" s="68"/>
      <c r="AU382" s="68"/>
    </row>
    <row r="383" spans="3:47">
      <c r="C383" s="39"/>
      <c r="D383" s="39"/>
      <c r="AA383" s="68"/>
      <c r="AB383" s="68"/>
      <c r="AC383" s="68"/>
      <c r="AD383" s="68"/>
      <c r="AE383" s="68"/>
      <c r="AG383" s="167"/>
      <c r="AN383" s="68"/>
      <c r="AO383" s="68"/>
      <c r="AP383" s="68"/>
      <c r="AQ383" s="68"/>
      <c r="AR383" s="68"/>
      <c r="AS383" s="68"/>
      <c r="AT383" s="68"/>
      <c r="AU383" s="68"/>
    </row>
    <row r="384" spans="3:47">
      <c r="C384" s="39"/>
      <c r="D384" s="39"/>
      <c r="AA384" s="68"/>
      <c r="AB384" s="68"/>
      <c r="AC384" s="68"/>
      <c r="AD384" s="68"/>
      <c r="AE384" s="68"/>
      <c r="AG384" s="167"/>
      <c r="AN384" s="68"/>
      <c r="AO384" s="68"/>
      <c r="AP384" s="68"/>
      <c r="AQ384" s="68"/>
      <c r="AR384" s="68"/>
      <c r="AS384" s="68"/>
      <c r="AT384" s="68"/>
      <c r="AU384" s="68"/>
    </row>
    <row r="385" spans="3:64">
      <c r="C385" s="39"/>
      <c r="D385" s="39"/>
      <c r="AA385" s="68"/>
      <c r="AB385" s="68"/>
      <c r="AC385" s="68"/>
      <c r="AD385" s="68"/>
      <c r="AE385" s="68"/>
      <c r="AG385" s="167"/>
      <c r="AN385" s="68"/>
      <c r="AO385" s="68"/>
      <c r="AP385" s="68"/>
      <c r="AQ385" s="68"/>
      <c r="AR385" s="68"/>
      <c r="AS385" s="68"/>
      <c r="AT385" s="68"/>
      <c r="AU385" s="68"/>
    </row>
    <row r="386" spans="3:64">
      <c r="C386" s="39"/>
      <c r="D386" s="39"/>
      <c r="AA386" s="68"/>
      <c r="AB386" s="68"/>
      <c r="AC386" s="68"/>
      <c r="AD386" s="68"/>
      <c r="AE386" s="68"/>
      <c r="AG386" s="167"/>
      <c r="AN386" s="68"/>
      <c r="AO386" s="68"/>
      <c r="AP386" s="68"/>
      <c r="AQ386" s="68"/>
      <c r="AR386" s="68"/>
      <c r="AS386" s="68"/>
      <c r="AT386" s="68"/>
      <c r="AU386" s="68"/>
    </row>
    <row r="387" spans="3:64">
      <c r="C387" s="39"/>
      <c r="D387" s="39"/>
      <c r="AA387" s="68"/>
      <c r="AB387" s="68"/>
      <c r="AC387" s="68"/>
      <c r="AD387" s="68"/>
      <c r="AE387" s="68"/>
      <c r="AG387" s="167"/>
      <c r="AN387" s="68"/>
      <c r="AO387" s="68"/>
      <c r="AP387" s="68"/>
      <c r="AQ387" s="68"/>
      <c r="AR387" s="68"/>
      <c r="AS387" s="68"/>
      <c r="AT387" s="68"/>
      <c r="AU387" s="68"/>
    </row>
    <row r="388" spans="3:64">
      <c r="C388" s="39"/>
      <c r="D388" s="39"/>
      <c r="AA388" s="68"/>
      <c r="AB388" s="68"/>
      <c r="AC388" s="68"/>
      <c r="AD388" s="68"/>
      <c r="AE388" s="68"/>
      <c r="AG388" s="167"/>
      <c r="AN388" s="68"/>
      <c r="AO388" s="68"/>
      <c r="AP388" s="68"/>
      <c r="AQ388" s="68"/>
      <c r="AR388" s="68"/>
      <c r="AS388" s="68"/>
      <c r="AT388" s="68"/>
      <c r="AU388" s="68"/>
    </row>
    <row r="389" spans="3:64">
      <c r="C389" s="39"/>
      <c r="D389" s="39"/>
      <c r="AA389" s="68"/>
      <c r="AB389" s="68"/>
      <c r="AC389" s="68"/>
      <c r="AD389" s="68"/>
      <c r="AE389" s="68"/>
      <c r="AG389" s="167"/>
      <c r="AN389" s="68"/>
      <c r="AO389" s="68"/>
      <c r="AP389" s="68"/>
      <c r="AQ389" s="68"/>
      <c r="AR389" s="68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68"/>
      <c r="BD389" s="68"/>
      <c r="BE389" s="68"/>
      <c r="BF389" s="68"/>
      <c r="BG389" s="68"/>
      <c r="BH389" s="68"/>
      <c r="BI389" s="68"/>
      <c r="BJ389" s="68"/>
      <c r="BK389" s="68"/>
      <c r="BL389" s="68"/>
    </row>
    <row r="390" spans="3:64">
      <c r="C390" s="39"/>
      <c r="D390" s="39"/>
      <c r="AA390" s="68"/>
      <c r="AB390" s="68"/>
      <c r="AC390" s="68"/>
      <c r="AD390" s="68"/>
      <c r="AE390" s="68"/>
      <c r="AG390" s="167"/>
      <c r="AN390" s="68"/>
      <c r="AO390" s="68"/>
      <c r="AP390" s="68"/>
      <c r="AQ390" s="68"/>
      <c r="AR390" s="68"/>
      <c r="AS390" s="68"/>
      <c r="AT390" s="68"/>
      <c r="AU390" s="68"/>
    </row>
    <row r="391" spans="3:64">
      <c r="C391" s="39"/>
      <c r="D391" s="39"/>
      <c r="AA391" s="68"/>
      <c r="AB391" s="68"/>
      <c r="AC391" s="68"/>
      <c r="AD391" s="68"/>
      <c r="AE391" s="68"/>
      <c r="AG391" s="167"/>
      <c r="AN391" s="68"/>
      <c r="AO391" s="68"/>
      <c r="AP391" s="68"/>
      <c r="AQ391" s="68"/>
      <c r="AR391" s="68"/>
      <c r="AS391" s="68"/>
      <c r="AT391" s="68"/>
      <c r="AU391" s="68"/>
      <c r="AV391" s="68"/>
    </row>
    <row r="392" spans="3:64">
      <c r="AA392" s="68"/>
      <c r="AB392" s="68"/>
      <c r="AC392" s="68"/>
      <c r="AD392" s="68"/>
      <c r="AE392" s="68"/>
      <c r="AG392" s="167"/>
      <c r="AN392" s="68"/>
      <c r="AO392" s="68"/>
      <c r="AP392" s="68"/>
      <c r="AQ392" s="68"/>
      <c r="AR392" s="68"/>
      <c r="AS392" s="68"/>
      <c r="AT392" s="68"/>
      <c r="AU392" s="68"/>
    </row>
    <row r="393" spans="3:64">
      <c r="AA393" s="68"/>
      <c r="AB393" s="68"/>
      <c r="AC393" s="68"/>
      <c r="AD393" s="68"/>
      <c r="AE393" s="68"/>
      <c r="AG393" s="167"/>
      <c r="AN393" s="68"/>
      <c r="AO393" s="68"/>
      <c r="AP393" s="68"/>
      <c r="AQ393" s="68"/>
      <c r="AR393" s="68"/>
      <c r="AS393" s="68"/>
      <c r="AT393" s="68"/>
      <c r="AU393" s="68"/>
    </row>
    <row r="394" spans="3:64">
      <c r="AA394" s="68"/>
      <c r="AB394" s="68"/>
      <c r="AC394" s="68"/>
      <c r="AD394" s="68"/>
      <c r="AE394" s="68"/>
      <c r="AG394" s="167"/>
      <c r="AN394" s="68"/>
      <c r="AO394" s="68"/>
      <c r="AP394" s="68"/>
      <c r="AQ394" s="68"/>
      <c r="AR394" s="68"/>
      <c r="AS394" s="68"/>
      <c r="AT394" s="68"/>
      <c r="AU394" s="68"/>
    </row>
    <row r="395" spans="3:64">
      <c r="AA395" s="68"/>
      <c r="AB395" s="68"/>
      <c r="AC395" s="68"/>
      <c r="AD395" s="68"/>
      <c r="AE395" s="68"/>
      <c r="AG395" s="167"/>
      <c r="AN395" s="68"/>
      <c r="AO395" s="68"/>
      <c r="AP395" s="68"/>
      <c r="AQ395" s="68"/>
      <c r="AR395" s="68"/>
      <c r="AS395" s="68"/>
      <c r="AT395" s="68"/>
      <c r="AU395" s="68"/>
    </row>
    <row r="396" spans="3:64">
      <c r="AA396" s="68"/>
      <c r="AB396" s="68"/>
      <c r="AC396" s="68"/>
      <c r="AD396" s="68"/>
      <c r="AE396" s="68"/>
      <c r="AG396" s="167"/>
      <c r="AN396" s="68"/>
      <c r="AO396" s="68"/>
      <c r="AP396" s="68"/>
      <c r="AQ396" s="68"/>
      <c r="AR396" s="68"/>
      <c r="AS396" s="68"/>
      <c r="AT396" s="68"/>
      <c r="AU396" s="68"/>
    </row>
    <row r="397" spans="3:64">
      <c r="AA397" s="68"/>
      <c r="AB397" s="68"/>
      <c r="AC397" s="68"/>
      <c r="AD397" s="68"/>
      <c r="AE397" s="68"/>
      <c r="AG397" s="167"/>
      <c r="AN397" s="68"/>
      <c r="AO397" s="68"/>
      <c r="AP397" s="68"/>
      <c r="AQ397" s="68"/>
      <c r="AR397" s="68"/>
      <c r="AS397" s="68"/>
      <c r="AT397" s="68"/>
      <c r="AU397" s="68"/>
    </row>
    <row r="398" spans="3:64">
      <c r="AA398" s="68"/>
      <c r="AB398" s="68"/>
      <c r="AC398" s="68"/>
      <c r="AD398" s="68"/>
      <c r="AE398" s="68"/>
      <c r="AG398" s="167"/>
      <c r="AN398" s="68"/>
      <c r="AO398" s="68"/>
      <c r="AP398" s="68"/>
      <c r="AQ398" s="68"/>
      <c r="AR398" s="68"/>
      <c r="AS398" s="68"/>
      <c r="AT398" s="68"/>
      <c r="AU398" s="68"/>
    </row>
    <row r="399" spans="3:64">
      <c r="AA399" s="68"/>
      <c r="AB399" s="68"/>
      <c r="AC399" s="68"/>
      <c r="AD399" s="68"/>
      <c r="AE399" s="68"/>
      <c r="AG399" s="167"/>
      <c r="AN399" s="68"/>
      <c r="AO399" s="68"/>
      <c r="AP399" s="68"/>
      <c r="AQ399" s="68"/>
      <c r="AR399" s="68"/>
      <c r="AS399" s="68"/>
      <c r="AT399" s="68"/>
      <c r="AU399" s="68"/>
    </row>
    <row r="400" spans="3:64">
      <c r="AA400" s="68"/>
      <c r="AB400" s="68"/>
      <c r="AC400" s="68"/>
      <c r="AD400" s="68"/>
      <c r="AE400" s="68"/>
      <c r="AG400" s="167"/>
      <c r="AN400" s="68"/>
      <c r="AO400" s="68"/>
      <c r="AP400" s="68"/>
      <c r="AQ400" s="68"/>
      <c r="AR400" s="68"/>
      <c r="AS400" s="68"/>
      <c r="AT400" s="68"/>
      <c r="AU400" s="68"/>
    </row>
    <row r="401" spans="27:64">
      <c r="AA401" s="68"/>
      <c r="AB401" s="68"/>
      <c r="AC401" s="68"/>
      <c r="AD401" s="68"/>
      <c r="AE401" s="68"/>
      <c r="AG401" s="167"/>
      <c r="AN401" s="68"/>
      <c r="AO401" s="68"/>
      <c r="AP401" s="68"/>
      <c r="AQ401" s="68"/>
      <c r="AR401" s="68"/>
      <c r="AS401" s="68"/>
      <c r="AT401" s="68"/>
      <c r="AU401" s="68"/>
    </row>
    <row r="402" spans="27:64">
      <c r="AA402" s="68"/>
      <c r="AB402" s="68"/>
      <c r="AC402" s="68"/>
      <c r="AD402" s="68"/>
      <c r="AE402" s="68"/>
      <c r="AG402" s="167"/>
      <c r="AN402" s="68"/>
      <c r="AO402" s="68"/>
      <c r="AP402" s="68"/>
      <c r="AQ402" s="68"/>
      <c r="AR402" s="68"/>
      <c r="AS402" s="68"/>
      <c r="AT402" s="68"/>
      <c r="AU402" s="68"/>
    </row>
    <row r="403" spans="27:64">
      <c r="AA403" s="68"/>
      <c r="AB403" s="68"/>
      <c r="AC403" s="68"/>
      <c r="AD403" s="68"/>
      <c r="AE403" s="68"/>
      <c r="AG403" s="167"/>
      <c r="AN403" s="68"/>
      <c r="AO403" s="68"/>
      <c r="AP403" s="68"/>
      <c r="AQ403" s="68"/>
      <c r="AR403" s="68"/>
      <c r="AS403" s="68"/>
      <c r="AT403" s="68"/>
      <c r="AU403" s="68"/>
    </row>
    <row r="404" spans="27:64">
      <c r="AA404" s="68"/>
      <c r="AB404" s="68"/>
      <c r="AC404" s="68"/>
      <c r="AD404" s="68"/>
      <c r="AE404" s="68"/>
      <c r="AG404" s="167"/>
      <c r="AN404" s="68"/>
      <c r="AO404" s="68"/>
      <c r="AP404" s="68"/>
      <c r="AQ404" s="68"/>
      <c r="AR404" s="68"/>
      <c r="AS404" s="68"/>
      <c r="AT404" s="68"/>
      <c r="AU404" s="68"/>
    </row>
    <row r="405" spans="27:64">
      <c r="AA405" s="68"/>
      <c r="AB405" s="68"/>
      <c r="AC405" s="68"/>
      <c r="AD405" s="68"/>
      <c r="AE405" s="68"/>
      <c r="AG405" s="167"/>
      <c r="AN405" s="68"/>
      <c r="AO405" s="68"/>
      <c r="AP405" s="68"/>
      <c r="AQ405" s="68"/>
      <c r="AR405" s="68"/>
      <c r="AS405" s="68"/>
      <c r="AT405" s="68"/>
      <c r="AU405" s="68"/>
    </row>
    <row r="406" spans="27:64">
      <c r="AA406" s="68"/>
      <c r="AB406" s="68"/>
      <c r="AC406" s="68"/>
      <c r="AD406" s="68"/>
      <c r="AE406" s="68"/>
      <c r="AG406" s="167"/>
      <c r="AN406" s="68"/>
      <c r="AO406" s="68"/>
      <c r="AP406" s="68"/>
      <c r="AQ406" s="68"/>
      <c r="AR406" s="68"/>
      <c r="AS406" s="68"/>
      <c r="AT406" s="68"/>
      <c r="AU406" s="68"/>
    </row>
    <row r="407" spans="27:64">
      <c r="AA407" s="68"/>
      <c r="AB407" s="68"/>
      <c r="AC407" s="68"/>
      <c r="AD407" s="68"/>
      <c r="AE407" s="68"/>
      <c r="AG407" s="167"/>
      <c r="AN407" s="68"/>
      <c r="AO407" s="68"/>
      <c r="AP407" s="68"/>
      <c r="AQ407" s="68"/>
      <c r="AR407" s="68"/>
      <c r="AS407" s="68"/>
      <c r="AT407" s="68"/>
      <c r="AU407" s="68"/>
    </row>
    <row r="408" spans="27:64">
      <c r="AA408" s="68"/>
      <c r="AB408" s="68"/>
      <c r="AC408" s="68"/>
      <c r="AD408" s="68"/>
      <c r="AE408" s="68"/>
      <c r="AG408" s="167"/>
      <c r="AN408" s="68"/>
      <c r="AO408" s="68"/>
      <c r="AP408" s="68"/>
      <c r="AQ408" s="68"/>
      <c r="AR408" s="68"/>
      <c r="AS408" s="68"/>
      <c r="AT408" s="68"/>
      <c r="AU408" s="68"/>
      <c r="AV408" s="68"/>
      <c r="AW408" s="68"/>
      <c r="AX408" s="68"/>
      <c r="AY408" s="68"/>
      <c r="AZ408" s="68"/>
      <c r="BA408" s="68"/>
      <c r="BB408" s="68"/>
      <c r="BC408" s="68"/>
      <c r="BD408" s="68"/>
      <c r="BE408" s="68"/>
      <c r="BF408" s="68"/>
      <c r="BG408" s="68"/>
      <c r="BH408" s="68"/>
      <c r="BI408" s="68"/>
      <c r="BJ408" s="68"/>
      <c r="BK408" s="68"/>
      <c r="BL408" s="68"/>
    </row>
    <row r="409" spans="27:64">
      <c r="AA409" s="68"/>
      <c r="AB409" s="68"/>
      <c r="AC409" s="68"/>
      <c r="AD409" s="68"/>
      <c r="AE409" s="68"/>
      <c r="AG409" s="167"/>
      <c r="AN409" s="68"/>
      <c r="AO409" s="68"/>
      <c r="AP409" s="68"/>
      <c r="AQ409" s="68"/>
      <c r="AR409" s="68"/>
      <c r="AS409" s="68"/>
      <c r="AT409" s="68"/>
      <c r="AU409" s="68"/>
      <c r="AV409" s="68"/>
    </row>
    <row r="410" spans="27:64">
      <c r="AA410" s="68"/>
      <c r="AB410" s="68"/>
      <c r="AC410" s="68"/>
      <c r="AD410" s="68"/>
      <c r="AE410" s="68"/>
      <c r="AG410" s="167"/>
      <c r="AN410" s="68"/>
      <c r="AO410" s="68"/>
      <c r="AP410" s="68"/>
      <c r="AQ410" s="68"/>
      <c r="AR410" s="68"/>
      <c r="AS410" s="68"/>
      <c r="AT410" s="68"/>
      <c r="AU410" s="68"/>
      <c r="AV410" s="68"/>
      <c r="AX410" s="68"/>
    </row>
    <row r="411" spans="27:64">
      <c r="AA411" s="68"/>
      <c r="AB411" s="68"/>
      <c r="AC411" s="68"/>
      <c r="AD411" s="68"/>
      <c r="AE411" s="68"/>
      <c r="AG411" s="167"/>
      <c r="AN411" s="68"/>
      <c r="AO411" s="68"/>
      <c r="AP411" s="68"/>
      <c r="AQ411" s="68"/>
      <c r="AR411" s="68"/>
      <c r="AS411" s="68"/>
      <c r="AT411" s="68"/>
      <c r="AU411" s="68"/>
    </row>
    <row r="412" spans="27:64">
      <c r="AA412" s="68"/>
      <c r="AB412" s="68"/>
      <c r="AC412" s="68"/>
      <c r="AD412" s="68"/>
      <c r="AE412" s="68"/>
      <c r="AG412" s="167"/>
      <c r="AN412" s="68"/>
      <c r="AO412" s="68"/>
      <c r="AP412" s="68"/>
      <c r="AQ412" s="68"/>
      <c r="AR412" s="68"/>
      <c r="AS412" s="68"/>
      <c r="AT412" s="68"/>
      <c r="AU412" s="68"/>
    </row>
    <row r="413" spans="27:64">
      <c r="AA413" s="68"/>
      <c r="AB413" s="68"/>
      <c r="AC413" s="68"/>
      <c r="AD413" s="68"/>
      <c r="AE413" s="68"/>
      <c r="AG413" s="167"/>
      <c r="AN413" s="68"/>
      <c r="AO413" s="68"/>
      <c r="AP413" s="68"/>
      <c r="AQ413" s="68"/>
      <c r="AR413" s="68"/>
      <c r="AS413" s="68"/>
      <c r="AT413" s="68"/>
      <c r="AU413" s="68"/>
    </row>
    <row r="414" spans="27:64">
      <c r="AA414" s="68"/>
      <c r="AB414" s="68"/>
      <c r="AC414" s="68"/>
      <c r="AD414" s="68"/>
      <c r="AE414" s="68"/>
      <c r="AG414" s="167"/>
      <c r="AN414" s="68"/>
      <c r="AO414" s="68"/>
      <c r="AP414" s="68"/>
      <c r="AQ414" s="68"/>
      <c r="AR414" s="68"/>
      <c r="AS414" s="68"/>
      <c r="AT414" s="68"/>
      <c r="AU414" s="68"/>
      <c r="AV414" s="68"/>
    </row>
    <row r="415" spans="27:64">
      <c r="AA415" s="68"/>
      <c r="AB415" s="68"/>
      <c r="AC415" s="68"/>
      <c r="AD415" s="68"/>
      <c r="AE415" s="68"/>
      <c r="AG415" s="167"/>
      <c r="AN415" s="68"/>
      <c r="AO415" s="68"/>
      <c r="AP415" s="68"/>
      <c r="AQ415" s="68"/>
      <c r="AR415" s="68"/>
      <c r="AS415" s="68"/>
      <c r="AT415" s="68"/>
      <c r="AU415" s="68"/>
    </row>
    <row r="416" spans="27:64">
      <c r="AA416" s="68"/>
      <c r="AB416" s="68"/>
      <c r="AC416" s="68"/>
      <c r="AD416" s="68"/>
      <c r="AE416" s="68"/>
      <c r="AG416" s="167"/>
      <c r="AN416" s="68"/>
      <c r="AO416" s="68"/>
      <c r="AP416" s="68"/>
      <c r="AQ416" s="68"/>
      <c r="AR416" s="68"/>
      <c r="AS416" s="68"/>
      <c r="AT416" s="68"/>
      <c r="AU416" s="68"/>
    </row>
    <row r="417" spans="27:47">
      <c r="AA417" s="68"/>
      <c r="AB417" s="68"/>
      <c r="AC417" s="68"/>
      <c r="AD417" s="68"/>
      <c r="AE417" s="68"/>
      <c r="AG417" s="167"/>
      <c r="AN417" s="68"/>
      <c r="AO417" s="68"/>
      <c r="AP417" s="68"/>
      <c r="AQ417" s="68"/>
      <c r="AR417" s="68"/>
      <c r="AS417" s="68"/>
      <c r="AT417" s="68"/>
      <c r="AU417" s="68"/>
    </row>
    <row r="418" spans="27:47">
      <c r="AA418" s="68"/>
      <c r="AB418" s="68"/>
      <c r="AC418" s="68"/>
      <c r="AD418" s="68"/>
      <c r="AE418" s="68"/>
      <c r="AG418" s="167"/>
      <c r="AN418" s="68"/>
      <c r="AO418" s="68"/>
      <c r="AP418" s="68"/>
      <c r="AQ418" s="68"/>
      <c r="AR418" s="68"/>
      <c r="AS418" s="68"/>
      <c r="AT418" s="68"/>
      <c r="AU418" s="68"/>
    </row>
    <row r="419" spans="27:47">
      <c r="AA419" s="68"/>
      <c r="AB419" s="68"/>
      <c r="AC419" s="68"/>
      <c r="AD419" s="68"/>
      <c r="AE419" s="68"/>
      <c r="AG419" s="167"/>
      <c r="AN419" s="68"/>
      <c r="AO419" s="68"/>
      <c r="AP419" s="68"/>
      <c r="AQ419" s="68"/>
      <c r="AR419" s="68"/>
      <c r="AS419" s="68"/>
      <c r="AT419" s="68"/>
      <c r="AU419" s="68"/>
    </row>
    <row r="420" spans="27:47">
      <c r="AA420" s="68"/>
      <c r="AB420" s="68"/>
      <c r="AC420" s="68"/>
      <c r="AD420" s="68"/>
      <c r="AE420" s="68"/>
      <c r="AG420" s="167"/>
      <c r="AN420" s="68"/>
      <c r="AO420" s="68"/>
      <c r="AP420" s="68"/>
      <c r="AQ420" s="68"/>
      <c r="AR420" s="68"/>
      <c r="AS420" s="68"/>
      <c r="AT420" s="68"/>
      <c r="AU420" s="68"/>
    </row>
    <row r="421" spans="27:47">
      <c r="AA421" s="68"/>
      <c r="AB421" s="68"/>
      <c r="AC421" s="68"/>
      <c r="AD421" s="68"/>
      <c r="AE421" s="68"/>
      <c r="AG421" s="167"/>
      <c r="AN421" s="68"/>
      <c r="AO421" s="68"/>
      <c r="AP421" s="68"/>
      <c r="AQ421" s="68"/>
      <c r="AR421" s="68"/>
      <c r="AS421" s="68"/>
      <c r="AT421" s="68"/>
      <c r="AU421" s="68"/>
    </row>
    <row r="422" spans="27:47">
      <c r="AA422" s="68"/>
      <c r="AB422" s="68"/>
      <c r="AC422" s="68"/>
      <c r="AD422" s="68"/>
      <c r="AE422" s="68"/>
      <c r="AG422" s="167"/>
      <c r="AN422" s="68"/>
      <c r="AO422" s="68"/>
      <c r="AP422" s="68"/>
      <c r="AQ422" s="68"/>
      <c r="AR422" s="68"/>
      <c r="AS422" s="68"/>
      <c r="AT422" s="68"/>
      <c r="AU422" s="68"/>
    </row>
    <row r="423" spans="27:47">
      <c r="AA423" s="68"/>
      <c r="AB423" s="68"/>
      <c r="AC423" s="68"/>
      <c r="AD423" s="68"/>
      <c r="AE423" s="68"/>
      <c r="AG423" s="167"/>
      <c r="AN423" s="68"/>
      <c r="AO423" s="68"/>
      <c r="AP423" s="68"/>
      <c r="AQ423" s="68"/>
      <c r="AR423" s="68"/>
      <c r="AS423" s="68"/>
      <c r="AT423" s="68"/>
      <c r="AU423" s="68"/>
    </row>
    <row r="424" spans="27:47">
      <c r="AA424" s="68"/>
      <c r="AB424" s="68"/>
      <c r="AC424" s="68"/>
      <c r="AD424" s="68"/>
      <c r="AE424" s="68"/>
      <c r="AG424" s="167"/>
      <c r="AN424" s="68"/>
      <c r="AO424" s="68"/>
      <c r="AP424" s="68"/>
      <c r="AQ424" s="68"/>
      <c r="AR424" s="68"/>
      <c r="AS424" s="68"/>
      <c r="AT424" s="68"/>
      <c r="AU424" s="68"/>
    </row>
    <row r="425" spans="27:47">
      <c r="AA425" s="68"/>
      <c r="AB425" s="68"/>
      <c r="AC425" s="68"/>
      <c r="AD425" s="68"/>
      <c r="AE425" s="68"/>
      <c r="AG425" s="167"/>
      <c r="AN425" s="68"/>
      <c r="AO425" s="68"/>
      <c r="AP425" s="68"/>
      <c r="AQ425" s="68"/>
      <c r="AR425" s="68"/>
      <c r="AS425" s="68"/>
      <c r="AT425" s="68"/>
      <c r="AU425" s="68"/>
    </row>
    <row r="426" spans="27:47">
      <c r="AA426" s="68"/>
      <c r="AB426" s="68"/>
      <c r="AC426" s="68"/>
      <c r="AD426" s="68"/>
      <c r="AE426" s="68"/>
      <c r="AG426" s="167"/>
      <c r="AN426" s="68"/>
      <c r="AO426" s="68"/>
      <c r="AP426" s="68"/>
      <c r="AQ426" s="68"/>
      <c r="AR426" s="68"/>
      <c r="AS426" s="68"/>
      <c r="AT426" s="68"/>
      <c r="AU426" s="68"/>
    </row>
    <row r="427" spans="27:47">
      <c r="AA427" s="68"/>
      <c r="AB427" s="68"/>
      <c r="AC427" s="68"/>
      <c r="AD427" s="68"/>
      <c r="AE427" s="68"/>
      <c r="AG427" s="167"/>
      <c r="AN427" s="68"/>
      <c r="AO427" s="68"/>
      <c r="AP427" s="68"/>
      <c r="AQ427" s="68"/>
      <c r="AR427" s="68"/>
      <c r="AS427" s="68"/>
      <c r="AT427" s="68"/>
      <c r="AU427" s="68"/>
    </row>
    <row r="428" spans="27:47">
      <c r="AA428" s="68"/>
      <c r="AB428" s="68"/>
      <c r="AC428" s="68"/>
      <c r="AD428" s="68"/>
      <c r="AE428" s="68"/>
      <c r="AG428" s="167"/>
      <c r="AN428" s="68"/>
      <c r="AO428" s="68"/>
      <c r="AP428" s="68"/>
      <c r="AQ428" s="68"/>
      <c r="AR428" s="68"/>
      <c r="AS428" s="68"/>
      <c r="AT428" s="68"/>
      <c r="AU428" s="68"/>
    </row>
    <row r="429" spans="27:47">
      <c r="AA429" s="68"/>
      <c r="AB429" s="68"/>
      <c r="AC429" s="68"/>
      <c r="AD429" s="68"/>
      <c r="AE429" s="68"/>
      <c r="AG429" s="167"/>
      <c r="AN429" s="68"/>
      <c r="AO429" s="68"/>
      <c r="AP429" s="68"/>
      <c r="AQ429" s="68"/>
      <c r="AR429" s="68"/>
      <c r="AS429" s="68"/>
      <c r="AT429" s="68"/>
      <c r="AU429" s="68"/>
    </row>
    <row r="430" spans="27:47">
      <c r="AA430" s="68"/>
      <c r="AB430" s="68"/>
      <c r="AC430" s="68"/>
      <c r="AD430" s="68"/>
      <c r="AE430" s="68"/>
      <c r="AG430" s="167"/>
      <c r="AN430" s="68"/>
      <c r="AO430" s="68"/>
      <c r="AP430" s="68"/>
      <c r="AQ430" s="68"/>
      <c r="AR430" s="68"/>
      <c r="AS430" s="68"/>
      <c r="AT430" s="68"/>
      <c r="AU430" s="68"/>
    </row>
    <row r="431" spans="27:47">
      <c r="AA431" s="68"/>
      <c r="AB431" s="68"/>
      <c r="AC431" s="68"/>
      <c r="AD431" s="68"/>
      <c r="AE431" s="68"/>
      <c r="AG431" s="167"/>
      <c r="AN431" s="68"/>
      <c r="AO431" s="68"/>
      <c r="AP431" s="68"/>
      <c r="AQ431" s="68"/>
      <c r="AR431" s="68"/>
      <c r="AS431" s="68"/>
      <c r="AT431" s="68"/>
      <c r="AU431" s="68"/>
    </row>
    <row r="432" spans="27:47">
      <c r="AA432" s="68"/>
      <c r="AB432" s="68"/>
      <c r="AC432" s="68"/>
      <c r="AD432" s="68"/>
      <c r="AE432" s="68"/>
      <c r="AG432" s="167"/>
      <c r="AN432" s="68"/>
      <c r="AO432" s="68"/>
      <c r="AP432" s="68"/>
      <c r="AQ432" s="68"/>
      <c r="AR432" s="68"/>
      <c r="AS432" s="68"/>
      <c r="AT432" s="68"/>
      <c r="AU432" s="68"/>
    </row>
    <row r="433" spans="27:47">
      <c r="AA433" s="68"/>
      <c r="AB433" s="68"/>
      <c r="AC433" s="68"/>
      <c r="AD433" s="68"/>
      <c r="AE433" s="68"/>
      <c r="AG433" s="167"/>
      <c r="AN433" s="68"/>
      <c r="AO433" s="68"/>
      <c r="AP433" s="68"/>
      <c r="AQ433" s="68"/>
      <c r="AR433" s="68"/>
      <c r="AS433" s="68"/>
      <c r="AT433" s="68"/>
      <c r="AU433" s="68"/>
    </row>
    <row r="434" spans="27:47">
      <c r="AA434" s="68"/>
      <c r="AB434" s="68"/>
      <c r="AC434" s="68"/>
      <c r="AD434" s="68"/>
      <c r="AE434" s="68"/>
      <c r="AG434" s="167"/>
      <c r="AN434" s="68"/>
      <c r="AO434" s="68"/>
      <c r="AP434" s="68"/>
      <c r="AQ434" s="68"/>
      <c r="AR434" s="68"/>
      <c r="AS434" s="68"/>
      <c r="AT434" s="68"/>
      <c r="AU434" s="68"/>
    </row>
    <row r="435" spans="27:47">
      <c r="AA435" s="68"/>
      <c r="AB435" s="68"/>
      <c r="AC435" s="68"/>
      <c r="AD435" s="68"/>
      <c r="AE435" s="68"/>
      <c r="AG435" s="167"/>
      <c r="AN435" s="68"/>
      <c r="AO435" s="68"/>
      <c r="AP435" s="68"/>
      <c r="AQ435" s="68"/>
      <c r="AR435" s="68"/>
      <c r="AS435" s="68"/>
      <c r="AT435" s="68"/>
      <c r="AU435" s="68"/>
    </row>
    <row r="436" spans="27:47">
      <c r="AA436" s="68"/>
      <c r="AB436" s="68"/>
      <c r="AC436" s="68"/>
      <c r="AD436" s="68"/>
      <c r="AE436" s="68"/>
      <c r="AG436" s="167"/>
      <c r="AN436" s="68"/>
      <c r="AO436" s="68"/>
      <c r="AP436" s="68"/>
      <c r="AQ436" s="68"/>
      <c r="AR436" s="68"/>
      <c r="AS436" s="68"/>
      <c r="AT436" s="68"/>
      <c r="AU436" s="68"/>
    </row>
    <row r="437" spans="27:47">
      <c r="AA437" s="68"/>
      <c r="AB437" s="68"/>
      <c r="AC437" s="68"/>
      <c r="AD437" s="68"/>
      <c r="AE437" s="68"/>
      <c r="AG437" s="167"/>
      <c r="AN437" s="68"/>
      <c r="AO437" s="68"/>
      <c r="AP437" s="68"/>
      <c r="AQ437" s="68"/>
      <c r="AR437" s="68"/>
      <c r="AS437" s="68"/>
      <c r="AT437" s="68"/>
      <c r="AU437" s="68"/>
    </row>
    <row r="438" spans="27:47">
      <c r="AA438" s="68"/>
      <c r="AB438" s="68"/>
      <c r="AC438" s="68"/>
      <c r="AD438" s="68"/>
      <c r="AE438" s="68"/>
      <c r="AG438" s="167"/>
      <c r="AN438" s="68"/>
      <c r="AO438" s="68"/>
      <c r="AP438" s="68"/>
      <c r="AQ438" s="68"/>
      <c r="AR438" s="68"/>
      <c r="AS438" s="68"/>
      <c r="AT438" s="68"/>
      <c r="AU438" s="68"/>
    </row>
    <row r="439" spans="27:47">
      <c r="AA439" s="68"/>
      <c r="AB439" s="68"/>
      <c r="AC439" s="68"/>
      <c r="AD439" s="68"/>
      <c r="AE439" s="68"/>
      <c r="AG439" s="167"/>
      <c r="AN439" s="68"/>
      <c r="AO439" s="68"/>
      <c r="AP439" s="68"/>
      <c r="AQ439" s="68"/>
      <c r="AR439" s="68"/>
      <c r="AS439" s="68"/>
      <c r="AT439" s="68"/>
      <c r="AU439" s="68"/>
    </row>
    <row r="440" spans="27:47">
      <c r="AA440" s="68"/>
      <c r="AB440" s="68"/>
      <c r="AC440" s="68"/>
      <c r="AD440" s="68"/>
      <c r="AE440" s="68"/>
      <c r="AG440" s="167"/>
      <c r="AN440" s="68"/>
      <c r="AO440" s="68"/>
      <c r="AP440" s="68"/>
      <c r="AQ440" s="68"/>
      <c r="AR440" s="68"/>
      <c r="AS440" s="68"/>
      <c r="AT440" s="68"/>
      <c r="AU440" s="68"/>
    </row>
    <row r="441" spans="27:47">
      <c r="AA441" s="68"/>
      <c r="AB441" s="68"/>
      <c r="AC441" s="68"/>
      <c r="AD441" s="68"/>
      <c r="AE441" s="68"/>
      <c r="AG441" s="167"/>
      <c r="AN441" s="68"/>
      <c r="AO441" s="68"/>
      <c r="AP441" s="68"/>
      <c r="AQ441" s="68"/>
      <c r="AR441" s="68"/>
      <c r="AS441" s="68"/>
      <c r="AT441" s="68"/>
      <c r="AU441" s="68"/>
    </row>
    <row r="442" spans="27:47">
      <c r="AA442" s="68"/>
      <c r="AB442" s="68"/>
      <c r="AC442" s="68"/>
      <c r="AD442" s="68"/>
      <c r="AE442" s="68"/>
      <c r="AG442" s="167"/>
      <c r="AN442" s="68"/>
      <c r="AO442" s="68"/>
      <c r="AP442" s="68"/>
      <c r="AQ442" s="68"/>
      <c r="AR442" s="68"/>
      <c r="AS442" s="68"/>
      <c r="AT442" s="68"/>
      <c r="AU442" s="68"/>
    </row>
    <row r="443" spans="27:47">
      <c r="AA443" s="68"/>
      <c r="AB443" s="68"/>
      <c r="AC443" s="68"/>
      <c r="AD443" s="68"/>
      <c r="AE443" s="68"/>
      <c r="AG443" s="167"/>
      <c r="AN443" s="68"/>
      <c r="AO443" s="68"/>
      <c r="AP443" s="68"/>
      <c r="AQ443" s="68"/>
      <c r="AR443" s="68"/>
      <c r="AS443" s="68"/>
      <c r="AT443" s="68"/>
      <c r="AU443" s="68"/>
    </row>
    <row r="444" spans="27:47">
      <c r="AA444" s="68"/>
      <c r="AB444" s="68"/>
      <c r="AC444" s="68"/>
      <c r="AD444" s="68"/>
      <c r="AE444" s="68"/>
      <c r="AG444" s="167"/>
      <c r="AN444" s="68"/>
      <c r="AO444" s="68"/>
      <c r="AP444" s="68"/>
      <c r="AQ444" s="68"/>
      <c r="AR444" s="68"/>
      <c r="AS444" s="68"/>
      <c r="AT444" s="68"/>
      <c r="AU444" s="68"/>
    </row>
    <row r="445" spans="27:47">
      <c r="AA445" s="68"/>
      <c r="AB445" s="68"/>
      <c r="AC445" s="68"/>
      <c r="AD445" s="68"/>
      <c r="AE445" s="68"/>
      <c r="AG445" s="167"/>
      <c r="AN445" s="68"/>
      <c r="AO445" s="68"/>
      <c r="AP445" s="68"/>
      <c r="AQ445" s="68"/>
      <c r="AR445" s="68"/>
      <c r="AS445" s="68"/>
      <c r="AT445" s="68"/>
      <c r="AU445" s="68"/>
    </row>
    <row r="446" spans="27:47">
      <c r="AA446" s="68"/>
      <c r="AB446" s="68"/>
      <c r="AC446" s="68"/>
      <c r="AD446" s="68"/>
      <c r="AE446" s="68"/>
      <c r="AG446" s="167"/>
      <c r="AN446" s="68"/>
      <c r="AO446" s="68"/>
      <c r="AP446" s="68"/>
      <c r="AQ446" s="68"/>
      <c r="AR446" s="68"/>
      <c r="AS446" s="68"/>
      <c r="AT446" s="68"/>
      <c r="AU446" s="68"/>
    </row>
    <row r="447" spans="27:47">
      <c r="AA447" s="68"/>
      <c r="AB447" s="68"/>
      <c r="AC447" s="68"/>
      <c r="AD447" s="68"/>
      <c r="AE447" s="68"/>
      <c r="AG447" s="167"/>
      <c r="AN447" s="68"/>
      <c r="AO447" s="68"/>
      <c r="AP447" s="68"/>
      <c r="AQ447" s="68"/>
      <c r="AR447" s="68"/>
      <c r="AS447" s="68"/>
      <c r="AT447" s="68"/>
      <c r="AU447" s="68"/>
    </row>
    <row r="448" spans="27:47">
      <c r="AA448" s="68"/>
      <c r="AB448" s="68"/>
      <c r="AC448" s="68"/>
      <c r="AD448" s="68"/>
      <c r="AE448" s="68"/>
      <c r="AG448" s="167"/>
      <c r="AN448" s="68"/>
      <c r="AO448" s="68"/>
      <c r="AP448" s="68"/>
      <c r="AQ448" s="68"/>
      <c r="AR448" s="68"/>
      <c r="AS448" s="68"/>
      <c r="AT448" s="68"/>
      <c r="AU448" s="68"/>
    </row>
    <row r="449" spans="27:47">
      <c r="AA449" s="68"/>
      <c r="AB449" s="68"/>
      <c r="AC449" s="68"/>
      <c r="AD449" s="68"/>
      <c r="AE449" s="68"/>
      <c r="AG449" s="167"/>
      <c r="AN449" s="68"/>
      <c r="AO449" s="68"/>
      <c r="AP449" s="68"/>
      <c r="AQ449" s="68"/>
      <c r="AR449" s="68"/>
      <c r="AS449" s="68"/>
      <c r="AT449" s="68"/>
      <c r="AU449" s="68"/>
    </row>
    <row r="450" spans="27:47">
      <c r="AA450" s="68"/>
      <c r="AB450" s="68"/>
      <c r="AC450" s="68"/>
      <c r="AD450" s="68"/>
      <c r="AE450" s="68"/>
      <c r="AG450" s="167"/>
      <c r="AN450" s="68"/>
      <c r="AO450" s="68"/>
      <c r="AP450" s="68"/>
      <c r="AQ450" s="68"/>
      <c r="AR450" s="68"/>
      <c r="AS450" s="68"/>
      <c r="AT450" s="68"/>
      <c r="AU450" s="68"/>
    </row>
    <row r="451" spans="27:47">
      <c r="AA451" s="68"/>
      <c r="AB451" s="68"/>
      <c r="AC451" s="68"/>
      <c r="AD451" s="68"/>
      <c r="AE451" s="68"/>
      <c r="AG451" s="167"/>
      <c r="AN451" s="68"/>
      <c r="AO451" s="68"/>
      <c r="AP451" s="68"/>
      <c r="AQ451" s="68"/>
      <c r="AR451" s="68"/>
      <c r="AS451" s="68"/>
      <c r="AT451" s="68"/>
      <c r="AU451" s="68"/>
    </row>
    <row r="452" spans="27:47">
      <c r="AA452" s="68"/>
      <c r="AB452" s="68"/>
      <c r="AC452" s="68"/>
      <c r="AD452" s="68"/>
      <c r="AE452" s="68"/>
      <c r="AG452" s="167"/>
      <c r="AN452" s="68"/>
      <c r="AO452" s="68"/>
      <c r="AP452" s="68"/>
      <c r="AQ452" s="68"/>
      <c r="AR452" s="68"/>
      <c r="AS452" s="68"/>
      <c r="AT452" s="68"/>
      <c r="AU452" s="68"/>
    </row>
    <row r="453" spans="27:47">
      <c r="AA453" s="68"/>
      <c r="AB453" s="68"/>
      <c r="AC453" s="68"/>
      <c r="AD453" s="68"/>
      <c r="AE453" s="68"/>
      <c r="AG453" s="167"/>
      <c r="AN453" s="68"/>
      <c r="AO453" s="68"/>
      <c r="AP453" s="68"/>
      <c r="AQ453" s="68"/>
      <c r="AR453" s="68"/>
      <c r="AS453" s="68"/>
      <c r="AT453" s="68"/>
      <c r="AU453" s="68"/>
    </row>
    <row r="454" spans="27:47">
      <c r="AA454" s="68"/>
      <c r="AB454" s="68"/>
      <c r="AC454" s="68"/>
      <c r="AD454" s="68"/>
      <c r="AE454" s="68"/>
      <c r="AG454" s="167"/>
      <c r="AN454" s="68"/>
      <c r="AO454" s="68"/>
      <c r="AP454" s="68"/>
      <c r="AQ454" s="68"/>
      <c r="AR454" s="68"/>
      <c r="AS454" s="68"/>
      <c r="AT454" s="68"/>
      <c r="AU454" s="68"/>
    </row>
    <row r="455" spans="27:47">
      <c r="AA455" s="68"/>
      <c r="AB455" s="68"/>
      <c r="AC455" s="68"/>
      <c r="AD455" s="68"/>
      <c r="AE455" s="68"/>
      <c r="AG455" s="167"/>
      <c r="AN455" s="68"/>
      <c r="AO455" s="68"/>
      <c r="AP455" s="68"/>
      <c r="AQ455" s="68"/>
      <c r="AR455" s="68"/>
      <c r="AS455" s="68"/>
      <c r="AT455" s="68"/>
      <c r="AU455" s="68"/>
    </row>
    <row r="456" spans="27:47">
      <c r="AA456" s="68"/>
      <c r="AB456" s="68"/>
      <c r="AC456" s="68"/>
      <c r="AD456" s="68"/>
      <c r="AE456" s="68"/>
      <c r="AG456" s="167"/>
      <c r="AN456" s="68"/>
      <c r="AO456" s="68"/>
      <c r="AP456" s="68"/>
      <c r="AQ456" s="68"/>
      <c r="AR456" s="68"/>
      <c r="AS456" s="68"/>
      <c r="AT456" s="68"/>
      <c r="AU456" s="68"/>
    </row>
    <row r="457" spans="27:47">
      <c r="AA457" s="68"/>
      <c r="AB457" s="68"/>
      <c r="AC457" s="68"/>
      <c r="AD457" s="68"/>
      <c r="AE457" s="68"/>
      <c r="AG457" s="167"/>
      <c r="AN457" s="68"/>
      <c r="AO457" s="68"/>
      <c r="AP457" s="68"/>
      <c r="AQ457" s="68"/>
      <c r="AR457" s="68"/>
      <c r="AS457" s="68"/>
      <c r="AT457" s="68"/>
      <c r="AU457" s="68"/>
    </row>
    <row r="458" spans="27:47">
      <c r="AA458" s="68"/>
      <c r="AB458" s="68"/>
      <c r="AC458" s="68"/>
      <c r="AD458" s="68"/>
      <c r="AE458" s="68"/>
      <c r="AG458" s="167"/>
      <c r="AN458" s="68"/>
      <c r="AO458" s="68"/>
      <c r="AP458" s="68"/>
      <c r="AQ458" s="68"/>
      <c r="AR458" s="68"/>
      <c r="AS458" s="68"/>
      <c r="AT458" s="68"/>
      <c r="AU458" s="68"/>
    </row>
    <row r="459" spans="27:47">
      <c r="AA459" s="68"/>
      <c r="AB459" s="68"/>
      <c r="AC459" s="68"/>
      <c r="AD459" s="68"/>
      <c r="AE459" s="68"/>
      <c r="AG459" s="167"/>
      <c r="AN459" s="68"/>
      <c r="AO459" s="68"/>
      <c r="AP459" s="68"/>
      <c r="AQ459" s="68"/>
      <c r="AR459" s="68"/>
      <c r="AS459" s="68"/>
      <c r="AT459" s="68"/>
      <c r="AU459" s="68"/>
    </row>
    <row r="460" spans="27:47">
      <c r="AA460" s="68"/>
      <c r="AB460" s="68"/>
      <c r="AC460" s="68"/>
      <c r="AD460" s="68"/>
      <c r="AE460" s="68"/>
      <c r="AG460" s="167"/>
      <c r="AN460" s="68"/>
      <c r="AO460" s="68"/>
      <c r="AP460" s="68"/>
      <c r="AQ460" s="68"/>
      <c r="AR460" s="68"/>
      <c r="AS460" s="68"/>
      <c r="AT460" s="68"/>
      <c r="AU460" s="68"/>
    </row>
    <row r="461" spans="27:47">
      <c r="AA461" s="68"/>
      <c r="AB461" s="68"/>
      <c r="AC461" s="68"/>
      <c r="AD461" s="68"/>
      <c r="AE461" s="68"/>
      <c r="AG461" s="167"/>
      <c r="AN461" s="68"/>
      <c r="AO461" s="68"/>
      <c r="AP461" s="68"/>
      <c r="AQ461" s="68"/>
      <c r="AR461" s="68"/>
      <c r="AS461" s="68"/>
      <c r="AT461" s="68"/>
      <c r="AU461" s="68"/>
    </row>
    <row r="462" spans="27:47">
      <c r="AA462" s="68"/>
      <c r="AB462" s="68"/>
      <c r="AC462" s="68"/>
      <c r="AD462" s="68"/>
      <c r="AE462" s="68"/>
      <c r="AG462" s="167"/>
      <c r="AN462" s="68"/>
      <c r="AO462" s="68"/>
      <c r="AP462" s="68"/>
      <c r="AQ462" s="68"/>
      <c r="AR462" s="68"/>
      <c r="AS462" s="68"/>
      <c r="AT462" s="68"/>
      <c r="AU462" s="68"/>
    </row>
    <row r="463" spans="27:47">
      <c r="AA463" s="68"/>
      <c r="AB463" s="68"/>
      <c r="AC463" s="68"/>
      <c r="AD463" s="68"/>
      <c r="AE463" s="68"/>
      <c r="AG463" s="167"/>
      <c r="AN463" s="68"/>
      <c r="AO463" s="68"/>
      <c r="AP463" s="68"/>
      <c r="AQ463" s="68"/>
      <c r="AR463" s="68"/>
      <c r="AS463" s="68"/>
      <c r="AT463" s="68"/>
      <c r="AU463" s="68"/>
    </row>
    <row r="464" spans="27:47">
      <c r="AA464" s="68"/>
      <c r="AB464" s="68"/>
      <c r="AC464" s="68"/>
      <c r="AD464" s="68"/>
      <c r="AE464" s="68"/>
      <c r="AG464" s="167"/>
      <c r="AN464" s="68"/>
      <c r="AO464" s="68"/>
      <c r="AP464" s="68"/>
      <c r="AQ464" s="68"/>
      <c r="AR464" s="68"/>
      <c r="AS464" s="68"/>
      <c r="AT464" s="68"/>
      <c r="AU464" s="68"/>
    </row>
    <row r="465" spans="27:50">
      <c r="AA465" s="68"/>
      <c r="AB465" s="68"/>
      <c r="AC465" s="68"/>
      <c r="AD465" s="68"/>
      <c r="AE465" s="68"/>
      <c r="AG465" s="167"/>
      <c r="AN465" s="68"/>
      <c r="AO465" s="68"/>
      <c r="AP465" s="68"/>
      <c r="AQ465" s="68"/>
      <c r="AR465" s="68"/>
      <c r="AS465" s="68"/>
      <c r="AT465" s="68"/>
      <c r="AU465" s="68"/>
    </row>
    <row r="466" spans="27:50">
      <c r="AA466" s="68"/>
      <c r="AB466" s="68"/>
      <c r="AC466" s="68"/>
      <c r="AD466" s="68"/>
      <c r="AE466" s="68"/>
      <c r="AG466" s="167"/>
      <c r="AN466" s="68"/>
      <c r="AO466" s="68"/>
      <c r="AP466" s="68"/>
      <c r="AQ466" s="68"/>
      <c r="AR466" s="68"/>
      <c r="AS466" s="68"/>
      <c r="AT466" s="68"/>
      <c r="AU466" s="68"/>
    </row>
    <row r="467" spans="27:50">
      <c r="AA467" s="68"/>
      <c r="AB467" s="68"/>
      <c r="AC467" s="68"/>
      <c r="AD467" s="68"/>
      <c r="AE467" s="68"/>
      <c r="AG467" s="167"/>
      <c r="AN467" s="68"/>
      <c r="AO467" s="68"/>
      <c r="AP467" s="68"/>
      <c r="AQ467" s="68"/>
      <c r="AR467" s="68"/>
      <c r="AS467" s="68"/>
      <c r="AT467" s="68"/>
      <c r="AU467" s="68"/>
    </row>
    <row r="468" spans="27:50">
      <c r="AA468" s="68"/>
      <c r="AB468" s="68"/>
      <c r="AC468" s="68"/>
      <c r="AD468" s="68"/>
      <c r="AE468" s="68"/>
      <c r="AG468" s="167"/>
      <c r="AN468" s="68"/>
      <c r="AO468" s="68"/>
      <c r="AP468" s="68"/>
      <c r="AQ468" s="68"/>
      <c r="AR468" s="68"/>
      <c r="AS468" s="68"/>
      <c r="AT468" s="68"/>
      <c r="AU468" s="68"/>
    </row>
    <row r="469" spans="27:50">
      <c r="AA469" s="68"/>
      <c r="AB469" s="68"/>
      <c r="AC469" s="68"/>
      <c r="AD469" s="68"/>
      <c r="AE469" s="68"/>
      <c r="AG469" s="167"/>
      <c r="AN469" s="68"/>
      <c r="AO469" s="68"/>
      <c r="AP469" s="68"/>
      <c r="AQ469" s="68"/>
      <c r="AR469" s="68"/>
      <c r="AS469" s="68"/>
      <c r="AT469" s="68"/>
      <c r="AU469" s="68"/>
    </row>
    <row r="470" spans="27:50">
      <c r="AA470" s="68"/>
      <c r="AB470" s="68"/>
      <c r="AC470" s="68"/>
      <c r="AD470" s="68"/>
      <c r="AE470" s="68"/>
      <c r="AG470" s="167"/>
      <c r="AN470" s="68"/>
      <c r="AO470" s="68"/>
      <c r="AP470" s="68"/>
      <c r="AQ470" s="68"/>
      <c r="AR470" s="68"/>
      <c r="AS470" s="68"/>
      <c r="AT470" s="68"/>
      <c r="AU470" s="68"/>
    </row>
    <row r="471" spans="27:50">
      <c r="AA471" s="68"/>
      <c r="AB471" s="68"/>
      <c r="AC471" s="68"/>
      <c r="AD471" s="68"/>
      <c r="AE471" s="68"/>
      <c r="AG471" s="167"/>
      <c r="AN471" s="68"/>
      <c r="AO471" s="68"/>
      <c r="AP471" s="68"/>
      <c r="AQ471" s="68"/>
      <c r="AR471" s="68"/>
      <c r="AS471" s="68"/>
      <c r="AT471" s="68"/>
      <c r="AU471" s="68"/>
    </row>
    <row r="472" spans="27:50">
      <c r="AA472" s="68"/>
      <c r="AB472" s="68"/>
      <c r="AC472" s="68"/>
      <c r="AD472" s="68"/>
      <c r="AE472" s="68"/>
      <c r="AG472" s="167"/>
      <c r="AN472" s="68"/>
      <c r="AO472" s="68"/>
      <c r="AP472" s="68"/>
      <c r="AQ472" s="68"/>
      <c r="AR472" s="68"/>
      <c r="AS472" s="68"/>
      <c r="AT472" s="68"/>
      <c r="AU472" s="68"/>
      <c r="AV472" s="68"/>
      <c r="AX472" s="68"/>
    </row>
    <row r="473" spans="27:50">
      <c r="AA473" s="68"/>
      <c r="AB473" s="68"/>
      <c r="AC473" s="68"/>
      <c r="AD473" s="68"/>
      <c r="AE473" s="68"/>
      <c r="AG473" s="167"/>
      <c r="AN473" s="68"/>
      <c r="AO473" s="68"/>
      <c r="AP473" s="68"/>
      <c r="AQ473" s="68"/>
      <c r="AR473" s="68"/>
      <c r="AS473" s="68"/>
      <c r="AT473" s="68"/>
      <c r="AU473" s="68"/>
    </row>
    <row r="474" spans="27:50">
      <c r="AA474" s="68"/>
      <c r="AB474" s="68"/>
      <c r="AC474" s="68"/>
      <c r="AD474" s="68"/>
      <c r="AE474" s="68"/>
      <c r="AG474" s="167"/>
      <c r="AN474" s="68"/>
      <c r="AO474" s="68"/>
      <c r="AP474" s="68"/>
      <c r="AQ474" s="68"/>
      <c r="AR474" s="68"/>
      <c r="AS474" s="68"/>
      <c r="AT474" s="68"/>
      <c r="AU474" s="68"/>
    </row>
    <row r="475" spans="27:50">
      <c r="AA475" s="68"/>
      <c r="AB475" s="68"/>
      <c r="AC475" s="68"/>
      <c r="AD475" s="68"/>
      <c r="AE475" s="68"/>
      <c r="AG475" s="167"/>
      <c r="AN475" s="68"/>
      <c r="AO475" s="68"/>
      <c r="AP475" s="68"/>
      <c r="AQ475" s="68"/>
      <c r="AR475" s="68"/>
      <c r="AS475" s="68"/>
      <c r="AT475" s="68"/>
      <c r="AU475" s="68"/>
    </row>
    <row r="476" spans="27:50">
      <c r="AA476" s="68"/>
      <c r="AB476" s="68"/>
      <c r="AC476" s="68"/>
      <c r="AD476" s="68"/>
      <c r="AE476" s="68"/>
      <c r="AG476" s="167"/>
      <c r="AN476" s="68"/>
      <c r="AO476" s="68"/>
      <c r="AP476" s="68"/>
      <c r="AQ476" s="68"/>
      <c r="AR476" s="68"/>
      <c r="AS476" s="68"/>
      <c r="AT476" s="68"/>
      <c r="AU476" s="68"/>
    </row>
    <row r="477" spans="27:50">
      <c r="AA477" s="68"/>
      <c r="AB477" s="68"/>
      <c r="AC477" s="68"/>
      <c r="AD477" s="68"/>
      <c r="AE477" s="68"/>
      <c r="AG477" s="167"/>
      <c r="AN477" s="68"/>
      <c r="AO477" s="68"/>
      <c r="AP477" s="68"/>
      <c r="AQ477" s="68"/>
      <c r="AR477" s="68"/>
      <c r="AS477" s="68"/>
      <c r="AT477" s="68"/>
      <c r="AU477" s="68"/>
    </row>
    <row r="478" spans="27:50">
      <c r="AA478" s="68"/>
      <c r="AB478" s="68"/>
      <c r="AC478" s="68"/>
      <c r="AD478" s="68"/>
      <c r="AE478" s="68"/>
      <c r="AG478" s="167"/>
      <c r="AN478" s="68"/>
      <c r="AO478" s="68"/>
      <c r="AP478" s="68"/>
      <c r="AQ478" s="68"/>
      <c r="AR478" s="68"/>
      <c r="AS478" s="68"/>
      <c r="AT478" s="68"/>
      <c r="AU478" s="68"/>
    </row>
    <row r="479" spans="27:50">
      <c r="AA479" s="68"/>
      <c r="AB479" s="68"/>
      <c r="AC479" s="68"/>
      <c r="AD479" s="68"/>
      <c r="AE479" s="68"/>
      <c r="AG479" s="167"/>
      <c r="AN479" s="68"/>
      <c r="AO479" s="68"/>
      <c r="AP479" s="68"/>
      <c r="AQ479" s="68"/>
      <c r="AR479" s="68"/>
      <c r="AS479" s="68"/>
      <c r="AT479" s="68"/>
      <c r="AU479" s="68"/>
    </row>
    <row r="480" spans="27:50">
      <c r="AA480" s="68"/>
      <c r="AB480" s="68"/>
      <c r="AC480" s="68"/>
      <c r="AD480" s="68"/>
      <c r="AE480" s="68"/>
      <c r="AG480" s="167"/>
      <c r="AN480" s="68"/>
      <c r="AO480" s="68"/>
      <c r="AP480" s="68"/>
      <c r="AQ480" s="68"/>
      <c r="AR480" s="68"/>
      <c r="AS480" s="68"/>
      <c r="AT480" s="68"/>
      <c r="AU480" s="68"/>
    </row>
    <row r="481" spans="27:64">
      <c r="AA481" s="68"/>
      <c r="AB481" s="68"/>
      <c r="AC481" s="68"/>
      <c r="AD481" s="68"/>
      <c r="AE481" s="68"/>
      <c r="AG481" s="167"/>
      <c r="AN481" s="68"/>
      <c r="AO481" s="68"/>
      <c r="AP481" s="68"/>
      <c r="AQ481" s="68"/>
      <c r="AR481" s="68"/>
      <c r="AS481" s="68"/>
      <c r="AT481" s="68"/>
      <c r="AU481" s="68"/>
    </row>
    <row r="482" spans="27:64">
      <c r="AA482" s="68"/>
      <c r="AB482" s="68"/>
      <c r="AC482" s="68"/>
      <c r="AD482" s="68"/>
      <c r="AE482" s="68"/>
      <c r="AG482" s="167"/>
      <c r="AN482" s="68"/>
      <c r="AO482" s="68"/>
      <c r="AP482" s="68"/>
      <c r="AQ482" s="68"/>
      <c r="AR482" s="68"/>
      <c r="AS482" s="68"/>
      <c r="AT482" s="68"/>
      <c r="AU482" s="68"/>
    </row>
    <row r="483" spans="27:64">
      <c r="AA483" s="68"/>
      <c r="AB483" s="68"/>
      <c r="AC483" s="68"/>
      <c r="AD483" s="68"/>
      <c r="AE483" s="68"/>
      <c r="AG483" s="167"/>
      <c r="AN483" s="68"/>
      <c r="AO483" s="68"/>
      <c r="AP483" s="68"/>
      <c r="AQ483" s="68"/>
      <c r="AR483" s="68"/>
      <c r="AS483" s="68"/>
      <c r="AT483" s="68"/>
      <c r="AU483" s="68"/>
    </row>
    <row r="484" spans="27:64">
      <c r="AA484" s="68"/>
      <c r="AB484" s="68"/>
      <c r="AC484" s="68"/>
      <c r="AD484" s="68"/>
      <c r="AE484" s="68"/>
      <c r="AG484" s="167"/>
      <c r="AN484" s="68"/>
      <c r="AO484" s="68"/>
      <c r="AP484" s="68"/>
      <c r="AQ484" s="68"/>
      <c r="AR484" s="68"/>
      <c r="AS484" s="68"/>
      <c r="AT484" s="68"/>
      <c r="AU484" s="68"/>
    </row>
    <row r="485" spans="27:64">
      <c r="AA485" s="68"/>
      <c r="AB485" s="68"/>
      <c r="AC485" s="68"/>
      <c r="AD485" s="68"/>
      <c r="AE485" s="68"/>
      <c r="AG485" s="167"/>
      <c r="AN485" s="68"/>
      <c r="AO485" s="68"/>
      <c r="AP485" s="68"/>
      <c r="AQ485" s="68"/>
      <c r="AR485" s="68"/>
      <c r="AS485" s="68"/>
      <c r="AT485" s="68"/>
      <c r="AU485" s="68"/>
      <c r="AV485" s="68"/>
      <c r="AW485" s="68"/>
      <c r="AX485" s="68"/>
      <c r="AY485" s="68"/>
      <c r="AZ485" s="68"/>
      <c r="BA485" s="68"/>
      <c r="BB485" s="68"/>
      <c r="BC485" s="68"/>
      <c r="BD485" s="68"/>
      <c r="BE485" s="68"/>
      <c r="BF485" s="68"/>
      <c r="BG485" s="68"/>
      <c r="BH485" s="68"/>
      <c r="BI485" s="68"/>
      <c r="BJ485" s="68"/>
      <c r="BK485" s="68"/>
      <c r="BL485" s="68"/>
    </row>
    <row r="486" spans="27:64">
      <c r="AA486" s="68"/>
      <c r="AB486" s="68"/>
      <c r="AC486" s="68"/>
      <c r="AD486" s="68"/>
      <c r="AE486" s="68"/>
      <c r="AG486" s="167"/>
      <c r="AN486" s="68"/>
      <c r="AO486" s="68"/>
      <c r="AP486" s="68"/>
      <c r="AQ486" s="68"/>
      <c r="AR486" s="68"/>
      <c r="AS486" s="68"/>
      <c r="AT486" s="68"/>
      <c r="AU486" s="68"/>
    </row>
    <row r="487" spans="27:64">
      <c r="AA487" s="68"/>
      <c r="AB487" s="68"/>
      <c r="AC487" s="68"/>
      <c r="AD487" s="68"/>
      <c r="AE487" s="68"/>
      <c r="AG487" s="167"/>
      <c r="AN487" s="68"/>
      <c r="AO487" s="68"/>
      <c r="AP487" s="68"/>
      <c r="AQ487" s="68"/>
      <c r="AR487" s="68"/>
      <c r="AS487" s="68"/>
      <c r="AT487" s="68"/>
      <c r="AU487" s="68"/>
    </row>
    <row r="488" spans="27:64">
      <c r="AA488" s="68"/>
      <c r="AB488" s="68"/>
      <c r="AC488" s="68"/>
      <c r="AD488" s="68"/>
      <c r="AE488" s="68"/>
      <c r="AG488" s="167"/>
      <c r="AN488" s="68"/>
      <c r="AO488" s="68"/>
      <c r="AP488" s="68"/>
      <c r="AQ488" s="68"/>
      <c r="AR488" s="68"/>
      <c r="AS488" s="68"/>
      <c r="AT488" s="68"/>
      <c r="AU488" s="68"/>
    </row>
    <row r="489" spans="27:64">
      <c r="AA489" s="68"/>
      <c r="AB489" s="68"/>
      <c r="AC489" s="68"/>
      <c r="AD489" s="68"/>
      <c r="AE489" s="68"/>
      <c r="AG489" s="167"/>
      <c r="AN489" s="68"/>
      <c r="AO489" s="68"/>
      <c r="AP489" s="68"/>
      <c r="AQ489" s="68"/>
      <c r="AR489" s="68"/>
      <c r="AS489" s="68"/>
      <c r="AT489" s="68"/>
      <c r="AU489" s="68"/>
    </row>
    <row r="490" spans="27:64">
      <c r="AA490" s="68"/>
      <c r="AB490" s="68"/>
      <c r="AC490" s="68"/>
      <c r="AD490" s="68"/>
      <c r="AE490" s="68"/>
      <c r="AG490" s="167"/>
      <c r="AN490" s="68"/>
      <c r="AO490" s="68"/>
      <c r="AP490" s="68"/>
      <c r="AQ490" s="68"/>
      <c r="AR490" s="68"/>
      <c r="AS490" s="68"/>
      <c r="AT490" s="68"/>
      <c r="AU490" s="68"/>
    </row>
    <row r="491" spans="27:64">
      <c r="AA491" s="68"/>
      <c r="AB491" s="68"/>
      <c r="AC491" s="68"/>
      <c r="AD491" s="68"/>
      <c r="AE491" s="68"/>
      <c r="AG491" s="167"/>
      <c r="AN491" s="68"/>
      <c r="AO491" s="68"/>
      <c r="AP491" s="68"/>
      <c r="AQ491" s="68"/>
      <c r="AR491" s="68"/>
      <c r="AS491" s="68"/>
      <c r="AT491" s="68"/>
      <c r="AU491" s="68"/>
    </row>
    <row r="492" spans="27:64">
      <c r="AA492" s="68"/>
      <c r="AB492" s="68"/>
      <c r="AC492" s="68"/>
      <c r="AD492" s="68"/>
      <c r="AE492" s="68"/>
      <c r="AG492" s="167"/>
      <c r="AN492" s="68"/>
      <c r="AO492" s="68"/>
      <c r="AP492" s="68"/>
      <c r="AQ492" s="68"/>
      <c r="AR492" s="68"/>
      <c r="AS492" s="68"/>
      <c r="AT492" s="68"/>
      <c r="AU492" s="68"/>
    </row>
    <row r="493" spans="27:64">
      <c r="AA493" s="68"/>
      <c r="AB493" s="68"/>
      <c r="AC493" s="68"/>
      <c r="AD493" s="68"/>
      <c r="AE493" s="68"/>
      <c r="AG493" s="167"/>
      <c r="AN493" s="68"/>
      <c r="AO493" s="68"/>
      <c r="AP493" s="68"/>
      <c r="AQ493" s="68"/>
      <c r="AR493" s="68"/>
      <c r="AS493" s="68"/>
      <c r="AT493" s="68"/>
      <c r="AU493" s="68"/>
    </row>
    <row r="494" spans="27:64">
      <c r="AA494" s="68"/>
      <c r="AB494" s="68"/>
      <c r="AC494" s="68"/>
      <c r="AD494" s="68"/>
      <c r="AE494" s="68"/>
      <c r="AG494" s="167"/>
      <c r="AN494" s="68"/>
      <c r="AO494" s="68"/>
      <c r="AP494" s="68"/>
      <c r="AQ494" s="68"/>
      <c r="AR494" s="68"/>
      <c r="AS494" s="68"/>
      <c r="AT494" s="68"/>
      <c r="AU494" s="68"/>
    </row>
    <row r="495" spans="27:64">
      <c r="AA495" s="68"/>
      <c r="AB495" s="68"/>
      <c r="AC495" s="68"/>
      <c r="AD495" s="68"/>
      <c r="AE495" s="68"/>
      <c r="AG495" s="167"/>
      <c r="AN495" s="68"/>
      <c r="AO495" s="68"/>
      <c r="AP495" s="68"/>
      <c r="AQ495" s="68"/>
      <c r="AR495" s="68"/>
      <c r="AS495" s="68"/>
      <c r="AT495" s="68"/>
      <c r="AU495" s="68"/>
    </row>
    <row r="496" spans="27:64">
      <c r="AA496" s="68"/>
      <c r="AB496" s="68"/>
      <c r="AC496" s="68"/>
      <c r="AD496" s="68"/>
      <c r="AE496" s="68"/>
      <c r="AG496" s="167"/>
      <c r="AN496" s="68"/>
      <c r="AO496" s="68"/>
      <c r="AP496" s="68"/>
      <c r="AQ496" s="68"/>
      <c r="AR496" s="68"/>
      <c r="AS496" s="68"/>
      <c r="AT496" s="68"/>
      <c r="AU496" s="68"/>
    </row>
    <row r="497" spans="27:47">
      <c r="AA497" s="68"/>
      <c r="AB497" s="68"/>
      <c r="AC497" s="68"/>
      <c r="AD497" s="68"/>
      <c r="AE497" s="68"/>
      <c r="AG497" s="167"/>
      <c r="AN497" s="68"/>
      <c r="AO497" s="68"/>
      <c r="AP497" s="68"/>
      <c r="AQ497" s="68"/>
      <c r="AR497" s="68"/>
      <c r="AS497" s="68"/>
      <c r="AT497" s="68"/>
      <c r="AU497" s="68"/>
    </row>
    <row r="498" spans="27:47">
      <c r="AA498" s="68"/>
      <c r="AB498" s="68"/>
      <c r="AC498" s="68"/>
      <c r="AD498" s="68"/>
      <c r="AE498" s="68"/>
      <c r="AG498" s="167"/>
      <c r="AN498" s="68"/>
      <c r="AO498" s="68"/>
      <c r="AP498" s="68"/>
      <c r="AQ498" s="68"/>
      <c r="AR498" s="68"/>
      <c r="AS498" s="68"/>
      <c r="AT498" s="68"/>
      <c r="AU498" s="68"/>
    </row>
    <row r="499" spans="27:47">
      <c r="AA499" s="68"/>
      <c r="AB499" s="68"/>
      <c r="AC499" s="68"/>
      <c r="AD499" s="68"/>
      <c r="AE499" s="68"/>
      <c r="AG499" s="167"/>
      <c r="AN499" s="68"/>
      <c r="AO499" s="68"/>
      <c r="AP499" s="68"/>
      <c r="AQ499" s="68"/>
      <c r="AR499" s="68"/>
      <c r="AS499" s="68"/>
      <c r="AT499" s="68"/>
      <c r="AU499" s="68"/>
    </row>
    <row r="500" spans="27:47">
      <c r="AA500" s="68"/>
      <c r="AB500" s="68"/>
      <c r="AC500" s="68"/>
      <c r="AD500" s="68"/>
      <c r="AE500" s="68"/>
      <c r="AG500" s="167"/>
      <c r="AN500" s="68"/>
      <c r="AO500" s="68"/>
      <c r="AP500" s="68"/>
      <c r="AQ500" s="68"/>
      <c r="AR500" s="68"/>
      <c r="AS500" s="68"/>
      <c r="AT500" s="68"/>
      <c r="AU500" s="68"/>
    </row>
    <row r="501" spans="27:47">
      <c r="AA501" s="68"/>
      <c r="AB501" s="68"/>
      <c r="AC501" s="68"/>
      <c r="AD501" s="68"/>
      <c r="AE501" s="68"/>
      <c r="AG501" s="167"/>
      <c r="AN501" s="68"/>
      <c r="AO501" s="68"/>
      <c r="AP501" s="68"/>
      <c r="AQ501" s="68"/>
      <c r="AR501" s="68"/>
      <c r="AS501" s="68"/>
      <c r="AT501" s="68"/>
      <c r="AU501" s="68"/>
    </row>
    <row r="502" spans="27:47">
      <c r="AA502" s="68"/>
      <c r="AB502" s="68"/>
      <c r="AC502" s="68"/>
      <c r="AD502" s="68"/>
      <c r="AE502" s="68"/>
      <c r="AG502" s="167"/>
      <c r="AN502" s="68"/>
      <c r="AO502" s="68"/>
      <c r="AP502" s="68"/>
      <c r="AQ502" s="68"/>
      <c r="AR502" s="68"/>
      <c r="AS502" s="68"/>
      <c r="AT502" s="68"/>
      <c r="AU502" s="68"/>
    </row>
    <row r="503" spans="27:47">
      <c r="AA503" s="68"/>
      <c r="AB503" s="68"/>
      <c r="AC503" s="68"/>
      <c r="AD503" s="68"/>
      <c r="AE503" s="68"/>
      <c r="AG503" s="167"/>
      <c r="AN503" s="68"/>
      <c r="AO503" s="68"/>
      <c r="AP503" s="68"/>
      <c r="AQ503" s="68"/>
      <c r="AR503" s="68"/>
      <c r="AS503" s="68"/>
      <c r="AT503" s="68"/>
      <c r="AU503" s="68"/>
    </row>
    <row r="504" spans="27:47">
      <c r="AA504" s="68"/>
      <c r="AB504" s="68"/>
      <c r="AC504" s="68"/>
      <c r="AD504" s="68"/>
      <c r="AE504" s="68"/>
      <c r="AG504" s="167"/>
      <c r="AN504" s="68"/>
      <c r="AO504" s="68"/>
      <c r="AP504" s="68"/>
      <c r="AQ504" s="68"/>
      <c r="AR504" s="68"/>
      <c r="AS504" s="68"/>
      <c r="AT504" s="68"/>
      <c r="AU504" s="68"/>
    </row>
    <row r="505" spans="27:47">
      <c r="AA505" s="68"/>
      <c r="AB505" s="68"/>
      <c r="AC505" s="68"/>
      <c r="AD505" s="68"/>
      <c r="AE505" s="68"/>
      <c r="AG505" s="167"/>
      <c r="AN505" s="68"/>
      <c r="AO505" s="68"/>
      <c r="AP505" s="68"/>
      <c r="AQ505" s="68"/>
      <c r="AR505" s="68"/>
      <c r="AS505" s="68"/>
      <c r="AT505" s="68"/>
      <c r="AU505" s="68"/>
    </row>
    <row r="506" spans="27:47">
      <c r="AA506" s="68"/>
      <c r="AB506" s="68"/>
      <c r="AC506" s="68"/>
      <c r="AD506" s="68"/>
      <c r="AE506" s="68"/>
      <c r="AG506" s="167"/>
      <c r="AN506" s="68"/>
      <c r="AO506" s="68"/>
      <c r="AP506" s="68"/>
      <c r="AQ506" s="68"/>
      <c r="AR506" s="68"/>
      <c r="AS506" s="68"/>
      <c r="AT506" s="68"/>
      <c r="AU506" s="68"/>
    </row>
    <row r="507" spans="27:47">
      <c r="AA507" s="68"/>
      <c r="AB507" s="68"/>
      <c r="AC507" s="68"/>
      <c r="AD507" s="68"/>
      <c r="AE507" s="68"/>
      <c r="AG507" s="167"/>
      <c r="AN507" s="68"/>
      <c r="AO507" s="68"/>
      <c r="AP507" s="68"/>
      <c r="AQ507" s="68"/>
      <c r="AR507" s="68"/>
      <c r="AS507" s="68"/>
      <c r="AT507" s="68"/>
      <c r="AU507" s="68"/>
    </row>
    <row r="508" spans="27:47">
      <c r="AA508" s="68"/>
      <c r="AB508" s="68"/>
      <c r="AC508" s="68"/>
      <c r="AD508" s="68"/>
      <c r="AE508" s="68"/>
      <c r="AG508" s="167"/>
      <c r="AN508" s="68"/>
      <c r="AO508" s="68"/>
      <c r="AP508" s="68"/>
      <c r="AQ508" s="68"/>
      <c r="AR508" s="68"/>
      <c r="AS508" s="68"/>
      <c r="AT508" s="68"/>
      <c r="AU508" s="68"/>
    </row>
    <row r="509" spans="27:47">
      <c r="AA509" s="68"/>
      <c r="AB509" s="68"/>
      <c r="AC509" s="68"/>
      <c r="AD509" s="68"/>
      <c r="AE509" s="68"/>
      <c r="AG509" s="167"/>
      <c r="AN509" s="68"/>
      <c r="AO509" s="68"/>
      <c r="AP509" s="68"/>
      <c r="AQ509" s="68"/>
      <c r="AR509" s="68"/>
      <c r="AS509" s="68"/>
      <c r="AT509" s="68"/>
      <c r="AU509" s="68"/>
    </row>
    <row r="510" spans="27:47">
      <c r="AA510" s="68"/>
      <c r="AB510" s="68"/>
      <c r="AC510" s="68"/>
      <c r="AD510" s="68"/>
      <c r="AE510" s="68"/>
      <c r="AG510" s="167"/>
      <c r="AN510" s="68"/>
      <c r="AO510" s="68"/>
      <c r="AP510" s="68"/>
      <c r="AQ510" s="68"/>
      <c r="AR510" s="68"/>
      <c r="AS510" s="68"/>
      <c r="AT510" s="68"/>
      <c r="AU510" s="68"/>
    </row>
    <row r="511" spans="27:47">
      <c r="AA511" s="68"/>
      <c r="AB511" s="68"/>
      <c r="AC511" s="68"/>
      <c r="AD511" s="68"/>
      <c r="AE511" s="68"/>
      <c r="AG511" s="167"/>
      <c r="AN511" s="68"/>
      <c r="AO511" s="68"/>
      <c r="AP511" s="68"/>
      <c r="AQ511" s="68"/>
      <c r="AR511" s="68"/>
      <c r="AS511" s="68"/>
      <c r="AT511" s="68"/>
      <c r="AU511" s="68"/>
    </row>
    <row r="512" spans="27:47">
      <c r="AA512" s="68"/>
      <c r="AB512" s="68"/>
      <c r="AC512" s="68"/>
      <c r="AD512" s="68"/>
      <c r="AE512" s="68"/>
      <c r="AG512" s="167"/>
      <c r="AN512" s="68"/>
      <c r="AO512" s="68"/>
      <c r="AP512" s="68"/>
      <c r="AQ512" s="68"/>
      <c r="AR512" s="68"/>
      <c r="AS512" s="68"/>
      <c r="AT512" s="68"/>
      <c r="AU512" s="68"/>
    </row>
    <row r="513" spans="27:64">
      <c r="AA513" s="68"/>
      <c r="AB513" s="68"/>
      <c r="AC513" s="68"/>
      <c r="AD513" s="68"/>
      <c r="AE513" s="68"/>
      <c r="AG513" s="167"/>
      <c r="AN513" s="68"/>
      <c r="AO513" s="68"/>
      <c r="AP513" s="68"/>
      <c r="AQ513" s="68"/>
      <c r="AR513" s="68"/>
      <c r="AS513" s="68"/>
      <c r="AT513" s="68"/>
      <c r="AU513" s="68"/>
    </row>
    <row r="514" spans="27:64">
      <c r="AA514" s="68"/>
      <c r="AB514" s="68"/>
      <c r="AC514" s="68"/>
      <c r="AD514" s="68"/>
      <c r="AE514" s="68"/>
      <c r="AG514" s="167"/>
      <c r="AN514" s="68"/>
      <c r="AO514" s="68"/>
      <c r="AP514" s="68"/>
      <c r="AQ514" s="68"/>
      <c r="AR514" s="68"/>
      <c r="AS514" s="68"/>
      <c r="AT514" s="68"/>
      <c r="AU514" s="68"/>
    </row>
    <row r="515" spans="27:64">
      <c r="AA515" s="68"/>
      <c r="AB515" s="68"/>
      <c r="AC515" s="68"/>
      <c r="AD515" s="68"/>
      <c r="AE515" s="68"/>
      <c r="AG515" s="167"/>
      <c r="AN515" s="68"/>
      <c r="AO515" s="68"/>
      <c r="AP515" s="68"/>
      <c r="AQ515" s="68"/>
      <c r="AR515" s="68"/>
      <c r="AS515" s="68"/>
      <c r="AT515" s="68"/>
      <c r="AU515" s="68"/>
      <c r="AV515" s="68"/>
    </row>
    <row r="516" spans="27:64">
      <c r="AA516" s="68"/>
      <c r="AB516" s="68"/>
      <c r="AC516" s="68"/>
      <c r="AD516" s="68"/>
      <c r="AE516" s="68"/>
      <c r="AG516" s="167"/>
      <c r="AN516" s="68"/>
      <c r="AO516" s="68"/>
      <c r="AP516" s="68"/>
      <c r="AQ516" s="68"/>
      <c r="AR516" s="68"/>
      <c r="AS516" s="68"/>
      <c r="AT516" s="68"/>
      <c r="AU516" s="68"/>
    </row>
    <row r="517" spans="27:64">
      <c r="AA517" s="68"/>
      <c r="AB517" s="68"/>
      <c r="AC517" s="68"/>
      <c r="AD517" s="68"/>
      <c r="AE517" s="68"/>
      <c r="AG517" s="167"/>
      <c r="AN517" s="68"/>
      <c r="AO517" s="68"/>
      <c r="AP517" s="68"/>
      <c r="AQ517" s="68"/>
      <c r="AR517" s="68"/>
      <c r="AS517" s="68"/>
      <c r="AT517" s="68"/>
      <c r="AU517" s="68"/>
    </row>
    <row r="518" spans="27:64">
      <c r="AA518" s="68"/>
      <c r="AB518" s="68"/>
      <c r="AC518" s="68"/>
      <c r="AD518" s="68"/>
      <c r="AE518" s="68"/>
      <c r="AG518" s="167"/>
      <c r="AN518" s="68"/>
      <c r="AO518" s="68"/>
      <c r="AP518" s="68"/>
      <c r="AQ518" s="68"/>
      <c r="AR518" s="68"/>
      <c r="AS518" s="68"/>
      <c r="AT518" s="68"/>
      <c r="AU518" s="68"/>
      <c r="AV518" s="68"/>
    </row>
    <row r="519" spans="27:64">
      <c r="AA519" s="68"/>
      <c r="AB519" s="68"/>
      <c r="AC519" s="68"/>
      <c r="AD519" s="68"/>
      <c r="AE519" s="68"/>
      <c r="AG519" s="167"/>
      <c r="AN519" s="68"/>
      <c r="AO519" s="68"/>
      <c r="AP519" s="68"/>
      <c r="AQ519" s="68"/>
      <c r="AR519" s="68"/>
      <c r="AS519" s="68"/>
      <c r="AT519" s="68"/>
      <c r="AU519" s="68"/>
      <c r="AV519" s="68"/>
      <c r="AW519" s="68"/>
      <c r="AX519" s="68"/>
      <c r="AY519" s="68"/>
      <c r="AZ519" s="68"/>
      <c r="BA519" s="68"/>
      <c r="BB519" s="68"/>
      <c r="BC519" s="68"/>
      <c r="BD519" s="68"/>
      <c r="BE519" s="68"/>
      <c r="BF519" s="68"/>
      <c r="BG519" s="68"/>
      <c r="BH519" s="68"/>
      <c r="BI519" s="68"/>
      <c r="BJ519" s="68"/>
      <c r="BK519" s="68"/>
      <c r="BL519" s="68"/>
    </row>
    <row r="520" spans="27:64">
      <c r="AA520" s="68"/>
      <c r="AB520" s="68"/>
      <c r="AC520" s="68"/>
      <c r="AD520" s="68"/>
      <c r="AE520" s="68"/>
      <c r="AG520" s="167"/>
      <c r="AN520" s="68"/>
      <c r="AO520" s="68"/>
      <c r="AP520" s="68"/>
      <c r="AQ520" s="68"/>
      <c r="AR520" s="68"/>
      <c r="AS520" s="68"/>
      <c r="AT520" s="68"/>
      <c r="AU520" s="68"/>
    </row>
    <row r="521" spans="27:64">
      <c r="AA521" s="68"/>
      <c r="AB521" s="68"/>
      <c r="AC521" s="68"/>
      <c r="AD521" s="68"/>
      <c r="AE521" s="68"/>
      <c r="AG521" s="167"/>
      <c r="AN521" s="68"/>
      <c r="AO521" s="68"/>
      <c r="AP521" s="68"/>
      <c r="AQ521" s="68"/>
      <c r="AR521" s="68"/>
      <c r="AS521" s="68"/>
      <c r="AT521" s="68"/>
      <c r="AU521" s="68"/>
    </row>
    <row r="522" spans="27:64">
      <c r="AA522" s="68"/>
      <c r="AB522" s="68"/>
      <c r="AC522" s="68"/>
      <c r="AD522" s="68"/>
      <c r="AE522" s="68"/>
      <c r="AG522" s="167"/>
      <c r="AN522" s="68"/>
      <c r="AO522" s="68"/>
      <c r="AP522" s="68"/>
      <c r="AQ522" s="68"/>
      <c r="AR522" s="68"/>
      <c r="AS522" s="68"/>
      <c r="AT522" s="68"/>
      <c r="AU522" s="68"/>
    </row>
    <row r="523" spans="27:64">
      <c r="AA523" s="68"/>
      <c r="AB523" s="68"/>
      <c r="AC523" s="68"/>
      <c r="AD523" s="68"/>
      <c r="AE523" s="68"/>
      <c r="AG523" s="167"/>
      <c r="AN523" s="68"/>
      <c r="AO523" s="68"/>
      <c r="AP523" s="68"/>
      <c r="AQ523" s="68"/>
      <c r="AR523" s="68"/>
      <c r="AS523" s="68"/>
      <c r="AT523" s="68"/>
      <c r="AU523" s="68"/>
    </row>
    <row r="524" spans="27:64">
      <c r="AA524" s="68"/>
      <c r="AB524" s="68"/>
      <c r="AC524" s="68"/>
      <c r="AD524" s="68"/>
      <c r="AE524" s="68"/>
      <c r="AG524" s="167"/>
      <c r="AN524" s="68"/>
      <c r="AO524" s="68"/>
      <c r="AP524" s="68"/>
      <c r="AQ524" s="68"/>
      <c r="AR524" s="68"/>
      <c r="AS524" s="68"/>
      <c r="AT524" s="68"/>
      <c r="AU524" s="68"/>
    </row>
    <row r="525" spans="27:64">
      <c r="AA525" s="68"/>
      <c r="AB525" s="68"/>
      <c r="AC525" s="68"/>
      <c r="AD525" s="68"/>
      <c r="AE525" s="68"/>
      <c r="AG525" s="167"/>
      <c r="AN525" s="68"/>
      <c r="AO525" s="68"/>
      <c r="AP525" s="68"/>
      <c r="AQ525" s="68"/>
      <c r="AR525" s="68"/>
      <c r="AS525" s="68"/>
      <c r="AT525" s="68"/>
      <c r="AU525" s="68"/>
    </row>
    <row r="526" spans="27:64">
      <c r="AA526" s="68"/>
      <c r="AB526" s="68"/>
      <c r="AC526" s="68"/>
      <c r="AD526" s="68"/>
      <c r="AE526" s="68"/>
      <c r="AG526" s="167"/>
      <c r="AN526" s="68"/>
      <c r="AO526" s="68"/>
      <c r="AP526" s="68"/>
      <c r="AQ526" s="68"/>
      <c r="AR526" s="68"/>
      <c r="AS526" s="68"/>
      <c r="AT526" s="68"/>
      <c r="AU526" s="68"/>
    </row>
    <row r="527" spans="27:64">
      <c r="AA527" s="68"/>
      <c r="AB527" s="68"/>
      <c r="AC527" s="68"/>
      <c r="AD527" s="68"/>
      <c r="AE527" s="68"/>
      <c r="AG527" s="167"/>
      <c r="AN527" s="68"/>
      <c r="AO527" s="68"/>
      <c r="AP527" s="68"/>
      <c r="AQ527" s="68"/>
      <c r="AR527" s="68"/>
      <c r="AS527" s="68"/>
      <c r="AT527" s="68"/>
      <c r="AU527" s="68"/>
    </row>
    <row r="528" spans="27:64">
      <c r="AA528" s="68"/>
      <c r="AB528" s="68"/>
      <c r="AC528" s="68"/>
      <c r="AD528" s="68"/>
      <c r="AE528" s="68"/>
      <c r="AG528" s="167"/>
      <c r="AN528" s="68"/>
      <c r="AO528" s="68"/>
      <c r="AP528" s="68"/>
      <c r="AQ528" s="68"/>
      <c r="AR528" s="68"/>
      <c r="AS528" s="68"/>
      <c r="AT528" s="68"/>
      <c r="AU528" s="68"/>
      <c r="AV528" s="68"/>
      <c r="AX528" s="68"/>
    </row>
    <row r="529" spans="27:64">
      <c r="AA529" s="68"/>
      <c r="AB529" s="68"/>
      <c r="AC529" s="68"/>
      <c r="AD529" s="68"/>
      <c r="AE529" s="68"/>
      <c r="AG529" s="167"/>
      <c r="AN529" s="68"/>
      <c r="AO529" s="68"/>
      <c r="AP529" s="68"/>
      <c r="AQ529" s="68"/>
      <c r="AR529" s="68"/>
      <c r="AS529" s="68"/>
      <c r="AT529" s="68"/>
      <c r="AU529" s="68"/>
    </row>
    <row r="530" spans="27:64">
      <c r="AA530" s="68"/>
      <c r="AB530" s="68"/>
      <c r="AC530" s="68"/>
      <c r="AD530" s="68"/>
      <c r="AE530" s="68"/>
      <c r="AG530" s="167"/>
      <c r="AN530" s="68"/>
      <c r="AO530" s="68"/>
      <c r="AP530" s="68"/>
      <c r="AQ530" s="68"/>
      <c r="AR530" s="68"/>
      <c r="AS530" s="68"/>
      <c r="AT530" s="68"/>
      <c r="AU530" s="68"/>
    </row>
    <row r="531" spans="27:64">
      <c r="AA531" s="68"/>
      <c r="AB531" s="68"/>
      <c r="AC531" s="68"/>
      <c r="AD531" s="68"/>
      <c r="AE531" s="68"/>
      <c r="AG531" s="167"/>
      <c r="AN531" s="68"/>
      <c r="AO531" s="68"/>
      <c r="AP531" s="68"/>
      <c r="AQ531" s="68"/>
      <c r="AR531" s="68"/>
      <c r="AS531" s="68"/>
      <c r="AT531" s="68"/>
      <c r="AU531" s="68"/>
    </row>
    <row r="532" spans="27:64">
      <c r="AA532" s="68"/>
      <c r="AB532" s="68"/>
      <c r="AC532" s="68"/>
      <c r="AD532" s="68"/>
      <c r="AE532" s="68"/>
      <c r="AG532" s="167"/>
      <c r="AN532" s="68"/>
      <c r="AO532" s="68"/>
      <c r="AP532" s="68"/>
      <c r="AQ532" s="68"/>
      <c r="AR532" s="68"/>
      <c r="AS532" s="68"/>
      <c r="AT532" s="68"/>
      <c r="AU532" s="68"/>
    </row>
    <row r="533" spans="27:64">
      <c r="AA533" s="68"/>
      <c r="AB533" s="68"/>
      <c r="AC533" s="68"/>
      <c r="AD533" s="68"/>
      <c r="AE533" s="68"/>
      <c r="AG533" s="167"/>
      <c r="AN533" s="68"/>
      <c r="AO533" s="68"/>
      <c r="AP533" s="68"/>
      <c r="AQ533" s="68"/>
      <c r="AR533" s="68"/>
      <c r="AS533" s="68"/>
      <c r="AT533" s="68"/>
      <c r="AU533" s="68"/>
    </row>
    <row r="534" spans="27:64">
      <c r="AA534" s="68"/>
      <c r="AB534" s="68"/>
      <c r="AC534" s="68"/>
      <c r="AD534" s="68"/>
      <c r="AE534" s="68"/>
      <c r="AG534" s="167"/>
      <c r="AN534" s="68"/>
      <c r="AO534" s="68"/>
      <c r="AP534" s="68"/>
      <c r="AQ534" s="68"/>
      <c r="AR534" s="68"/>
      <c r="AS534" s="68"/>
      <c r="AT534" s="68"/>
      <c r="AU534" s="68"/>
      <c r="AV534" s="68"/>
      <c r="AW534" s="68"/>
      <c r="AX534" s="68"/>
      <c r="AY534" s="68"/>
      <c r="AZ534" s="68"/>
      <c r="BA534" s="68"/>
      <c r="BB534" s="68"/>
      <c r="BC534" s="68"/>
      <c r="BD534" s="68"/>
      <c r="BE534" s="68"/>
      <c r="BF534" s="68"/>
      <c r="BG534" s="68"/>
      <c r="BH534" s="68"/>
      <c r="BI534" s="68"/>
      <c r="BJ534" s="68"/>
      <c r="BK534" s="68"/>
      <c r="BL534" s="68"/>
    </row>
    <row r="535" spans="27:64">
      <c r="AA535" s="68"/>
      <c r="AB535" s="68"/>
      <c r="AC535" s="68"/>
      <c r="AD535" s="68"/>
      <c r="AE535" s="68"/>
      <c r="AG535" s="167"/>
      <c r="AN535" s="68"/>
      <c r="AO535" s="68"/>
      <c r="AP535" s="68"/>
      <c r="AQ535" s="68"/>
      <c r="AR535" s="68"/>
      <c r="AS535" s="68"/>
      <c r="AT535" s="68"/>
      <c r="AU535" s="68"/>
    </row>
    <row r="536" spans="27:64">
      <c r="AA536" s="68"/>
      <c r="AB536" s="68"/>
      <c r="AC536" s="68"/>
      <c r="AD536" s="68"/>
      <c r="AE536" s="68"/>
      <c r="AG536" s="167"/>
      <c r="AN536" s="68"/>
      <c r="AO536" s="68"/>
      <c r="AP536" s="68"/>
      <c r="AQ536" s="68"/>
      <c r="AR536" s="68"/>
      <c r="AS536" s="68"/>
      <c r="AT536" s="68"/>
      <c r="AU536" s="68"/>
    </row>
    <row r="537" spans="27:64">
      <c r="AA537" s="68"/>
      <c r="AB537" s="68"/>
      <c r="AC537" s="68"/>
      <c r="AD537" s="68"/>
      <c r="AE537" s="68"/>
      <c r="AG537" s="167"/>
      <c r="AN537" s="68"/>
      <c r="AO537" s="68"/>
      <c r="AP537" s="68"/>
      <c r="AQ537" s="68"/>
      <c r="AR537" s="68"/>
      <c r="AS537" s="68"/>
      <c r="AT537" s="68"/>
      <c r="AU537" s="68"/>
    </row>
    <row r="538" spans="27:64">
      <c r="AA538" s="68"/>
      <c r="AB538" s="68"/>
      <c r="AC538" s="68"/>
      <c r="AD538" s="68"/>
      <c r="AE538" s="68"/>
      <c r="AG538" s="167"/>
      <c r="AN538" s="68"/>
      <c r="AO538" s="68"/>
      <c r="AP538" s="68"/>
      <c r="AQ538" s="68"/>
      <c r="AR538" s="68"/>
      <c r="AS538" s="68"/>
      <c r="AT538" s="68"/>
      <c r="AU538" s="68"/>
    </row>
    <row r="539" spans="27:64">
      <c r="AA539" s="68"/>
      <c r="AB539" s="68"/>
      <c r="AC539" s="68"/>
      <c r="AD539" s="68"/>
      <c r="AE539" s="68"/>
      <c r="AG539" s="167"/>
      <c r="AN539" s="68"/>
      <c r="AO539" s="68"/>
      <c r="AP539" s="68"/>
      <c r="AQ539" s="68"/>
      <c r="AR539" s="68"/>
      <c r="AS539" s="68"/>
      <c r="AT539" s="68"/>
      <c r="AU539" s="68"/>
    </row>
    <row r="540" spans="27:64">
      <c r="AA540" s="68"/>
      <c r="AB540" s="68"/>
      <c r="AC540" s="68"/>
      <c r="AD540" s="68"/>
      <c r="AE540" s="68"/>
      <c r="AG540" s="167"/>
      <c r="AN540" s="68"/>
      <c r="AO540" s="68"/>
      <c r="AP540" s="68"/>
      <c r="AQ540" s="68"/>
      <c r="AR540" s="68"/>
      <c r="AS540" s="68"/>
      <c r="AT540" s="68"/>
      <c r="AU540" s="68"/>
    </row>
    <row r="541" spans="27:64">
      <c r="AA541" s="68"/>
      <c r="AB541" s="68"/>
      <c r="AC541" s="68"/>
      <c r="AD541" s="68"/>
      <c r="AE541" s="68"/>
      <c r="AG541" s="167"/>
      <c r="AN541" s="68"/>
      <c r="AO541" s="68"/>
      <c r="AP541" s="68"/>
      <c r="AQ541" s="68"/>
      <c r="AR541" s="68"/>
      <c r="AS541" s="68"/>
      <c r="AT541" s="68"/>
      <c r="AU541" s="68"/>
    </row>
    <row r="542" spans="27:64">
      <c r="AA542" s="68"/>
      <c r="AB542" s="68"/>
      <c r="AC542" s="68"/>
      <c r="AD542" s="68"/>
      <c r="AE542" s="68"/>
      <c r="AG542" s="167"/>
      <c r="AN542" s="68"/>
      <c r="AO542" s="68"/>
      <c r="AP542" s="68"/>
      <c r="AQ542" s="68"/>
      <c r="AR542" s="68"/>
      <c r="AS542" s="68"/>
      <c r="AT542" s="68"/>
      <c r="AU542" s="68"/>
    </row>
    <row r="543" spans="27:64">
      <c r="AA543" s="68"/>
      <c r="AB543" s="68"/>
      <c r="AC543" s="68"/>
      <c r="AD543" s="68"/>
      <c r="AE543" s="68"/>
      <c r="AG543" s="167"/>
      <c r="AN543" s="68"/>
      <c r="AO543" s="68"/>
      <c r="AP543" s="68"/>
      <c r="AQ543" s="68"/>
      <c r="AR543" s="68"/>
      <c r="AS543" s="68"/>
      <c r="AT543" s="68"/>
      <c r="AU543" s="68"/>
    </row>
    <row r="544" spans="27:64">
      <c r="AA544" s="68"/>
      <c r="AB544" s="68"/>
      <c r="AC544" s="68"/>
      <c r="AD544" s="68"/>
      <c r="AE544" s="68"/>
      <c r="AG544" s="167"/>
      <c r="AN544" s="68"/>
      <c r="AO544" s="68"/>
      <c r="AP544" s="68"/>
      <c r="AQ544" s="68"/>
      <c r="AR544" s="68"/>
      <c r="AS544" s="68"/>
      <c r="AT544" s="68"/>
      <c r="AU544" s="68"/>
    </row>
    <row r="545" spans="27:48">
      <c r="AA545" s="68"/>
      <c r="AB545" s="68"/>
      <c r="AC545" s="68"/>
      <c r="AD545" s="68"/>
      <c r="AE545" s="68"/>
      <c r="AG545" s="167"/>
      <c r="AN545" s="68"/>
      <c r="AO545" s="68"/>
      <c r="AP545" s="68"/>
      <c r="AQ545" s="68"/>
      <c r="AR545" s="68"/>
      <c r="AS545" s="68"/>
      <c r="AT545" s="68"/>
      <c r="AU545" s="68"/>
    </row>
    <row r="546" spans="27:48">
      <c r="AA546" s="68"/>
      <c r="AB546" s="68"/>
      <c r="AC546" s="68"/>
      <c r="AD546" s="68"/>
      <c r="AE546" s="68"/>
      <c r="AG546" s="167"/>
      <c r="AN546" s="68"/>
      <c r="AO546" s="68"/>
      <c r="AP546" s="68"/>
      <c r="AQ546" s="68"/>
      <c r="AR546" s="68"/>
      <c r="AS546" s="68"/>
      <c r="AT546" s="68"/>
      <c r="AU546" s="68"/>
    </row>
    <row r="547" spans="27:48">
      <c r="AA547" s="68"/>
      <c r="AB547" s="68"/>
      <c r="AC547" s="68"/>
      <c r="AD547" s="68"/>
      <c r="AE547" s="68"/>
      <c r="AG547" s="167"/>
      <c r="AN547" s="68"/>
      <c r="AO547" s="68"/>
      <c r="AP547" s="68"/>
      <c r="AQ547" s="68"/>
      <c r="AR547" s="68"/>
      <c r="AS547" s="68"/>
      <c r="AT547" s="68"/>
      <c r="AU547" s="68"/>
    </row>
    <row r="548" spans="27:48">
      <c r="AA548" s="68"/>
      <c r="AB548" s="68"/>
      <c r="AC548" s="68"/>
      <c r="AD548" s="68"/>
      <c r="AE548" s="68"/>
      <c r="AG548" s="167"/>
      <c r="AN548" s="68"/>
      <c r="AO548" s="68"/>
      <c r="AP548" s="68"/>
      <c r="AQ548" s="68"/>
      <c r="AR548" s="68"/>
      <c r="AS548" s="68"/>
      <c r="AT548" s="68"/>
      <c r="AU548" s="68"/>
    </row>
    <row r="549" spans="27:48">
      <c r="AA549" s="68"/>
      <c r="AB549" s="68"/>
      <c r="AC549" s="68"/>
      <c r="AD549" s="68"/>
      <c r="AE549" s="68"/>
      <c r="AG549" s="167"/>
      <c r="AN549" s="68"/>
      <c r="AO549" s="68"/>
      <c r="AP549" s="68"/>
      <c r="AQ549" s="68"/>
      <c r="AR549" s="68"/>
      <c r="AS549" s="68"/>
      <c r="AT549" s="68"/>
      <c r="AU549" s="68"/>
    </row>
    <row r="550" spans="27:48">
      <c r="AA550" s="68"/>
      <c r="AB550" s="68"/>
      <c r="AC550" s="68"/>
      <c r="AD550" s="68"/>
      <c r="AE550" s="68"/>
      <c r="AG550" s="167"/>
      <c r="AN550" s="68"/>
      <c r="AO550" s="68"/>
      <c r="AP550" s="68"/>
      <c r="AQ550" s="68"/>
      <c r="AR550" s="68"/>
      <c r="AS550" s="68"/>
      <c r="AT550" s="68"/>
      <c r="AU550" s="68"/>
    </row>
    <row r="551" spans="27:48">
      <c r="AA551" s="68"/>
      <c r="AB551" s="68"/>
      <c r="AC551" s="68"/>
      <c r="AD551" s="68"/>
      <c r="AE551" s="68"/>
      <c r="AG551" s="167"/>
      <c r="AN551" s="68"/>
      <c r="AO551" s="68"/>
      <c r="AP551" s="68"/>
      <c r="AQ551" s="68"/>
      <c r="AR551" s="68"/>
      <c r="AS551" s="68"/>
      <c r="AT551" s="68"/>
      <c r="AU551" s="68"/>
    </row>
    <row r="552" spans="27:48">
      <c r="AA552" s="68"/>
      <c r="AB552" s="68"/>
      <c r="AC552" s="68"/>
      <c r="AD552" s="68"/>
      <c r="AE552" s="68"/>
      <c r="AG552" s="167"/>
      <c r="AN552" s="68"/>
      <c r="AO552" s="68"/>
      <c r="AP552" s="68"/>
      <c r="AQ552" s="68"/>
      <c r="AR552" s="68"/>
      <c r="AS552" s="68"/>
      <c r="AT552" s="68"/>
      <c r="AU552" s="68"/>
    </row>
    <row r="553" spans="27:48">
      <c r="AA553" s="68"/>
      <c r="AB553" s="68"/>
      <c r="AC553" s="68"/>
      <c r="AD553" s="68"/>
      <c r="AE553" s="68"/>
      <c r="AG553" s="167"/>
      <c r="AN553" s="68"/>
      <c r="AO553" s="68"/>
      <c r="AP553" s="68"/>
      <c r="AQ553" s="68"/>
      <c r="AR553" s="68"/>
      <c r="AS553" s="68"/>
      <c r="AT553" s="68"/>
      <c r="AU553" s="68"/>
    </row>
    <row r="554" spans="27:48">
      <c r="AA554" s="68"/>
      <c r="AB554" s="68"/>
      <c r="AC554" s="68"/>
      <c r="AD554" s="68"/>
      <c r="AE554" s="68"/>
      <c r="AG554" s="167"/>
      <c r="AN554" s="68"/>
      <c r="AO554" s="68"/>
      <c r="AP554" s="68"/>
      <c r="AQ554" s="68"/>
      <c r="AR554" s="68"/>
      <c r="AS554" s="68"/>
      <c r="AT554" s="68"/>
      <c r="AU554" s="68"/>
    </row>
    <row r="555" spans="27:48">
      <c r="AA555" s="68"/>
      <c r="AB555" s="68"/>
      <c r="AC555" s="68"/>
      <c r="AD555" s="68"/>
      <c r="AE555" s="68"/>
      <c r="AG555" s="167"/>
      <c r="AN555" s="68"/>
      <c r="AO555" s="68"/>
      <c r="AP555" s="68"/>
      <c r="AQ555" s="68"/>
      <c r="AR555" s="68"/>
      <c r="AS555" s="68"/>
      <c r="AT555" s="68"/>
      <c r="AU555" s="68"/>
    </row>
    <row r="556" spans="27:48">
      <c r="AA556" s="68"/>
      <c r="AB556" s="68"/>
      <c r="AC556" s="68"/>
      <c r="AD556" s="68"/>
      <c r="AE556" s="68"/>
      <c r="AG556" s="167"/>
      <c r="AN556" s="68"/>
      <c r="AO556" s="68"/>
      <c r="AP556" s="68"/>
      <c r="AQ556" s="68"/>
      <c r="AR556" s="68"/>
      <c r="AS556" s="68"/>
      <c r="AT556" s="68"/>
      <c r="AU556" s="68"/>
    </row>
    <row r="557" spans="27:48">
      <c r="AA557" s="68"/>
      <c r="AB557" s="68"/>
      <c r="AC557" s="68"/>
      <c r="AD557" s="68"/>
      <c r="AE557" s="68"/>
      <c r="AG557" s="167"/>
      <c r="AN557" s="68"/>
      <c r="AO557" s="68"/>
      <c r="AP557" s="68"/>
      <c r="AQ557" s="68"/>
      <c r="AR557" s="68"/>
      <c r="AS557" s="68"/>
      <c r="AT557" s="68"/>
      <c r="AU557" s="68"/>
    </row>
    <row r="558" spans="27:48">
      <c r="AA558" s="68"/>
      <c r="AB558" s="68"/>
      <c r="AC558" s="68"/>
      <c r="AD558" s="68"/>
      <c r="AE558" s="68"/>
      <c r="AG558" s="167"/>
      <c r="AN558" s="68"/>
      <c r="AO558" s="68"/>
      <c r="AP558" s="68"/>
      <c r="AQ558" s="68"/>
      <c r="AR558" s="68"/>
      <c r="AS558" s="68"/>
      <c r="AT558" s="68"/>
      <c r="AU558" s="68"/>
    </row>
    <row r="559" spans="27:48">
      <c r="AA559" s="68"/>
      <c r="AB559" s="68"/>
      <c r="AC559" s="68"/>
      <c r="AD559" s="68"/>
      <c r="AE559" s="68"/>
      <c r="AG559" s="167"/>
      <c r="AN559" s="68"/>
      <c r="AO559" s="68"/>
      <c r="AP559" s="68"/>
      <c r="AQ559" s="68"/>
      <c r="AR559" s="68"/>
      <c r="AS559" s="68"/>
      <c r="AT559" s="68"/>
      <c r="AU559" s="68"/>
      <c r="AV559" s="68"/>
    </row>
    <row r="560" spans="27:48">
      <c r="AA560" s="68"/>
      <c r="AB560" s="68"/>
      <c r="AC560" s="68"/>
      <c r="AD560" s="68"/>
      <c r="AE560" s="68"/>
      <c r="AG560" s="167"/>
      <c r="AN560" s="68"/>
      <c r="AO560" s="68"/>
      <c r="AP560" s="68"/>
      <c r="AQ560" s="68"/>
      <c r="AR560" s="68"/>
      <c r="AS560" s="68"/>
      <c r="AT560" s="68"/>
      <c r="AU560" s="68"/>
    </row>
    <row r="561" spans="27:47">
      <c r="AA561" s="68"/>
      <c r="AB561" s="68"/>
      <c r="AC561" s="68"/>
      <c r="AD561" s="68"/>
      <c r="AE561" s="68"/>
      <c r="AG561" s="167"/>
      <c r="AN561" s="68"/>
      <c r="AO561" s="68"/>
      <c r="AP561" s="68"/>
      <c r="AQ561" s="68"/>
      <c r="AR561" s="68"/>
      <c r="AS561" s="68"/>
      <c r="AT561" s="68"/>
      <c r="AU561" s="68"/>
    </row>
    <row r="562" spans="27:47">
      <c r="AA562" s="68"/>
      <c r="AB562" s="68"/>
      <c r="AC562" s="68"/>
      <c r="AD562" s="68"/>
      <c r="AE562" s="68"/>
      <c r="AG562" s="167"/>
      <c r="AN562" s="68"/>
      <c r="AO562" s="68"/>
      <c r="AP562" s="68"/>
      <c r="AQ562" s="68"/>
      <c r="AR562" s="68"/>
      <c r="AS562" s="68"/>
      <c r="AT562" s="68"/>
      <c r="AU562" s="68"/>
    </row>
    <row r="563" spans="27:47">
      <c r="AA563" s="68"/>
      <c r="AB563" s="68"/>
      <c r="AC563" s="68"/>
      <c r="AD563" s="68"/>
      <c r="AE563" s="68"/>
      <c r="AG563" s="167"/>
      <c r="AN563" s="68"/>
      <c r="AO563" s="68"/>
      <c r="AP563" s="68"/>
      <c r="AQ563" s="68"/>
      <c r="AR563" s="68"/>
      <c r="AS563" s="68"/>
      <c r="AT563" s="68"/>
      <c r="AU563" s="68"/>
    </row>
    <row r="564" spans="27:47">
      <c r="AA564" s="68"/>
      <c r="AB564" s="68"/>
      <c r="AC564" s="68"/>
      <c r="AD564" s="68"/>
      <c r="AE564" s="68"/>
      <c r="AG564" s="167"/>
      <c r="AN564" s="68"/>
      <c r="AO564" s="68"/>
      <c r="AP564" s="68"/>
      <c r="AQ564" s="68"/>
      <c r="AR564" s="68"/>
      <c r="AS564" s="68"/>
      <c r="AT564" s="68"/>
      <c r="AU564" s="68"/>
    </row>
    <row r="565" spans="27:47">
      <c r="AA565" s="68"/>
      <c r="AB565" s="68"/>
      <c r="AC565" s="68"/>
      <c r="AD565" s="68"/>
      <c r="AE565" s="68"/>
      <c r="AG565" s="167"/>
      <c r="AN565" s="68"/>
      <c r="AO565" s="68"/>
      <c r="AP565" s="68"/>
      <c r="AQ565" s="68"/>
      <c r="AR565" s="68"/>
      <c r="AS565" s="68"/>
      <c r="AT565" s="68"/>
      <c r="AU565" s="68"/>
    </row>
    <row r="566" spans="27:47">
      <c r="AA566" s="68"/>
      <c r="AB566" s="68"/>
      <c r="AC566" s="68"/>
      <c r="AD566" s="68"/>
      <c r="AE566" s="68"/>
      <c r="AG566" s="167"/>
      <c r="AN566" s="68"/>
      <c r="AO566" s="68"/>
      <c r="AP566" s="68"/>
      <c r="AQ566" s="68"/>
      <c r="AR566" s="68"/>
      <c r="AS566" s="68"/>
      <c r="AT566" s="68"/>
      <c r="AU566" s="68"/>
    </row>
    <row r="567" spans="27:47">
      <c r="AA567" s="68"/>
      <c r="AB567" s="68"/>
      <c r="AC567" s="68"/>
      <c r="AD567" s="68"/>
      <c r="AE567" s="68"/>
      <c r="AG567" s="167"/>
      <c r="AN567" s="68"/>
      <c r="AO567" s="68"/>
      <c r="AP567" s="68"/>
      <c r="AQ567" s="68"/>
      <c r="AR567" s="68"/>
      <c r="AS567" s="68"/>
      <c r="AT567" s="68"/>
      <c r="AU567" s="68"/>
    </row>
    <row r="568" spans="27:47">
      <c r="AA568" s="68"/>
      <c r="AB568" s="68"/>
      <c r="AC568" s="68"/>
      <c r="AD568" s="68"/>
      <c r="AE568" s="68"/>
      <c r="AG568" s="167"/>
      <c r="AN568" s="68"/>
      <c r="AO568" s="68"/>
      <c r="AP568" s="68"/>
      <c r="AQ568" s="68"/>
      <c r="AR568" s="68"/>
      <c r="AS568" s="68"/>
      <c r="AT568" s="68"/>
      <c r="AU568" s="68"/>
    </row>
    <row r="569" spans="27:47">
      <c r="AA569" s="68"/>
      <c r="AB569" s="68"/>
      <c r="AC569" s="68"/>
      <c r="AD569" s="68"/>
      <c r="AE569" s="68"/>
      <c r="AG569" s="167"/>
      <c r="AN569" s="68"/>
      <c r="AO569" s="68"/>
      <c r="AP569" s="68"/>
      <c r="AQ569" s="68"/>
      <c r="AR569" s="68"/>
      <c r="AS569" s="68"/>
      <c r="AT569" s="68"/>
      <c r="AU569" s="68"/>
    </row>
    <row r="570" spans="27:47">
      <c r="AA570" s="68"/>
      <c r="AB570" s="68"/>
      <c r="AC570" s="68"/>
      <c r="AD570" s="68"/>
      <c r="AE570" s="68"/>
      <c r="AG570" s="167"/>
      <c r="AN570" s="68"/>
      <c r="AO570" s="68"/>
      <c r="AP570" s="68"/>
      <c r="AQ570" s="68"/>
      <c r="AR570" s="68"/>
      <c r="AS570" s="68"/>
      <c r="AT570" s="68"/>
      <c r="AU570" s="68"/>
    </row>
    <row r="571" spans="27:47">
      <c r="AA571" s="68"/>
      <c r="AB571" s="68"/>
      <c r="AC571" s="68"/>
      <c r="AD571" s="68"/>
      <c r="AE571" s="68"/>
      <c r="AG571" s="167"/>
      <c r="AN571" s="68"/>
      <c r="AO571" s="68"/>
      <c r="AP571" s="68"/>
      <c r="AQ571" s="68"/>
      <c r="AR571" s="68"/>
      <c r="AS571" s="68"/>
      <c r="AT571" s="68"/>
      <c r="AU571" s="68"/>
    </row>
    <row r="572" spans="27:47">
      <c r="AA572" s="68"/>
      <c r="AB572" s="68"/>
      <c r="AC572" s="68"/>
      <c r="AD572" s="68"/>
      <c r="AE572" s="68"/>
      <c r="AG572" s="167"/>
      <c r="AN572" s="68"/>
      <c r="AO572" s="68"/>
      <c r="AP572" s="68"/>
      <c r="AQ572" s="68"/>
      <c r="AR572" s="68"/>
      <c r="AS572" s="68"/>
      <c r="AT572" s="68"/>
      <c r="AU572" s="68"/>
    </row>
    <row r="573" spans="27:47">
      <c r="AA573" s="68"/>
      <c r="AB573" s="68"/>
      <c r="AC573" s="68"/>
      <c r="AD573" s="68"/>
      <c r="AE573" s="68"/>
      <c r="AG573" s="167"/>
      <c r="AN573" s="68"/>
      <c r="AO573" s="68"/>
      <c r="AP573" s="68"/>
      <c r="AQ573" s="68"/>
      <c r="AR573" s="68"/>
      <c r="AS573" s="68"/>
      <c r="AT573" s="68"/>
      <c r="AU573" s="68"/>
    </row>
    <row r="574" spans="27:47">
      <c r="AA574" s="68"/>
      <c r="AB574" s="68"/>
      <c r="AC574" s="68"/>
      <c r="AD574" s="68"/>
      <c r="AE574" s="68"/>
      <c r="AG574" s="167"/>
      <c r="AN574" s="68"/>
      <c r="AO574" s="68"/>
      <c r="AP574" s="68"/>
      <c r="AQ574" s="68"/>
      <c r="AR574" s="68"/>
      <c r="AS574" s="68"/>
      <c r="AT574" s="68"/>
      <c r="AU574" s="68"/>
    </row>
    <row r="575" spans="27:47">
      <c r="AA575" s="68"/>
      <c r="AB575" s="68"/>
      <c r="AC575" s="68"/>
      <c r="AD575" s="68"/>
      <c r="AE575" s="68"/>
      <c r="AG575" s="167"/>
      <c r="AN575" s="68"/>
      <c r="AO575" s="68"/>
      <c r="AP575" s="68"/>
      <c r="AQ575" s="68"/>
      <c r="AR575" s="68"/>
      <c r="AS575" s="68"/>
      <c r="AT575" s="68"/>
      <c r="AU575" s="68"/>
    </row>
    <row r="576" spans="27:47">
      <c r="AA576" s="68"/>
      <c r="AB576" s="68"/>
      <c r="AC576" s="68"/>
      <c r="AD576" s="68"/>
      <c r="AE576" s="68"/>
      <c r="AG576" s="167"/>
      <c r="AN576" s="68"/>
      <c r="AO576" s="68"/>
      <c r="AP576" s="68"/>
      <c r="AQ576" s="68"/>
      <c r="AR576" s="68"/>
      <c r="AS576" s="68"/>
      <c r="AT576" s="68"/>
      <c r="AU576" s="68"/>
    </row>
    <row r="577" spans="27:48">
      <c r="AA577" s="68"/>
      <c r="AB577" s="68"/>
      <c r="AC577" s="68"/>
      <c r="AD577" s="68"/>
      <c r="AE577" s="68"/>
      <c r="AG577" s="167"/>
      <c r="AN577" s="68"/>
      <c r="AO577" s="68"/>
      <c r="AP577" s="68"/>
      <c r="AQ577" s="68"/>
      <c r="AR577" s="68"/>
      <c r="AS577" s="68"/>
      <c r="AT577" s="68"/>
      <c r="AU577" s="68"/>
    </row>
    <row r="578" spans="27:48">
      <c r="AA578" s="68"/>
      <c r="AB578" s="68"/>
      <c r="AC578" s="68"/>
      <c r="AD578" s="68"/>
      <c r="AE578" s="68"/>
      <c r="AG578" s="167"/>
      <c r="AN578" s="68"/>
      <c r="AO578" s="68"/>
      <c r="AP578" s="68"/>
      <c r="AQ578" s="68"/>
      <c r="AR578" s="68"/>
      <c r="AS578" s="68"/>
      <c r="AT578" s="68"/>
      <c r="AU578" s="68"/>
    </row>
    <row r="579" spans="27:48">
      <c r="AA579" s="68"/>
      <c r="AB579" s="68"/>
      <c r="AC579" s="68"/>
      <c r="AD579" s="68"/>
      <c r="AE579" s="68"/>
      <c r="AG579" s="167"/>
      <c r="AN579" s="68"/>
      <c r="AO579" s="68"/>
      <c r="AP579" s="68"/>
      <c r="AQ579" s="68"/>
      <c r="AR579" s="68"/>
      <c r="AS579" s="68"/>
      <c r="AT579" s="68"/>
      <c r="AU579" s="68"/>
      <c r="AV579" s="68"/>
    </row>
    <row r="580" spans="27:48">
      <c r="AA580" s="68"/>
      <c r="AB580" s="68"/>
      <c r="AC580" s="68"/>
      <c r="AD580" s="68"/>
      <c r="AE580" s="68"/>
      <c r="AG580" s="167"/>
      <c r="AN580" s="68"/>
      <c r="AO580" s="68"/>
      <c r="AP580" s="68"/>
      <c r="AQ580" s="68"/>
      <c r="AR580" s="68"/>
      <c r="AS580" s="68"/>
      <c r="AT580" s="68"/>
      <c r="AU580" s="68"/>
    </row>
    <row r="581" spans="27:48">
      <c r="AA581" s="68"/>
      <c r="AB581" s="68"/>
      <c r="AC581" s="68"/>
      <c r="AD581" s="68"/>
      <c r="AE581" s="68"/>
      <c r="AG581" s="167"/>
      <c r="AN581" s="68"/>
      <c r="AO581" s="68"/>
      <c r="AP581" s="68"/>
      <c r="AQ581" s="68"/>
      <c r="AR581" s="68"/>
      <c r="AS581" s="68"/>
      <c r="AT581" s="68"/>
      <c r="AU581" s="68"/>
    </row>
    <row r="582" spans="27:48">
      <c r="AA582" s="68"/>
      <c r="AB582" s="68"/>
      <c r="AC582" s="68"/>
      <c r="AD582" s="68"/>
      <c r="AE582" s="68"/>
      <c r="AG582" s="167"/>
      <c r="AN582" s="68"/>
      <c r="AO582" s="68"/>
      <c r="AP582" s="68"/>
      <c r="AQ582" s="68"/>
      <c r="AR582" s="68"/>
      <c r="AS582" s="68"/>
      <c r="AT582" s="68"/>
      <c r="AU582" s="68"/>
    </row>
    <row r="583" spans="27:48">
      <c r="AA583" s="68"/>
      <c r="AB583" s="68"/>
      <c r="AC583" s="68"/>
      <c r="AD583" s="68"/>
      <c r="AE583" s="68"/>
      <c r="AG583" s="167"/>
      <c r="AN583" s="68"/>
      <c r="AO583" s="68"/>
      <c r="AP583" s="68"/>
      <c r="AQ583" s="68"/>
      <c r="AR583" s="68"/>
      <c r="AS583" s="68"/>
      <c r="AT583" s="68"/>
      <c r="AU583" s="68"/>
    </row>
    <row r="584" spans="27:48">
      <c r="AA584" s="68"/>
      <c r="AB584" s="68"/>
      <c r="AC584" s="68"/>
      <c r="AD584" s="68"/>
      <c r="AE584" s="68"/>
      <c r="AG584" s="167"/>
      <c r="AN584" s="68"/>
      <c r="AO584" s="68"/>
      <c r="AP584" s="68"/>
      <c r="AQ584" s="68"/>
      <c r="AR584" s="68"/>
      <c r="AS584" s="68"/>
      <c r="AT584" s="68"/>
      <c r="AU584" s="68"/>
    </row>
    <row r="585" spans="27:48">
      <c r="AA585" s="68"/>
      <c r="AB585" s="68"/>
      <c r="AC585" s="68"/>
      <c r="AD585" s="68"/>
      <c r="AE585" s="68"/>
      <c r="AG585" s="167"/>
      <c r="AN585" s="68"/>
      <c r="AO585" s="68"/>
      <c r="AP585" s="68"/>
      <c r="AQ585" s="68"/>
      <c r="AR585" s="68"/>
      <c r="AS585" s="68"/>
      <c r="AT585" s="68"/>
      <c r="AU585" s="68"/>
    </row>
    <row r="586" spans="27:48">
      <c r="AA586" s="68"/>
      <c r="AB586" s="68"/>
      <c r="AC586" s="68"/>
      <c r="AD586" s="68"/>
      <c r="AE586" s="68"/>
      <c r="AG586" s="167"/>
      <c r="AN586" s="68"/>
      <c r="AO586" s="68"/>
      <c r="AP586" s="68"/>
      <c r="AQ586" s="68"/>
      <c r="AR586" s="68"/>
      <c r="AS586" s="68"/>
      <c r="AT586" s="68"/>
      <c r="AU586" s="68"/>
    </row>
    <row r="587" spans="27:48">
      <c r="AA587" s="68"/>
      <c r="AB587" s="68"/>
      <c r="AC587" s="68"/>
      <c r="AD587" s="68"/>
      <c r="AE587" s="68"/>
      <c r="AG587" s="167"/>
      <c r="AN587" s="68"/>
      <c r="AO587" s="68"/>
      <c r="AP587" s="68"/>
      <c r="AQ587" s="68"/>
      <c r="AR587" s="68"/>
      <c r="AS587" s="68"/>
      <c r="AT587" s="68"/>
      <c r="AU587" s="68"/>
    </row>
    <row r="588" spans="27:48">
      <c r="AA588" s="68"/>
      <c r="AB588" s="68"/>
      <c r="AC588" s="68"/>
      <c r="AD588" s="68"/>
      <c r="AE588" s="68"/>
      <c r="AG588" s="167"/>
      <c r="AN588" s="68"/>
      <c r="AO588" s="68"/>
      <c r="AP588" s="68"/>
      <c r="AQ588" s="68"/>
      <c r="AR588" s="68"/>
      <c r="AS588" s="68"/>
      <c r="AT588" s="68"/>
      <c r="AU588" s="68"/>
    </row>
    <row r="589" spans="27:48">
      <c r="AA589" s="68"/>
      <c r="AB589" s="68"/>
      <c r="AC589" s="68"/>
      <c r="AD589" s="68"/>
      <c r="AE589" s="68"/>
      <c r="AG589" s="167"/>
      <c r="AN589" s="68"/>
      <c r="AO589" s="68"/>
      <c r="AP589" s="68"/>
      <c r="AQ589" s="68"/>
      <c r="AR589" s="68"/>
      <c r="AS589" s="68"/>
      <c r="AT589" s="68"/>
      <c r="AU589" s="68"/>
    </row>
    <row r="590" spans="27:48">
      <c r="AA590" s="68"/>
      <c r="AB590" s="68"/>
      <c r="AC590" s="68"/>
      <c r="AD590" s="68"/>
      <c r="AE590" s="68"/>
      <c r="AG590" s="167"/>
      <c r="AN590" s="68"/>
      <c r="AO590" s="68"/>
      <c r="AP590" s="68"/>
      <c r="AQ590" s="68"/>
      <c r="AR590" s="68"/>
      <c r="AS590" s="68"/>
      <c r="AT590" s="68"/>
      <c r="AU590" s="68"/>
    </row>
    <row r="591" spans="27:48">
      <c r="AA591" s="68"/>
      <c r="AB591" s="68"/>
      <c r="AC591" s="68"/>
      <c r="AD591" s="68"/>
      <c r="AE591" s="68"/>
      <c r="AG591" s="167"/>
      <c r="AN591" s="68"/>
      <c r="AO591" s="68"/>
      <c r="AP591" s="68"/>
      <c r="AQ591" s="68"/>
      <c r="AR591" s="68"/>
      <c r="AS591" s="68"/>
      <c r="AT591" s="68"/>
      <c r="AU591" s="68"/>
      <c r="AV591" s="68"/>
    </row>
    <row r="592" spans="27:48">
      <c r="AA592" s="68"/>
      <c r="AB592" s="68"/>
      <c r="AC592" s="68"/>
      <c r="AD592" s="68"/>
      <c r="AE592" s="68"/>
      <c r="AG592" s="167"/>
      <c r="AN592" s="68"/>
      <c r="AO592" s="68"/>
      <c r="AP592" s="68"/>
      <c r="AQ592" s="68"/>
      <c r="AR592" s="68"/>
      <c r="AS592" s="68"/>
      <c r="AT592" s="68"/>
      <c r="AU592" s="68"/>
      <c r="AV592" s="68"/>
    </row>
    <row r="593" spans="27:64">
      <c r="AA593" s="68"/>
      <c r="AB593" s="68"/>
      <c r="AC593" s="68"/>
      <c r="AD593" s="68"/>
      <c r="AE593" s="68"/>
      <c r="AG593" s="167"/>
      <c r="AN593" s="68"/>
      <c r="AO593" s="68"/>
      <c r="AP593" s="68"/>
      <c r="AQ593" s="68"/>
      <c r="AR593" s="68"/>
      <c r="AS593" s="68"/>
      <c r="AT593" s="68"/>
      <c r="AU593" s="68"/>
      <c r="AV593" s="68"/>
      <c r="AX593" s="68"/>
    </row>
    <row r="594" spans="27:64">
      <c r="AA594" s="68"/>
      <c r="AB594" s="68"/>
      <c r="AC594" s="68"/>
      <c r="AD594" s="68"/>
      <c r="AE594" s="68"/>
      <c r="AG594" s="167"/>
      <c r="AN594" s="68"/>
      <c r="AO594" s="68"/>
      <c r="AP594" s="68"/>
      <c r="AQ594" s="68"/>
      <c r="AR594" s="68"/>
      <c r="AS594" s="68"/>
      <c r="AT594" s="68"/>
      <c r="AU594" s="68"/>
      <c r="AV594" s="68"/>
    </row>
    <row r="595" spans="27:64">
      <c r="AA595" s="68"/>
      <c r="AB595" s="68"/>
      <c r="AC595" s="68"/>
      <c r="AD595" s="68"/>
      <c r="AE595" s="68"/>
      <c r="AG595" s="167"/>
      <c r="AN595" s="68"/>
      <c r="AO595" s="68"/>
      <c r="AP595" s="68"/>
      <c r="AQ595" s="68"/>
      <c r="AR595" s="68"/>
      <c r="AS595" s="68"/>
      <c r="AT595" s="68"/>
      <c r="AU595" s="68"/>
    </row>
    <row r="596" spans="27:64">
      <c r="AA596" s="68"/>
      <c r="AB596" s="68"/>
      <c r="AC596" s="68"/>
      <c r="AD596" s="68"/>
      <c r="AE596" s="68"/>
      <c r="AG596" s="167"/>
      <c r="AN596" s="68"/>
      <c r="AO596" s="68"/>
      <c r="AP596" s="68"/>
      <c r="AQ596" s="68"/>
      <c r="AR596" s="68"/>
      <c r="AS596" s="68"/>
      <c r="AT596" s="68"/>
      <c r="AU596" s="68"/>
    </row>
    <row r="597" spans="27:64">
      <c r="AA597" s="68"/>
      <c r="AB597" s="68"/>
      <c r="AC597" s="68"/>
      <c r="AD597" s="68"/>
      <c r="AE597" s="68"/>
      <c r="AG597" s="167"/>
      <c r="AN597" s="68"/>
      <c r="AO597" s="68"/>
      <c r="AP597" s="68"/>
      <c r="AQ597" s="68"/>
      <c r="AR597" s="68"/>
      <c r="AS597" s="68"/>
      <c r="AT597" s="68"/>
      <c r="AU597" s="68"/>
    </row>
    <row r="598" spans="27:64">
      <c r="AA598" s="68"/>
      <c r="AB598" s="68"/>
      <c r="AC598" s="68"/>
      <c r="AD598" s="68"/>
      <c r="AE598" s="68"/>
      <c r="AG598" s="167"/>
      <c r="AN598" s="68"/>
      <c r="AO598" s="68"/>
      <c r="AP598" s="68"/>
      <c r="AQ598" s="68"/>
      <c r="AR598" s="68"/>
      <c r="AS598" s="68"/>
      <c r="AT598" s="68"/>
      <c r="AU598" s="68"/>
    </row>
    <row r="599" spans="27:64">
      <c r="AA599" s="68"/>
      <c r="AB599" s="68"/>
      <c r="AC599" s="68"/>
      <c r="AD599" s="68"/>
      <c r="AE599" s="68"/>
      <c r="AG599" s="167"/>
      <c r="AN599" s="68"/>
      <c r="AO599" s="68"/>
      <c r="AP599" s="68"/>
      <c r="AQ599" s="68"/>
      <c r="AR599" s="68"/>
      <c r="AS599" s="68"/>
      <c r="AT599" s="68"/>
      <c r="AU599" s="68"/>
    </row>
    <row r="600" spans="27:64">
      <c r="AA600" s="68"/>
      <c r="AB600" s="68"/>
      <c r="AC600" s="68"/>
      <c r="AD600" s="68"/>
      <c r="AE600" s="68"/>
      <c r="AG600" s="167"/>
      <c r="AN600" s="68"/>
      <c r="AO600" s="68"/>
      <c r="AP600" s="68"/>
      <c r="AQ600" s="68"/>
      <c r="AR600" s="68"/>
      <c r="AS600" s="68"/>
      <c r="AT600" s="68"/>
      <c r="AU600" s="68"/>
    </row>
    <row r="601" spans="27:64">
      <c r="AA601" s="68"/>
      <c r="AB601" s="68"/>
      <c r="AC601" s="68"/>
      <c r="AD601" s="68"/>
      <c r="AE601" s="68"/>
      <c r="AG601" s="167"/>
      <c r="AN601" s="68"/>
      <c r="AO601" s="68"/>
      <c r="AP601" s="68"/>
      <c r="AQ601" s="68"/>
      <c r="AR601" s="68"/>
      <c r="AS601" s="68"/>
      <c r="AT601" s="68"/>
      <c r="AU601" s="68"/>
    </row>
    <row r="602" spans="27:64">
      <c r="AA602" s="68"/>
      <c r="AB602" s="68"/>
      <c r="AC602" s="68"/>
      <c r="AD602" s="68"/>
      <c r="AE602" s="68"/>
      <c r="AG602" s="167"/>
      <c r="AN602" s="68"/>
      <c r="AO602" s="68"/>
      <c r="AP602" s="68"/>
      <c r="AQ602" s="68"/>
      <c r="AR602" s="68"/>
      <c r="AS602" s="68"/>
      <c r="AT602" s="68"/>
      <c r="AU602" s="68"/>
    </row>
    <row r="603" spans="27:64">
      <c r="AA603" s="68"/>
      <c r="AB603" s="68"/>
      <c r="AC603" s="68"/>
      <c r="AD603" s="68"/>
      <c r="AE603" s="68"/>
      <c r="AG603" s="167"/>
      <c r="AN603" s="68"/>
      <c r="AO603" s="68"/>
      <c r="AP603" s="68"/>
      <c r="AQ603" s="68"/>
      <c r="AR603" s="68"/>
      <c r="AS603" s="68"/>
      <c r="AT603" s="68"/>
      <c r="AU603" s="68"/>
    </row>
    <row r="604" spans="27:64">
      <c r="AA604" s="68"/>
      <c r="AB604" s="68"/>
      <c r="AC604" s="68"/>
      <c r="AD604" s="68"/>
      <c r="AE604" s="68"/>
      <c r="AG604" s="167"/>
      <c r="AN604" s="68"/>
      <c r="AO604" s="68"/>
      <c r="AP604" s="68"/>
      <c r="AQ604" s="68"/>
      <c r="AR604" s="68"/>
      <c r="AS604" s="68"/>
      <c r="AT604" s="68"/>
      <c r="AU604" s="68"/>
    </row>
    <row r="605" spans="27:64">
      <c r="AA605" s="68"/>
      <c r="AB605" s="68"/>
      <c r="AC605" s="68"/>
      <c r="AD605" s="68"/>
      <c r="AE605" s="68"/>
      <c r="AG605" s="167"/>
      <c r="AN605" s="68"/>
      <c r="AO605" s="68"/>
      <c r="AP605" s="68"/>
      <c r="AQ605" s="68"/>
      <c r="AR605" s="68"/>
      <c r="AS605" s="68"/>
      <c r="AT605" s="68"/>
      <c r="AU605" s="68"/>
      <c r="AV605" s="68"/>
      <c r="AW605" s="68"/>
      <c r="AX605" s="68"/>
      <c r="AY605" s="68"/>
      <c r="AZ605" s="68"/>
      <c r="BA605" s="68"/>
      <c r="BB605" s="68"/>
      <c r="BC605" s="68"/>
      <c r="BD605" s="68"/>
      <c r="BE605" s="68"/>
      <c r="BF605" s="68"/>
      <c r="BG605" s="68"/>
      <c r="BH605" s="68"/>
      <c r="BI605" s="68"/>
      <c r="BJ605" s="68"/>
      <c r="BK605" s="68"/>
      <c r="BL605" s="68"/>
    </row>
    <row r="606" spans="27:64">
      <c r="AA606" s="68"/>
      <c r="AB606" s="68"/>
      <c r="AC606" s="68"/>
      <c r="AD606" s="68"/>
      <c r="AE606" s="68"/>
      <c r="AG606" s="167"/>
      <c r="AN606" s="68"/>
      <c r="AO606" s="68"/>
      <c r="AP606" s="68"/>
      <c r="AQ606" s="68"/>
      <c r="AR606" s="68"/>
      <c r="AS606" s="68"/>
      <c r="AT606" s="68"/>
      <c r="AU606" s="68"/>
    </row>
    <row r="607" spans="27:64">
      <c r="AA607" s="68"/>
      <c r="AB607" s="68"/>
      <c r="AC607" s="68"/>
      <c r="AD607" s="68"/>
      <c r="AE607" s="68"/>
      <c r="AG607" s="167"/>
      <c r="AN607" s="68"/>
      <c r="AO607" s="68"/>
      <c r="AP607" s="68"/>
      <c r="AQ607" s="68"/>
      <c r="AR607" s="68"/>
      <c r="AS607" s="68"/>
      <c r="AT607" s="68"/>
      <c r="AU607" s="68"/>
    </row>
    <row r="608" spans="27:64">
      <c r="AA608" s="68"/>
      <c r="AB608" s="68"/>
      <c r="AC608" s="68"/>
      <c r="AD608" s="68"/>
      <c r="AE608" s="68"/>
      <c r="AG608" s="167"/>
      <c r="AN608" s="68"/>
      <c r="AO608" s="68"/>
      <c r="AP608" s="68"/>
      <c r="AQ608" s="68"/>
      <c r="AR608" s="68"/>
      <c r="AS608" s="68"/>
      <c r="AT608" s="68"/>
      <c r="AU608" s="68"/>
    </row>
    <row r="609" spans="27:64">
      <c r="AA609" s="68"/>
      <c r="AB609" s="68"/>
      <c r="AC609" s="68"/>
      <c r="AD609" s="68"/>
      <c r="AE609" s="68"/>
      <c r="AG609" s="167"/>
      <c r="AN609" s="68"/>
      <c r="AO609" s="68"/>
      <c r="AP609" s="68"/>
      <c r="AQ609" s="68"/>
      <c r="AR609" s="68"/>
      <c r="AS609" s="68"/>
      <c r="AT609" s="68"/>
      <c r="AU609" s="68"/>
    </row>
    <row r="610" spans="27:64">
      <c r="AA610" s="68"/>
      <c r="AB610" s="68"/>
      <c r="AC610" s="68"/>
      <c r="AD610" s="68"/>
      <c r="AE610" s="68"/>
      <c r="AG610" s="167"/>
      <c r="AN610" s="68"/>
      <c r="AO610" s="68"/>
      <c r="AP610" s="68"/>
      <c r="AQ610" s="68"/>
      <c r="AR610" s="68"/>
      <c r="AS610" s="68"/>
      <c r="AT610" s="68"/>
      <c r="AU610" s="68"/>
    </row>
    <row r="611" spans="27:64">
      <c r="AA611" s="68"/>
      <c r="AB611" s="68"/>
      <c r="AC611" s="68"/>
      <c r="AD611" s="68"/>
      <c r="AE611" s="68"/>
      <c r="AG611" s="167"/>
      <c r="AN611" s="68"/>
      <c r="AO611" s="68"/>
      <c r="AP611" s="68"/>
      <c r="AQ611" s="68"/>
      <c r="AR611" s="68"/>
      <c r="AS611" s="68"/>
      <c r="AT611" s="68"/>
      <c r="AU611" s="68"/>
    </row>
    <row r="612" spans="27:64">
      <c r="AA612" s="68"/>
      <c r="AB612" s="68"/>
      <c r="AC612" s="68"/>
      <c r="AD612" s="68"/>
      <c r="AE612" s="68"/>
      <c r="AG612" s="167"/>
      <c r="AN612" s="68"/>
      <c r="AO612" s="68"/>
      <c r="AP612" s="68"/>
      <c r="AQ612" s="68"/>
      <c r="AR612" s="68"/>
      <c r="AS612" s="68"/>
      <c r="AT612" s="68"/>
      <c r="AU612" s="68"/>
    </row>
    <row r="613" spans="27:64">
      <c r="AA613" s="68"/>
      <c r="AB613" s="68"/>
      <c r="AC613" s="68"/>
      <c r="AD613" s="68"/>
      <c r="AE613" s="68"/>
      <c r="AG613" s="167"/>
      <c r="AN613" s="68"/>
      <c r="AO613" s="68"/>
      <c r="AP613" s="68"/>
      <c r="AQ613" s="68"/>
      <c r="AR613" s="68"/>
      <c r="AS613" s="68"/>
      <c r="AT613" s="68"/>
      <c r="AU613" s="68"/>
    </row>
    <row r="614" spans="27:64">
      <c r="AA614" s="68"/>
      <c r="AB614" s="68"/>
      <c r="AC614" s="68"/>
      <c r="AD614" s="68"/>
      <c r="AE614" s="68"/>
      <c r="AG614" s="167"/>
      <c r="AN614" s="68"/>
      <c r="AO614" s="68"/>
      <c r="AP614" s="68"/>
      <c r="AQ614" s="68"/>
      <c r="AR614" s="68"/>
      <c r="AS614" s="68"/>
      <c r="AT614" s="68"/>
      <c r="AU614" s="68"/>
      <c r="AV614" s="68"/>
    </row>
    <row r="615" spans="27:64">
      <c r="AA615" s="68"/>
      <c r="AB615" s="68"/>
      <c r="AC615" s="68"/>
      <c r="AD615" s="68"/>
      <c r="AE615" s="68"/>
      <c r="AG615" s="167"/>
      <c r="AN615" s="68"/>
      <c r="AO615" s="68"/>
      <c r="AP615" s="68"/>
      <c r="AQ615" s="68"/>
      <c r="AR615" s="68"/>
      <c r="AS615" s="68"/>
      <c r="AT615" s="68"/>
      <c r="AU615" s="68"/>
    </row>
    <row r="616" spans="27:64">
      <c r="AA616" s="68"/>
      <c r="AB616" s="68"/>
      <c r="AC616" s="68"/>
      <c r="AD616" s="68"/>
      <c r="AE616" s="68"/>
      <c r="AG616" s="167"/>
      <c r="AN616" s="68"/>
      <c r="AO616" s="68"/>
      <c r="AP616" s="68"/>
      <c r="AQ616" s="68"/>
      <c r="AR616" s="68"/>
      <c r="AS616" s="68"/>
      <c r="AT616" s="68"/>
      <c r="AU616" s="68"/>
    </row>
    <row r="617" spans="27:64">
      <c r="AA617" s="68"/>
      <c r="AB617" s="68"/>
      <c r="AC617" s="68"/>
      <c r="AD617" s="68"/>
      <c r="AE617" s="68"/>
      <c r="AG617" s="167"/>
      <c r="AN617" s="68"/>
      <c r="AO617" s="68"/>
      <c r="AP617" s="68"/>
      <c r="AQ617" s="68"/>
      <c r="AR617" s="68"/>
      <c r="AS617" s="68"/>
      <c r="AT617" s="68"/>
      <c r="AU617" s="68"/>
    </row>
    <row r="618" spans="27:64">
      <c r="AA618" s="68"/>
      <c r="AB618" s="68"/>
      <c r="AC618" s="68"/>
      <c r="AD618" s="68"/>
      <c r="AE618" s="68"/>
      <c r="AG618" s="167"/>
      <c r="AN618" s="68"/>
      <c r="AO618" s="68"/>
      <c r="AP618" s="68"/>
      <c r="AQ618" s="68"/>
      <c r="AR618" s="68"/>
      <c r="AS618" s="68"/>
      <c r="AT618" s="68"/>
      <c r="AU618" s="68"/>
      <c r="AV618" s="68"/>
      <c r="AW618" s="68"/>
      <c r="AX618" s="68"/>
      <c r="AY618" s="68"/>
      <c r="AZ618" s="68"/>
      <c r="BA618" s="68"/>
      <c r="BB618" s="68"/>
      <c r="BC618" s="68"/>
      <c r="BD618" s="68"/>
      <c r="BE618" s="68"/>
      <c r="BF618" s="68"/>
      <c r="BG618" s="68"/>
      <c r="BH618" s="68"/>
      <c r="BI618" s="68"/>
      <c r="BJ618" s="68"/>
      <c r="BK618" s="68"/>
      <c r="BL618" s="68"/>
    </row>
    <row r="619" spans="27:64">
      <c r="AA619" s="68"/>
      <c r="AB619" s="68"/>
      <c r="AC619" s="68"/>
      <c r="AD619" s="68"/>
      <c r="AE619" s="68"/>
      <c r="AG619" s="167"/>
      <c r="AN619" s="68"/>
      <c r="AO619" s="68"/>
      <c r="AP619" s="68"/>
      <c r="AQ619" s="68"/>
      <c r="AR619" s="68"/>
      <c r="AS619" s="68"/>
      <c r="AT619" s="68"/>
      <c r="AU619" s="68"/>
    </row>
    <row r="620" spans="27:64">
      <c r="AA620" s="68"/>
      <c r="AB620" s="68"/>
      <c r="AC620" s="68"/>
      <c r="AD620" s="68"/>
      <c r="AE620" s="68"/>
      <c r="AG620" s="167"/>
      <c r="AN620" s="68"/>
      <c r="AO620" s="68"/>
      <c r="AP620" s="68"/>
      <c r="AQ620" s="68"/>
      <c r="AR620" s="68"/>
      <c r="AS620" s="68"/>
      <c r="AT620" s="68"/>
      <c r="AU620" s="68"/>
    </row>
    <row r="621" spans="27:64">
      <c r="AA621" s="68"/>
      <c r="AB621" s="68"/>
      <c r="AC621" s="68"/>
      <c r="AD621" s="68"/>
      <c r="AE621" s="68"/>
      <c r="AG621" s="167"/>
      <c r="AN621" s="68"/>
      <c r="AO621" s="68"/>
      <c r="AP621" s="68"/>
      <c r="AQ621" s="68"/>
      <c r="AR621" s="68"/>
      <c r="AS621" s="68"/>
      <c r="AT621" s="68"/>
      <c r="AU621" s="68"/>
    </row>
    <row r="622" spans="27:64">
      <c r="AA622" s="68"/>
      <c r="AB622" s="68"/>
      <c r="AC622" s="68"/>
      <c r="AD622" s="68"/>
      <c r="AE622" s="68"/>
      <c r="AG622" s="167"/>
      <c r="AN622" s="68"/>
      <c r="AO622" s="68"/>
      <c r="AP622" s="68"/>
      <c r="AQ622" s="68"/>
      <c r="AR622" s="68"/>
      <c r="AS622" s="68"/>
      <c r="AT622" s="68"/>
      <c r="AU622" s="68"/>
    </row>
    <row r="623" spans="27:64">
      <c r="AA623" s="68"/>
      <c r="AB623" s="68"/>
      <c r="AC623" s="68"/>
      <c r="AD623" s="68"/>
      <c r="AE623" s="68"/>
      <c r="AG623" s="167"/>
      <c r="AN623" s="68"/>
      <c r="AO623" s="68"/>
      <c r="AP623" s="68"/>
      <c r="AQ623" s="68"/>
      <c r="AR623" s="68"/>
      <c r="AS623" s="68"/>
      <c r="AT623" s="68"/>
      <c r="AU623" s="68"/>
    </row>
    <row r="624" spans="27:64">
      <c r="AA624" s="68"/>
      <c r="AB624" s="68"/>
      <c r="AC624" s="68"/>
      <c r="AD624" s="68"/>
      <c r="AE624" s="68"/>
      <c r="AG624" s="167"/>
      <c r="AN624" s="68"/>
      <c r="AO624" s="68"/>
      <c r="AP624" s="68"/>
      <c r="AQ624" s="68"/>
      <c r="AR624" s="68"/>
      <c r="AS624" s="68"/>
      <c r="AT624" s="68"/>
      <c r="AU624" s="68"/>
    </row>
    <row r="625" spans="27:64">
      <c r="AA625" s="68"/>
      <c r="AB625" s="68"/>
      <c r="AC625" s="68"/>
      <c r="AD625" s="68"/>
      <c r="AE625" s="68"/>
      <c r="AG625" s="167"/>
      <c r="AN625" s="68"/>
      <c r="AO625" s="68"/>
      <c r="AP625" s="68"/>
      <c r="AQ625" s="68"/>
      <c r="AR625" s="68"/>
      <c r="AS625" s="68"/>
      <c r="AT625" s="68"/>
      <c r="AU625" s="68"/>
    </row>
    <row r="626" spans="27:64">
      <c r="AA626" s="68"/>
      <c r="AB626" s="68"/>
      <c r="AC626" s="68"/>
      <c r="AD626" s="68"/>
      <c r="AE626" s="68"/>
      <c r="AG626" s="167"/>
      <c r="AN626" s="68"/>
      <c r="AO626" s="68"/>
      <c r="AP626" s="68"/>
      <c r="AQ626" s="68"/>
      <c r="AR626" s="68"/>
      <c r="AS626" s="68"/>
      <c r="AT626" s="68"/>
      <c r="AU626" s="68"/>
      <c r="AV626" s="68"/>
      <c r="AW626" s="68"/>
      <c r="AX626" s="68"/>
      <c r="AY626" s="68"/>
      <c r="AZ626" s="68"/>
      <c r="BA626" s="68"/>
      <c r="BB626" s="68"/>
      <c r="BC626" s="68"/>
      <c r="BD626" s="68"/>
      <c r="BE626" s="68"/>
      <c r="BF626" s="68"/>
      <c r="BG626" s="68"/>
      <c r="BH626" s="68"/>
      <c r="BI626" s="68"/>
      <c r="BJ626" s="68"/>
      <c r="BK626" s="68"/>
      <c r="BL626" s="68"/>
    </row>
    <row r="627" spans="27:64">
      <c r="AA627" s="68"/>
      <c r="AB627" s="68"/>
      <c r="AC627" s="68"/>
      <c r="AD627" s="68"/>
      <c r="AE627" s="68"/>
      <c r="AG627" s="167"/>
      <c r="AN627" s="68"/>
      <c r="AO627" s="68"/>
      <c r="AP627" s="68"/>
      <c r="AQ627" s="68"/>
      <c r="AR627" s="68"/>
      <c r="AS627" s="68"/>
      <c r="AT627" s="68"/>
      <c r="AU627" s="68"/>
    </row>
    <row r="628" spans="27:64">
      <c r="AA628" s="68"/>
      <c r="AB628" s="68"/>
      <c r="AC628" s="68"/>
      <c r="AD628" s="68"/>
      <c r="AE628" s="68"/>
      <c r="AG628" s="167"/>
      <c r="AN628" s="68"/>
      <c r="AO628" s="68"/>
      <c r="AP628" s="68"/>
      <c r="AQ628" s="68"/>
      <c r="AR628" s="68"/>
      <c r="AS628" s="68"/>
      <c r="AT628" s="68"/>
      <c r="AU628" s="68"/>
    </row>
    <row r="629" spans="27:64">
      <c r="AA629" s="68"/>
      <c r="AB629" s="68"/>
      <c r="AC629" s="68"/>
      <c r="AD629" s="68"/>
      <c r="AE629" s="68"/>
      <c r="AG629" s="167"/>
      <c r="AN629" s="68"/>
      <c r="AO629" s="68"/>
      <c r="AP629" s="68"/>
      <c r="AQ629" s="68"/>
      <c r="AR629" s="68"/>
      <c r="AS629" s="68"/>
      <c r="AT629" s="68"/>
      <c r="AU629" s="68"/>
    </row>
    <row r="630" spans="27:64">
      <c r="AA630" s="68"/>
      <c r="AB630" s="68"/>
      <c r="AC630" s="68"/>
      <c r="AD630" s="68"/>
      <c r="AE630" s="68"/>
      <c r="AG630" s="167"/>
      <c r="AN630" s="68"/>
      <c r="AO630" s="68"/>
      <c r="AP630" s="68"/>
      <c r="AQ630" s="68"/>
      <c r="AR630" s="68"/>
      <c r="AS630" s="68"/>
      <c r="AT630" s="68"/>
      <c r="AU630" s="68"/>
    </row>
    <row r="631" spans="27:64">
      <c r="AA631" s="68"/>
      <c r="AB631" s="68"/>
      <c r="AC631" s="68"/>
      <c r="AD631" s="68"/>
      <c r="AE631" s="68"/>
      <c r="AG631" s="167"/>
      <c r="AN631" s="68"/>
      <c r="AO631" s="68"/>
      <c r="AP631" s="68"/>
      <c r="AQ631" s="68"/>
      <c r="AR631" s="68"/>
      <c r="AS631" s="68"/>
      <c r="AT631" s="68"/>
      <c r="AU631" s="68"/>
    </row>
    <row r="632" spans="27:64">
      <c r="AA632" s="68"/>
      <c r="AB632" s="68"/>
      <c r="AC632" s="68"/>
      <c r="AD632" s="68"/>
      <c r="AE632" s="68"/>
      <c r="AG632" s="167"/>
      <c r="AN632" s="68"/>
      <c r="AO632" s="68"/>
      <c r="AP632" s="68"/>
      <c r="AQ632" s="68"/>
      <c r="AR632" s="68"/>
      <c r="AS632" s="68"/>
      <c r="AT632" s="68"/>
      <c r="AU632" s="68"/>
    </row>
    <row r="633" spans="27:64">
      <c r="AA633" s="68"/>
      <c r="AB633" s="68"/>
      <c r="AC633" s="68"/>
      <c r="AD633" s="68"/>
      <c r="AE633" s="68"/>
      <c r="AG633" s="167"/>
      <c r="AN633" s="68"/>
      <c r="AO633" s="68"/>
      <c r="AP633" s="68"/>
      <c r="AQ633" s="68"/>
      <c r="AR633" s="68"/>
      <c r="AS633" s="68"/>
      <c r="AT633" s="68"/>
      <c r="AU633" s="68"/>
    </row>
    <row r="634" spans="27:64">
      <c r="AA634" s="68"/>
      <c r="AB634" s="68"/>
      <c r="AC634" s="68"/>
      <c r="AD634" s="68"/>
      <c r="AE634" s="68"/>
      <c r="AG634" s="167"/>
      <c r="AN634" s="68"/>
      <c r="AO634" s="68"/>
      <c r="AP634" s="68"/>
      <c r="AQ634" s="68"/>
      <c r="AR634" s="68"/>
      <c r="AS634" s="68"/>
      <c r="AT634" s="68"/>
      <c r="AU634" s="68"/>
    </row>
    <row r="635" spans="27:64">
      <c r="AA635" s="68"/>
      <c r="AB635" s="68"/>
      <c r="AC635" s="68"/>
      <c r="AD635" s="68"/>
      <c r="AE635" s="68"/>
      <c r="AG635" s="167"/>
      <c r="AN635" s="68"/>
      <c r="AO635" s="68"/>
      <c r="AP635" s="68"/>
      <c r="AQ635" s="68"/>
      <c r="AR635" s="68"/>
      <c r="AS635" s="68"/>
      <c r="AT635" s="68"/>
      <c r="AU635" s="68"/>
    </row>
    <row r="636" spans="27:64">
      <c r="AA636" s="68"/>
      <c r="AB636" s="68"/>
      <c r="AC636" s="68"/>
      <c r="AD636" s="68"/>
      <c r="AE636" s="68"/>
      <c r="AG636" s="167"/>
      <c r="AN636" s="68"/>
      <c r="AO636" s="68"/>
      <c r="AP636" s="68"/>
      <c r="AQ636" s="68"/>
      <c r="AR636" s="68"/>
      <c r="AS636" s="68"/>
      <c r="AT636" s="68"/>
      <c r="AU636" s="68"/>
    </row>
    <row r="637" spans="27:64">
      <c r="AA637" s="68"/>
      <c r="AB637" s="68"/>
      <c r="AC637" s="68"/>
      <c r="AD637" s="68"/>
      <c r="AE637" s="68"/>
      <c r="AG637" s="167"/>
      <c r="AN637" s="68"/>
      <c r="AO637" s="68"/>
      <c r="AP637" s="68"/>
      <c r="AQ637" s="68"/>
      <c r="AR637" s="68"/>
      <c r="AS637" s="68"/>
      <c r="AT637" s="68"/>
      <c r="AU637" s="68"/>
    </row>
    <row r="638" spans="27:64">
      <c r="AA638" s="68"/>
      <c r="AB638" s="68"/>
      <c r="AC638" s="68"/>
      <c r="AD638" s="68"/>
      <c r="AE638" s="68"/>
      <c r="AG638" s="167"/>
      <c r="AN638" s="68"/>
      <c r="AO638" s="68"/>
      <c r="AP638" s="68"/>
      <c r="AQ638" s="68"/>
      <c r="AR638" s="68"/>
      <c r="AS638" s="68"/>
      <c r="AT638" s="68"/>
      <c r="AU638" s="68"/>
    </row>
    <row r="639" spans="27:64">
      <c r="AA639" s="68"/>
      <c r="AB639" s="68"/>
      <c r="AC639" s="68"/>
      <c r="AD639" s="68"/>
      <c r="AE639" s="68"/>
      <c r="AG639" s="167"/>
      <c r="AN639" s="68"/>
      <c r="AO639" s="68"/>
      <c r="AP639" s="68"/>
      <c r="AQ639" s="68"/>
      <c r="AR639" s="68"/>
      <c r="AS639" s="68"/>
      <c r="AT639" s="68"/>
      <c r="AU639" s="68"/>
    </row>
    <row r="640" spans="27:64">
      <c r="AA640" s="68"/>
      <c r="AB640" s="68"/>
      <c r="AC640" s="68"/>
      <c r="AD640" s="68"/>
      <c r="AE640" s="68"/>
      <c r="AG640" s="167"/>
      <c r="AN640" s="68"/>
      <c r="AO640" s="68"/>
      <c r="AP640" s="68"/>
      <c r="AQ640" s="68"/>
      <c r="AR640" s="68"/>
      <c r="AS640" s="68"/>
      <c r="AT640" s="68"/>
      <c r="AU640" s="68"/>
      <c r="AV640" s="68"/>
    </row>
    <row r="641" spans="27:47">
      <c r="AA641" s="68"/>
      <c r="AB641" s="68"/>
      <c r="AC641" s="68"/>
      <c r="AD641" s="68"/>
      <c r="AE641" s="68"/>
      <c r="AG641" s="167"/>
      <c r="AN641" s="68"/>
      <c r="AO641" s="68"/>
      <c r="AP641" s="68"/>
      <c r="AQ641" s="68"/>
      <c r="AR641" s="68"/>
      <c r="AS641" s="68"/>
      <c r="AT641" s="68"/>
      <c r="AU641" s="68"/>
    </row>
    <row r="642" spans="27:47">
      <c r="AA642" s="68"/>
      <c r="AB642" s="68"/>
      <c r="AC642" s="68"/>
      <c r="AD642" s="68"/>
      <c r="AE642" s="68"/>
      <c r="AG642" s="167"/>
      <c r="AN642" s="68"/>
      <c r="AO642" s="68"/>
      <c r="AP642" s="68"/>
      <c r="AQ642" s="68"/>
      <c r="AR642" s="68"/>
      <c r="AS642" s="68"/>
      <c r="AT642" s="68"/>
      <c r="AU642" s="68"/>
    </row>
    <row r="643" spans="27:47">
      <c r="AA643" s="68"/>
      <c r="AB643" s="68"/>
      <c r="AC643" s="68"/>
      <c r="AD643" s="68"/>
      <c r="AE643" s="68"/>
      <c r="AG643" s="167"/>
      <c r="AN643" s="68"/>
      <c r="AO643" s="68"/>
      <c r="AP643" s="68"/>
      <c r="AQ643" s="68"/>
      <c r="AR643" s="68"/>
      <c r="AS643" s="68"/>
      <c r="AT643" s="68"/>
      <c r="AU643" s="68"/>
    </row>
    <row r="644" spans="27:47">
      <c r="AA644" s="68"/>
      <c r="AB644" s="68"/>
      <c r="AC644" s="68"/>
      <c r="AD644" s="68"/>
      <c r="AE644" s="68"/>
      <c r="AG644" s="167"/>
      <c r="AN644" s="68"/>
      <c r="AO644" s="68"/>
      <c r="AP644" s="68"/>
      <c r="AQ644" s="68"/>
      <c r="AR644" s="68"/>
      <c r="AS644" s="68"/>
      <c r="AT644" s="68"/>
      <c r="AU644" s="68"/>
    </row>
    <row r="645" spans="27:47">
      <c r="AA645" s="68"/>
      <c r="AB645" s="68"/>
      <c r="AC645" s="68"/>
      <c r="AD645" s="68"/>
      <c r="AE645" s="68"/>
      <c r="AG645" s="167"/>
      <c r="AN645" s="68"/>
      <c r="AO645" s="68"/>
      <c r="AP645" s="68"/>
      <c r="AQ645" s="68"/>
      <c r="AR645" s="68"/>
      <c r="AS645" s="68"/>
      <c r="AT645" s="68"/>
      <c r="AU645" s="68"/>
    </row>
    <row r="646" spans="27:47">
      <c r="AA646" s="68"/>
      <c r="AB646" s="68"/>
      <c r="AC646" s="68"/>
      <c r="AD646" s="68"/>
      <c r="AE646" s="68"/>
      <c r="AG646" s="167"/>
      <c r="AN646" s="68"/>
      <c r="AO646" s="68"/>
      <c r="AP646" s="68"/>
      <c r="AQ646" s="68"/>
      <c r="AR646" s="68"/>
      <c r="AS646" s="68"/>
      <c r="AT646" s="68"/>
      <c r="AU646" s="68"/>
    </row>
    <row r="647" spans="27:47">
      <c r="AA647" s="68"/>
      <c r="AB647" s="68"/>
      <c r="AC647" s="68"/>
      <c r="AD647" s="68"/>
      <c r="AE647" s="68"/>
      <c r="AG647" s="167"/>
      <c r="AN647" s="68"/>
      <c r="AO647" s="68"/>
      <c r="AP647" s="68"/>
      <c r="AQ647" s="68"/>
      <c r="AR647" s="68"/>
      <c r="AS647" s="68"/>
      <c r="AT647" s="68"/>
      <c r="AU647" s="68"/>
    </row>
    <row r="648" spans="27:47">
      <c r="AA648" s="68"/>
      <c r="AB648" s="68"/>
      <c r="AC648" s="68"/>
      <c r="AD648" s="68"/>
      <c r="AE648" s="68"/>
      <c r="AG648" s="167"/>
      <c r="AN648" s="68"/>
      <c r="AO648" s="68"/>
      <c r="AP648" s="68"/>
      <c r="AQ648" s="68"/>
      <c r="AR648" s="68"/>
      <c r="AS648" s="68"/>
      <c r="AT648" s="68"/>
      <c r="AU648" s="68"/>
    </row>
    <row r="649" spans="27:47">
      <c r="AA649" s="68"/>
      <c r="AB649" s="68"/>
      <c r="AC649" s="68"/>
      <c r="AD649" s="68"/>
      <c r="AE649" s="68"/>
      <c r="AG649" s="167"/>
      <c r="AN649" s="68"/>
      <c r="AO649" s="68"/>
      <c r="AP649" s="68"/>
      <c r="AQ649" s="68"/>
      <c r="AR649" s="68"/>
      <c r="AS649" s="68"/>
      <c r="AT649" s="68"/>
      <c r="AU649" s="68"/>
    </row>
    <row r="650" spans="27:47">
      <c r="AA650" s="68"/>
      <c r="AB650" s="68"/>
      <c r="AC650" s="68"/>
      <c r="AD650" s="68"/>
      <c r="AE650" s="68"/>
      <c r="AG650" s="167"/>
      <c r="AN650" s="68"/>
      <c r="AO650" s="68"/>
      <c r="AP650" s="68"/>
      <c r="AQ650" s="68"/>
      <c r="AR650" s="68"/>
      <c r="AS650" s="68"/>
      <c r="AT650" s="68"/>
      <c r="AU650" s="68"/>
    </row>
    <row r="651" spans="27:47">
      <c r="AA651" s="68"/>
      <c r="AB651" s="68"/>
      <c r="AC651" s="68"/>
      <c r="AD651" s="68"/>
      <c r="AE651" s="68"/>
      <c r="AG651" s="167"/>
      <c r="AN651" s="68"/>
      <c r="AO651" s="68"/>
      <c r="AP651" s="68"/>
      <c r="AQ651" s="68"/>
      <c r="AR651" s="68"/>
      <c r="AS651" s="68"/>
      <c r="AT651" s="68"/>
      <c r="AU651" s="68"/>
    </row>
    <row r="652" spans="27:47">
      <c r="AA652" s="68"/>
      <c r="AB652" s="68"/>
      <c r="AC652" s="68"/>
      <c r="AD652" s="68"/>
      <c r="AE652" s="68"/>
      <c r="AG652" s="167"/>
      <c r="AN652" s="68"/>
      <c r="AO652" s="68"/>
      <c r="AP652" s="68"/>
      <c r="AQ652" s="68"/>
      <c r="AR652" s="68"/>
      <c r="AS652" s="68"/>
      <c r="AT652" s="68"/>
      <c r="AU652" s="68"/>
    </row>
    <row r="653" spans="27:47">
      <c r="AA653" s="68"/>
      <c r="AB653" s="68"/>
      <c r="AC653" s="68"/>
      <c r="AD653" s="68"/>
      <c r="AE653" s="68"/>
      <c r="AG653" s="167"/>
      <c r="AN653" s="68"/>
      <c r="AO653" s="68"/>
      <c r="AP653" s="68"/>
      <c r="AQ653" s="68"/>
      <c r="AR653" s="68"/>
      <c r="AS653" s="68"/>
      <c r="AT653" s="68"/>
      <c r="AU653" s="68"/>
    </row>
    <row r="654" spans="27:47">
      <c r="AA654" s="68"/>
      <c r="AB654" s="68"/>
      <c r="AC654" s="68"/>
      <c r="AD654" s="68"/>
      <c r="AE654" s="68"/>
      <c r="AG654" s="167"/>
      <c r="AN654" s="68"/>
      <c r="AO654" s="68"/>
      <c r="AP654" s="68"/>
      <c r="AQ654" s="68"/>
      <c r="AR654" s="68"/>
      <c r="AS654" s="68"/>
      <c r="AT654" s="68"/>
      <c r="AU654" s="68"/>
    </row>
    <row r="655" spans="27:47">
      <c r="AA655" s="68"/>
      <c r="AB655" s="68"/>
      <c r="AC655" s="68"/>
      <c r="AD655" s="68"/>
      <c r="AE655" s="68"/>
      <c r="AG655" s="167"/>
      <c r="AN655" s="68"/>
      <c r="AO655" s="68"/>
      <c r="AP655" s="68"/>
      <c r="AQ655" s="68"/>
      <c r="AR655" s="68"/>
      <c r="AS655" s="68"/>
      <c r="AT655" s="68"/>
      <c r="AU655" s="68"/>
    </row>
    <row r="656" spans="27:47">
      <c r="AA656" s="68"/>
      <c r="AB656" s="68"/>
      <c r="AC656" s="68"/>
      <c r="AD656" s="68"/>
      <c r="AE656" s="68"/>
      <c r="AG656" s="167"/>
      <c r="AN656" s="68"/>
      <c r="AO656" s="68"/>
      <c r="AP656" s="68"/>
      <c r="AQ656" s="68"/>
      <c r="AR656" s="68"/>
      <c r="AS656" s="68"/>
      <c r="AT656" s="68"/>
      <c r="AU656" s="68"/>
    </row>
    <row r="657" spans="27:64">
      <c r="AA657" s="68"/>
      <c r="AB657" s="68"/>
      <c r="AC657" s="68"/>
      <c r="AD657" s="68"/>
      <c r="AE657" s="68"/>
      <c r="AG657" s="167"/>
      <c r="AN657" s="68"/>
      <c r="AO657" s="68"/>
      <c r="AP657" s="68"/>
      <c r="AQ657" s="68"/>
      <c r="AR657" s="68"/>
      <c r="AS657" s="68"/>
      <c r="AT657" s="68"/>
      <c r="AU657" s="68"/>
    </row>
    <row r="658" spans="27:64">
      <c r="AA658" s="68"/>
      <c r="AB658" s="68"/>
      <c r="AC658" s="68"/>
      <c r="AD658" s="68"/>
      <c r="AE658" s="68"/>
      <c r="AG658" s="167"/>
      <c r="AN658" s="68"/>
      <c r="AO658" s="68"/>
      <c r="AP658" s="68"/>
      <c r="AQ658" s="68"/>
      <c r="AR658" s="68"/>
      <c r="AS658" s="68"/>
      <c r="AT658" s="68"/>
      <c r="AU658" s="68"/>
    </row>
    <row r="659" spans="27:64">
      <c r="AA659" s="68"/>
      <c r="AB659" s="68"/>
      <c r="AC659" s="68"/>
      <c r="AD659" s="68"/>
      <c r="AE659" s="68"/>
      <c r="AG659" s="167"/>
      <c r="AN659" s="68"/>
      <c r="AO659" s="68"/>
      <c r="AP659" s="68"/>
      <c r="AQ659" s="68"/>
      <c r="AR659" s="68"/>
      <c r="AS659" s="68"/>
      <c r="AT659" s="68"/>
      <c r="AU659" s="68"/>
      <c r="AV659" s="68"/>
      <c r="AW659" s="68"/>
      <c r="AX659" s="68"/>
      <c r="AY659" s="68"/>
      <c r="AZ659" s="68"/>
      <c r="BA659" s="68"/>
      <c r="BB659" s="68"/>
      <c r="BC659" s="68"/>
      <c r="BD659" s="68"/>
      <c r="BE659" s="68"/>
      <c r="BF659" s="68"/>
      <c r="BG659" s="68"/>
      <c r="BH659" s="68"/>
      <c r="BI659" s="68"/>
      <c r="BJ659" s="68"/>
      <c r="BK659" s="68"/>
      <c r="BL659" s="68"/>
    </row>
    <row r="660" spans="27:64">
      <c r="AA660" s="68"/>
      <c r="AB660" s="68"/>
      <c r="AC660" s="68"/>
      <c r="AD660" s="68"/>
      <c r="AE660" s="68"/>
      <c r="AG660" s="167"/>
      <c r="AN660" s="68"/>
      <c r="AO660" s="68"/>
      <c r="AP660" s="68"/>
      <c r="AQ660" s="68"/>
      <c r="AR660" s="68"/>
      <c r="AS660" s="68"/>
      <c r="AT660" s="68"/>
      <c r="AU660" s="68"/>
    </row>
    <row r="661" spans="27:64">
      <c r="AA661" s="68"/>
      <c r="AB661" s="68"/>
      <c r="AC661" s="68"/>
      <c r="AD661" s="68"/>
      <c r="AE661" s="68"/>
      <c r="AG661" s="167"/>
      <c r="AN661" s="68"/>
      <c r="AO661" s="68"/>
      <c r="AP661" s="68"/>
      <c r="AQ661" s="68"/>
      <c r="AR661" s="68"/>
      <c r="AS661" s="68"/>
      <c r="AT661" s="68"/>
      <c r="AU661" s="68"/>
    </row>
    <row r="662" spans="27:64">
      <c r="AA662" s="68"/>
      <c r="AB662" s="68"/>
      <c r="AC662" s="68"/>
      <c r="AD662" s="68"/>
      <c r="AE662" s="68"/>
      <c r="AG662" s="167"/>
      <c r="AN662" s="68"/>
      <c r="AO662" s="68"/>
      <c r="AP662" s="68"/>
      <c r="AQ662" s="68"/>
      <c r="AR662" s="68"/>
      <c r="AS662" s="68"/>
      <c r="AT662" s="68"/>
      <c r="AU662" s="68"/>
    </row>
    <row r="663" spans="27:64">
      <c r="AA663" s="68"/>
      <c r="AB663" s="68"/>
      <c r="AC663" s="68"/>
      <c r="AD663" s="68"/>
      <c r="AE663" s="68"/>
      <c r="AG663" s="167"/>
      <c r="AN663" s="68"/>
      <c r="AO663" s="68"/>
      <c r="AP663" s="68"/>
      <c r="AQ663" s="68"/>
      <c r="AR663" s="68"/>
      <c r="AS663" s="68"/>
      <c r="AT663" s="68"/>
      <c r="AU663" s="68"/>
    </row>
    <row r="664" spans="27:64">
      <c r="AA664" s="68"/>
      <c r="AB664" s="68"/>
      <c r="AC664" s="68"/>
      <c r="AD664" s="68"/>
      <c r="AE664" s="68"/>
      <c r="AG664" s="167"/>
      <c r="AN664" s="68"/>
      <c r="AO664" s="68"/>
      <c r="AP664" s="68"/>
      <c r="AQ664" s="68"/>
      <c r="AR664" s="68"/>
      <c r="AS664" s="68"/>
      <c r="AT664" s="68"/>
      <c r="AU664" s="68"/>
      <c r="AV664" s="68"/>
      <c r="AW664" s="68"/>
      <c r="AX664" s="68"/>
      <c r="AY664" s="68"/>
      <c r="AZ664" s="68"/>
      <c r="BA664" s="68"/>
      <c r="BB664" s="68"/>
      <c r="BC664" s="68"/>
      <c r="BD664" s="68"/>
      <c r="BE664" s="68"/>
      <c r="BF664" s="68"/>
      <c r="BG664" s="68"/>
      <c r="BH664" s="68"/>
      <c r="BI664" s="68"/>
      <c r="BJ664" s="68"/>
      <c r="BK664" s="68"/>
      <c r="BL664" s="68"/>
    </row>
    <row r="665" spans="27:64">
      <c r="AA665" s="68"/>
      <c r="AB665" s="68"/>
      <c r="AC665" s="68"/>
      <c r="AD665" s="68"/>
      <c r="AE665" s="68"/>
      <c r="AG665" s="167"/>
      <c r="AN665" s="68"/>
      <c r="AO665" s="68"/>
      <c r="AP665" s="68"/>
      <c r="AQ665" s="68"/>
      <c r="AR665" s="68"/>
      <c r="AS665" s="68"/>
      <c r="AT665" s="68"/>
      <c r="AU665" s="68"/>
    </row>
    <row r="666" spans="27:64">
      <c r="AA666" s="68"/>
      <c r="AB666" s="68"/>
      <c r="AC666" s="68"/>
      <c r="AD666" s="68"/>
      <c r="AE666" s="68"/>
      <c r="AG666" s="167"/>
      <c r="AN666" s="68"/>
      <c r="AO666" s="68"/>
      <c r="AP666" s="68"/>
      <c r="AQ666" s="68"/>
      <c r="AR666" s="68"/>
      <c r="AS666" s="68"/>
      <c r="AT666" s="68"/>
      <c r="AU666" s="68"/>
    </row>
    <row r="667" spans="27:64">
      <c r="AA667" s="68"/>
      <c r="AB667" s="68"/>
      <c r="AC667" s="68"/>
      <c r="AD667" s="68"/>
      <c r="AE667" s="68"/>
      <c r="AG667" s="167"/>
      <c r="AN667" s="68"/>
      <c r="AO667" s="68"/>
      <c r="AP667" s="68"/>
      <c r="AQ667" s="68"/>
      <c r="AR667" s="68"/>
      <c r="AS667" s="68"/>
      <c r="AT667" s="68"/>
      <c r="AU667" s="68"/>
    </row>
    <row r="668" spans="27:64">
      <c r="AA668" s="68"/>
      <c r="AB668" s="68"/>
      <c r="AC668" s="68"/>
      <c r="AD668" s="68"/>
      <c r="AE668" s="68"/>
      <c r="AG668" s="167"/>
      <c r="AN668" s="68"/>
      <c r="AO668" s="68"/>
      <c r="AP668" s="68"/>
      <c r="AQ668" s="68"/>
      <c r="AR668" s="68"/>
      <c r="AS668" s="68"/>
      <c r="AT668" s="68"/>
      <c r="AU668" s="68"/>
    </row>
    <row r="669" spans="27:64">
      <c r="AA669" s="68"/>
      <c r="AB669" s="68"/>
      <c r="AC669" s="68"/>
      <c r="AD669" s="68"/>
      <c r="AE669" s="68"/>
      <c r="AG669" s="167"/>
      <c r="AN669" s="68"/>
      <c r="AO669" s="68"/>
      <c r="AP669" s="68"/>
      <c r="AQ669" s="68"/>
      <c r="AR669" s="68"/>
      <c r="AS669" s="68"/>
      <c r="AT669" s="68"/>
      <c r="AU669" s="68"/>
      <c r="AV669" s="68"/>
      <c r="AX669" s="68"/>
    </row>
    <row r="670" spans="27:64">
      <c r="AA670" s="68"/>
      <c r="AB670" s="68"/>
      <c r="AC670" s="68"/>
      <c r="AD670" s="68"/>
      <c r="AE670" s="68"/>
      <c r="AG670" s="167"/>
      <c r="AN670" s="68"/>
      <c r="AO670" s="68"/>
      <c r="AP670" s="68"/>
      <c r="AQ670" s="68"/>
      <c r="AR670" s="68"/>
      <c r="AS670" s="68"/>
      <c r="AT670" s="68"/>
      <c r="AU670" s="68"/>
    </row>
    <row r="671" spans="27:64">
      <c r="AA671" s="68"/>
      <c r="AB671" s="68"/>
      <c r="AC671" s="68"/>
      <c r="AD671" s="68"/>
      <c r="AE671" s="68"/>
      <c r="AG671" s="167"/>
      <c r="AN671" s="68"/>
      <c r="AO671" s="68"/>
      <c r="AP671" s="68"/>
      <c r="AQ671" s="68"/>
      <c r="AR671" s="68"/>
      <c r="AS671" s="68"/>
      <c r="AT671" s="68"/>
      <c r="AU671" s="68"/>
    </row>
    <row r="672" spans="27:64">
      <c r="AA672" s="68"/>
      <c r="AB672" s="68"/>
      <c r="AC672" s="68"/>
      <c r="AD672" s="68"/>
      <c r="AE672" s="68"/>
      <c r="AG672" s="167"/>
      <c r="AN672" s="68"/>
      <c r="AO672" s="68"/>
      <c r="AP672" s="68"/>
      <c r="AQ672" s="68"/>
      <c r="AR672" s="68"/>
      <c r="AS672" s="68"/>
      <c r="AT672" s="68"/>
      <c r="AU672" s="68"/>
    </row>
    <row r="673" spans="27:47">
      <c r="AA673" s="68"/>
      <c r="AB673" s="68"/>
      <c r="AC673" s="68"/>
      <c r="AD673" s="68"/>
      <c r="AE673" s="68"/>
      <c r="AG673" s="167"/>
      <c r="AN673" s="68"/>
      <c r="AO673" s="68"/>
      <c r="AP673" s="68"/>
      <c r="AQ673" s="68"/>
      <c r="AR673" s="68"/>
      <c r="AS673" s="68"/>
      <c r="AT673" s="68"/>
      <c r="AU673" s="68"/>
    </row>
    <row r="674" spans="27:47">
      <c r="AA674" s="68"/>
      <c r="AB674" s="68"/>
      <c r="AC674" s="68"/>
      <c r="AD674" s="68"/>
      <c r="AE674" s="68"/>
      <c r="AG674" s="167"/>
      <c r="AN674" s="68"/>
      <c r="AO674" s="68"/>
      <c r="AP674" s="68"/>
      <c r="AQ674" s="68"/>
      <c r="AR674" s="68"/>
      <c r="AS674" s="68"/>
      <c r="AT674" s="68"/>
      <c r="AU674" s="68"/>
    </row>
    <row r="675" spans="27:47">
      <c r="AA675" s="68"/>
      <c r="AB675" s="68"/>
      <c r="AC675" s="68"/>
      <c r="AD675" s="68"/>
      <c r="AE675" s="68"/>
      <c r="AG675" s="167"/>
      <c r="AN675" s="68"/>
      <c r="AO675" s="68"/>
      <c r="AP675" s="68"/>
      <c r="AQ675" s="68"/>
      <c r="AR675" s="68"/>
      <c r="AS675" s="68"/>
      <c r="AT675" s="68"/>
      <c r="AU675" s="68"/>
    </row>
    <row r="676" spans="27:47">
      <c r="AA676" s="68"/>
      <c r="AB676" s="68"/>
      <c r="AC676" s="68"/>
      <c r="AD676" s="68"/>
      <c r="AE676" s="68"/>
      <c r="AG676" s="167"/>
      <c r="AN676" s="68"/>
      <c r="AO676" s="68"/>
      <c r="AP676" s="68"/>
      <c r="AQ676" s="68"/>
      <c r="AR676" s="68"/>
      <c r="AS676" s="68"/>
      <c r="AT676" s="68"/>
      <c r="AU676" s="68"/>
    </row>
    <row r="677" spans="27:47">
      <c r="AA677" s="68"/>
      <c r="AB677" s="68"/>
      <c r="AC677" s="68"/>
      <c r="AD677" s="68"/>
      <c r="AE677" s="68"/>
      <c r="AG677" s="167"/>
      <c r="AN677" s="68"/>
      <c r="AO677" s="68"/>
      <c r="AP677" s="68"/>
      <c r="AQ677" s="68"/>
      <c r="AR677" s="68"/>
      <c r="AS677" s="68"/>
      <c r="AT677" s="68"/>
      <c r="AU677" s="68"/>
    </row>
    <row r="678" spans="27:47">
      <c r="AA678" s="68"/>
      <c r="AB678" s="68"/>
      <c r="AC678" s="68"/>
      <c r="AD678" s="68"/>
      <c r="AE678" s="68"/>
      <c r="AG678" s="167"/>
      <c r="AN678" s="68"/>
      <c r="AO678" s="68"/>
      <c r="AP678" s="68"/>
      <c r="AQ678" s="68"/>
      <c r="AR678" s="68"/>
      <c r="AS678" s="68"/>
      <c r="AT678" s="68"/>
      <c r="AU678" s="68"/>
    </row>
    <row r="679" spans="27:47">
      <c r="AA679" s="68"/>
      <c r="AB679" s="68"/>
      <c r="AC679" s="68"/>
      <c r="AD679" s="68"/>
      <c r="AE679" s="68"/>
      <c r="AG679" s="167"/>
      <c r="AN679" s="68"/>
      <c r="AO679" s="68"/>
      <c r="AP679" s="68"/>
      <c r="AQ679" s="68"/>
      <c r="AR679" s="68"/>
      <c r="AS679" s="68"/>
      <c r="AT679" s="68"/>
      <c r="AU679" s="68"/>
    </row>
    <row r="680" spans="27:47">
      <c r="AA680" s="68"/>
      <c r="AB680" s="68"/>
      <c r="AC680" s="68"/>
      <c r="AD680" s="68"/>
      <c r="AE680" s="68"/>
      <c r="AG680" s="167"/>
      <c r="AN680" s="68"/>
      <c r="AO680" s="68"/>
      <c r="AP680" s="68"/>
      <c r="AQ680" s="68"/>
      <c r="AR680" s="68"/>
      <c r="AS680" s="68"/>
      <c r="AT680" s="68"/>
      <c r="AU680" s="68"/>
    </row>
    <row r="681" spans="27:47">
      <c r="AA681" s="68"/>
      <c r="AB681" s="68"/>
      <c r="AC681" s="68"/>
      <c r="AD681" s="68"/>
      <c r="AE681" s="68"/>
      <c r="AG681" s="167"/>
      <c r="AN681" s="68"/>
      <c r="AO681" s="68"/>
      <c r="AP681" s="68"/>
      <c r="AQ681" s="68"/>
      <c r="AR681" s="68"/>
      <c r="AS681" s="68"/>
      <c r="AT681" s="68"/>
      <c r="AU681" s="68"/>
    </row>
    <row r="682" spans="27:47">
      <c r="AA682" s="68"/>
      <c r="AB682" s="68"/>
      <c r="AC682" s="68"/>
      <c r="AD682" s="68"/>
      <c r="AE682" s="68"/>
      <c r="AG682" s="167"/>
      <c r="AN682" s="68"/>
      <c r="AO682" s="68"/>
      <c r="AP682" s="68"/>
      <c r="AQ682" s="68"/>
      <c r="AR682" s="68"/>
      <c r="AS682" s="68"/>
      <c r="AT682" s="68"/>
      <c r="AU682" s="68"/>
    </row>
    <row r="683" spans="27:47">
      <c r="AA683" s="68"/>
      <c r="AB683" s="68"/>
      <c r="AC683" s="68"/>
      <c r="AD683" s="68"/>
      <c r="AE683" s="68"/>
      <c r="AG683" s="167"/>
      <c r="AN683" s="68"/>
      <c r="AO683" s="68"/>
      <c r="AP683" s="68"/>
      <c r="AQ683" s="68"/>
      <c r="AR683" s="68"/>
      <c r="AS683" s="68"/>
      <c r="AT683" s="68"/>
      <c r="AU683" s="68"/>
    </row>
    <row r="684" spans="27:47">
      <c r="AA684" s="68"/>
      <c r="AB684" s="68"/>
      <c r="AC684" s="68"/>
      <c r="AD684" s="68"/>
      <c r="AE684" s="68"/>
      <c r="AG684" s="167"/>
      <c r="AN684" s="68"/>
      <c r="AO684" s="68"/>
      <c r="AP684" s="68"/>
      <c r="AQ684" s="68"/>
      <c r="AR684" s="68"/>
      <c r="AS684" s="68"/>
      <c r="AT684" s="68"/>
      <c r="AU684" s="68"/>
    </row>
    <row r="685" spans="27:47">
      <c r="AA685" s="68"/>
      <c r="AB685" s="68"/>
      <c r="AC685" s="68"/>
      <c r="AD685" s="68"/>
      <c r="AE685" s="68"/>
      <c r="AG685" s="167"/>
      <c r="AN685" s="68"/>
      <c r="AO685" s="68"/>
      <c r="AP685" s="68"/>
      <c r="AQ685" s="68"/>
      <c r="AR685" s="68"/>
      <c r="AS685" s="68"/>
      <c r="AT685" s="68"/>
      <c r="AU685" s="68"/>
    </row>
    <row r="686" spans="27:47">
      <c r="AA686" s="68"/>
      <c r="AB686" s="68"/>
      <c r="AC686" s="68"/>
      <c r="AD686" s="68"/>
      <c r="AE686" s="68"/>
      <c r="AG686" s="167"/>
      <c r="AN686" s="68"/>
      <c r="AO686" s="68"/>
      <c r="AP686" s="68"/>
      <c r="AQ686" s="68"/>
      <c r="AR686" s="68"/>
      <c r="AS686" s="68"/>
      <c r="AT686" s="68"/>
      <c r="AU686" s="68"/>
    </row>
    <row r="687" spans="27:47">
      <c r="AA687" s="68"/>
      <c r="AB687" s="68"/>
      <c r="AC687" s="68"/>
      <c r="AD687" s="68"/>
      <c r="AE687" s="68"/>
      <c r="AG687" s="167"/>
      <c r="AN687" s="68"/>
      <c r="AO687" s="68"/>
      <c r="AP687" s="68"/>
      <c r="AQ687" s="68"/>
      <c r="AR687" s="68"/>
      <c r="AS687" s="68"/>
      <c r="AT687" s="68"/>
      <c r="AU687" s="68"/>
    </row>
    <row r="688" spans="27:47">
      <c r="AA688" s="68"/>
      <c r="AB688" s="68"/>
      <c r="AC688" s="68"/>
      <c r="AD688" s="68"/>
      <c r="AE688" s="68"/>
      <c r="AG688" s="167"/>
      <c r="AN688" s="68"/>
      <c r="AO688" s="68"/>
      <c r="AP688" s="68"/>
      <c r="AQ688" s="68"/>
      <c r="AR688" s="68"/>
      <c r="AS688" s="68"/>
      <c r="AT688" s="68"/>
      <c r="AU688" s="68"/>
    </row>
    <row r="689" spans="27:64">
      <c r="AA689" s="68"/>
      <c r="AB689" s="68"/>
      <c r="AC689" s="68"/>
      <c r="AD689" s="68"/>
      <c r="AE689" s="68"/>
      <c r="AG689" s="167"/>
      <c r="AN689" s="68"/>
      <c r="AO689" s="68"/>
      <c r="AP689" s="68"/>
      <c r="AQ689" s="68"/>
      <c r="AR689" s="68"/>
      <c r="AS689" s="68"/>
      <c r="AT689" s="68"/>
      <c r="AU689" s="68"/>
    </row>
    <row r="690" spans="27:64">
      <c r="AA690" s="68"/>
      <c r="AB690" s="68"/>
      <c r="AC690" s="68"/>
      <c r="AD690" s="68"/>
      <c r="AE690" s="68"/>
      <c r="AG690" s="167"/>
      <c r="AN690" s="68"/>
      <c r="AO690" s="68"/>
      <c r="AP690" s="68"/>
      <c r="AQ690" s="68"/>
      <c r="AR690" s="68"/>
      <c r="AS690" s="68"/>
      <c r="AT690" s="68"/>
      <c r="AU690" s="68"/>
    </row>
    <row r="691" spans="27:64">
      <c r="AA691" s="68"/>
      <c r="AB691" s="68"/>
      <c r="AC691" s="68"/>
      <c r="AD691" s="68"/>
      <c r="AE691" s="68"/>
      <c r="AG691" s="167"/>
      <c r="AN691" s="68"/>
      <c r="AO691" s="68"/>
      <c r="AP691" s="68"/>
      <c r="AQ691" s="68"/>
      <c r="AR691" s="68"/>
      <c r="AS691" s="68"/>
      <c r="AT691" s="68"/>
      <c r="AU691" s="68"/>
      <c r="AV691" s="68"/>
      <c r="AW691" s="68"/>
      <c r="AX691" s="68"/>
      <c r="AY691" s="68"/>
      <c r="AZ691" s="68"/>
      <c r="BA691" s="68"/>
      <c r="BB691" s="68"/>
      <c r="BC691" s="68"/>
      <c r="BD691" s="68"/>
      <c r="BE691" s="68"/>
      <c r="BF691" s="68"/>
      <c r="BG691" s="68"/>
      <c r="BH691" s="68"/>
      <c r="BI691" s="68"/>
      <c r="BJ691" s="68"/>
      <c r="BK691" s="68"/>
      <c r="BL691" s="68"/>
    </row>
    <row r="692" spans="27:64">
      <c r="AA692" s="68"/>
      <c r="AB692" s="68"/>
      <c r="AC692" s="68"/>
      <c r="AD692" s="68"/>
      <c r="AE692" s="68"/>
      <c r="AG692" s="167"/>
      <c r="AN692" s="68"/>
      <c r="AO692" s="68"/>
      <c r="AP692" s="68"/>
      <c r="AQ692" s="68"/>
      <c r="AR692" s="68"/>
      <c r="AS692" s="68"/>
      <c r="AT692" s="68"/>
      <c r="AU692" s="68"/>
    </row>
    <row r="693" spans="27:64">
      <c r="AA693" s="68"/>
      <c r="AB693" s="68"/>
      <c r="AC693" s="68"/>
      <c r="AD693" s="68"/>
      <c r="AE693" s="68"/>
      <c r="AG693" s="167"/>
      <c r="AN693" s="68"/>
      <c r="AO693" s="68"/>
      <c r="AP693" s="68"/>
      <c r="AQ693" s="68"/>
      <c r="AR693" s="68"/>
      <c r="AS693" s="68"/>
      <c r="AT693" s="68"/>
      <c r="AU693" s="68"/>
    </row>
    <row r="694" spans="27:64">
      <c r="AA694" s="68"/>
      <c r="AB694" s="68"/>
      <c r="AC694" s="68"/>
      <c r="AD694" s="68"/>
      <c r="AE694" s="68"/>
      <c r="AG694" s="167"/>
      <c r="AN694" s="68"/>
      <c r="AO694" s="68"/>
      <c r="AP694" s="68"/>
      <c r="AQ694" s="68"/>
      <c r="AR694" s="68"/>
      <c r="AS694" s="68"/>
      <c r="AT694" s="68"/>
      <c r="AU694" s="68"/>
    </row>
    <row r="695" spans="27:64">
      <c r="AA695" s="68"/>
      <c r="AB695" s="68"/>
      <c r="AC695" s="68"/>
      <c r="AD695" s="68"/>
      <c r="AE695" s="68"/>
      <c r="AG695" s="167"/>
      <c r="AN695" s="68"/>
      <c r="AO695" s="68"/>
      <c r="AP695" s="68"/>
      <c r="AQ695" s="68"/>
      <c r="AR695" s="68"/>
      <c r="AS695" s="68"/>
      <c r="AT695" s="68"/>
      <c r="AU695" s="68"/>
    </row>
    <row r="696" spans="27:64">
      <c r="AA696" s="68"/>
      <c r="AB696" s="68"/>
      <c r="AC696" s="68"/>
      <c r="AD696" s="68"/>
      <c r="AE696" s="68"/>
      <c r="AG696" s="167"/>
      <c r="AN696" s="68"/>
      <c r="AO696" s="68"/>
      <c r="AP696" s="68"/>
      <c r="AQ696" s="68"/>
      <c r="AR696" s="68"/>
      <c r="AS696" s="68"/>
      <c r="AT696" s="68"/>
      <c r="AU696" s="68"/>
    </row>
    <row r="697" spans="27:64">
      <c r="AA697" s="68"/>
      <c r="AB697" s="68"/>
      <c r="AC697" s="68"/>
      <c r="AD697" s="68"/>
      <c r="AE697" s="68"/>
      <c r="AG697" s="167"/>
      <c r="AN697" s="68"/>
      <c r="AO697" s="68"/>
      <c r="AP697" s="68"/>
      <c r="AQ697" s="68"/>
      <c r="AR697" s="68"/>
      <c r="AS697" s="68"/>
      <c r="AT697" s="68"/>
      <c r="AU697" s="68"/>
    </row>
    <row r="698" spans="27:64">
      <c r="AA698" s="68"/>
      <c r="AB698" s="68"/>
      <c r="AC698" s="68"/>
      <c r="AD698" s="68"/>
      <c r="AE698" s="68"/>
      <c r="AG698" s="167"/>
      <c r="AN698" s="68"/>
      <c r="AO698" s="68"/>
      <c r="AP698" s="68"/>
      <c r="AQ698" s="68"/>
      <c r="AR698" s="68"/>
      <c r="AS698" s="68"/>
      <c r="AT698" s="68"/>
      <c r="AU698" s="68"/>
    </row>
    <row r="699" spans="27:64">
      <c r="AA699" s="68"/>
      <c r="AB699" s="68"/>
      <c r="AC699" s="68"/>
      <c r="AD699" s="68"/>
      <c r="AE699" s="68"/>
      <c r="AG699" s="167"/>
      <c r="AN699" s="68"/>
      <c r="AO699" s="68"/>
      <c r="AP699" s="68"/>
      <c r="AQ699" s="68"/>
      <c r="AR699" s="68"/>
      <c r="AS699" s="68"/>
      <c r="AT699" s="68"/>
      <c r="AU699" s="68"/>
    </row>
    <row r="700" spans="27:64">
      <c r="AA700" s="68"/>
      <c r="AB700" s="68"/>
      <c r="AC700" s="68"/>
      <c r="AD700" s="68"/>
      <c r="AE700" s="68"/>
      <c r="AG700" s="167"/>
      <c r="AN700" s="68"/>
      <c r="AO700" s="68"/>
      <c r="AP700" s="68"/>
      <c r="AQ700" s="68"/>
      <c r="AR700" s="68"/>
      <c r="AS700" s="68"/>
      <c r="AT700" s="68"/>
      <c r="AU700" s="68"/>
    </row>
    <row r="701" spans="27:64">
      <c r="AA701" s="68"/>
      <c r="AB701" s="68"/>
      <c r="AC701" s="68"/>
      <c r="AD701" s="68"/>
      <c r="AE701" s="68"/>
      <c r="AG701" s="167"/>
      <c r="AN701" s="68"/>
      <c r="AO701" s="68"/>
      <c r="AP701" s="68"/>
      <c r="AQ701" s="68"/>
      <c r="AR701" s="68"/>
      <c r="AS701" s="68"/>
      <c r="AT701" s="68"/>
      <c r="AU701" s="68"/>
    </row>
    <row r="702" spans="27:64">
      <c r="AA702" s="68"/>
      <c r="AB702" s="68"/>
      <c r="AC702" s="68"/>
      <c r="AD702" s="68"/>
      <c r="AE702" s="68"/>
      <c r="AG702" s="167"/>
      <c r="AN702" s="68"/>
      <c r="AO702" s="68"/>
      <c r="AP702" s="68"/>
      <c r="AQ702" s="68"/>
      <c r="AR702" s="68"/>
      <c r="AS702" s="68"/>
      <c r="AT702" s="68"/>
      <c r="AU702" s="68"/>
    </row>
    <row r="703" spans="27:64">
      <c r="AA703" s="68"/>
      <c r="AB703" s="68"/>
      <c r="AC703" s="68"/>
      <c r="AD703" s="68"/>
      <c r="AE703" s="68"/>
      <c r="AG703" s="167"/>
      <c r="AN703" s="68"/>
      <c r="AO703" s="68"/>
      <c r="AP703" s="68"/>
      <c r="AQ703" s="68"/>
      <c r="AR703" s="68"/>
      <c r="AS703" s="68"/>
      <c r="AT703" s="68"/>
      <c r="AU703" s="68"/>
    </row>
    <row r="704" spans="27:64">
      <c r="AA704" s="68"/>
      <c r="AB704" s="68"/>
      <c r="AC704" s="68"/>
      <c r="AD704" s="68"/>
      <c r="AE704" s="68"/>
      <c r="AG704" s="167"/>
      <c r="AN704" s="68"/>
      <c r="AO704" s="68"/>
      <c r="AP704" s="68"/>
      <c r="AQ704" s="68"/>
      <c r="AR704" s="68"/>
      <c r="AS704" s="68"/>
      <c r="AT704" s="68"/>
      <c r="AU704" s="68"/>
    </row>
    <row r="705" spans="27:47">
      <c r="AA705" s="68"/>
      <c r="AB705" s="68"/>
      <c r="AC705" s="68"/>
      <c r="AD705" s="68"/>
      <c r="AE705" s="68"/>
      <c r="AG705" s="167"/>
      <c r="AN705" s="68"/>
      <c r="AO705" s="68"/>
      <c r="AP705" s="68"/>
      <c r="AQ705" s="68"/>
      <c r="AR705" s="68"/>
      <c r="AS705" s="68"/>
      <c r="AT705" s="68"/>
      <c r="AU705" s="68"/>
    </row>
    <row r="706" spans="27:47">
      <c r="AA706" s="68"/>
      <c r="AB706" s="68"/>
      <c r="AC706" s="68"/>
      <c r="AD706" s="68"/>
      <c r="AE706" s="68"/>
      <c r="AG706" s="167"/>
      <c r="AN706" s="68"/>
      <c r="AO706" s="68"/>
      <c r="AP706" s="68"/>
      <c r="AQ706" s="68"/>
      <c r="AR706" s="68"/>
      <c r="AS706" s="68"/>
      <c r="AT706" s="68"/>
      <c r="AU706" s="68"/>
    </row>
    <row r="707" spans="27:47">
      <c r="AA707" s="68"/>
      <c r="AB707" s="68"/>
      <c r="AC707" s="68"/>
      <c r="AD707" s="68"/>
      <c r="AE707" s="68"/>
      <c r="AG707" s="167"/>
      <c r="AN707" s="68"/>
      <c r="AO707" s="68"/>
      <c r="AP707" s="68"/>
      <c r="AQ707" s="68"/>
      <c r="AR707" s="68"/>
      <c r="AS707" s="68"/>
      <c r="AT707" s="68"/>
      <c r="AU707" s="68"/>
    </row>
    <row r="708" spans="27:47">
      <c r="AA708" s="68"/>
      <c r="AB708" s="68"/>
      <c r="AC708" s="68"/>
      <c r="AD708" s="68"/>
      <c r="AE708" s="68"/>
      <c r="AG708" s="167"/>
      <c r="AN708" s="68"/>
      <c r="AO708" s="68"/>
      <c r="AP708" s="68"/>
      <c r="AQ708" s="68"/>
      <c r="AR708" s="68"/>
      <c r="AS708" s="68"/>
      <c r="AT708" s="68"/>
      <c r="AU708" s="68"/>
    </row>
    <row r="709" spans="27:47">
      <c r="AA709" s="68"/>
      <c r="AB709" s="68"/>
      <c r="AC709" s="68"/>
      <c r="AD709" s="68"/>
      <c r="AE709" s="68"/>
      <c r="AG709" s="167"/>
      <c r="AN709" s="68"/>
      <c r="AO709" s="68"/>
      <c r="AP709" s="68"/>
      <c r="AQ709" s="68"/>
      <c r="AR709" s="68"/>
      <c r="AS709" s="68"/>
      <c r="AT709" s="68"/>
      <c r="AU709" s="68"/>
    </row>
    <row r="710" spans="27:47">
      <c r="AA710" s="68"/>
      <c r="AB710" s="68"/>
      <c r="AC710" s="68"/>
      <c r="AD710" s="68"/>
      <c r="AE710" s="68"/>
      <c r="AG710" s="167"/>
      <c r="AN710" s="68"/>
      <c r="AO710" s="68"/>
      <c r="AP710" s="68"/>
      <c r="AQ710" s="68"/>
      <c r="AR710" s="68"/>
      <c r="AS710" s="68"/>
      <c r="AT710" s="68"/>
      <c r="AU710" s="68"/>
    </row>
    <row r="711" spans="27:47">
      <c r="AA711" s="68"/>
      <c r="AB711" s="68"/>
      <c r="AC711" s="68"/>
      <c r="AD711" s="68"/>
      <c r="AE711" s="68"/>
      <c r="AG711" s="167"/>
      <c r="AN711" s="68"/>
      <c r="AO711" s="68"/>
      <c r="AP711" s="68"/>
      <c r="AQ711" s="68"/>
      <c r="AR711" s="68"/>
      <c r="AS711" s="68"/>
      <c r="AT711" s="68"/>
      <c r="AU711" s="68"/>
    </row>
    <row r="712" spans="27:47">
      <c r="AA712" s="68"/>
      <c r="AB712" s="68"/>
      <c r="AC712" s="68"/>
      <c r="AD712" s="68"/>
      <c r="AE712" s="68"/>
      <c r="AG712" s="167"/>
      <c r="AN712" s="68"/>
      <c r="AO712" s="68"/>
      <c r="AP712" s="68"/>
      <c r="AQ712" s="68"/>
      <c r="AR712" s="68"/>
      <c r="AS712" s="68"/>
      <c r="AT712" s="68"/>
      <c r="AU712" s="68"/>
    </row>
    <row r="713" spans="27:47">
      <c r="AA713" s="68"/>
      <c r="AB713" s="68"/>
      <c r="AC713" s="68"/>
      <c r="AD713" s="68"/>
      <c r="AE713" s="68"/>
      <c r="AG713" s="167"/>
      <c r="AN713" s="68"/>
      <c r="AO713" s="68"/>
      <c r="AP713" s="68"/>
      <c r="AQ713" s="68"/>
      <c r="AR713" s="68"/>
      <c r="AS713" s="68"/>
      <c r="AT713" s="68"/>
      <c r="AU713" s="68"/>
    </row>
    <row r="714" spans="27:47">
      <c r="AA714" s="68"/>
      <c r="AB714" s="68"/>
      <c r="AC714" s="68"/>
      <c r="AD714" s="68"/>
      <c r="AE714" s="68"/>
      <c r="AG714" s="167"/>
      <c r="AN714" s="68"/>
      <c r="AO714" s="68"/>
      <c r="AP714" s="68"/>
      <c r="AQ714" s="68"/>
      <c r="AR714" s="68"/>
      <c r="AS714" s="68"/>
      <c r="AT714" s="68"/>
      <c r="AU714" s="68"/>
    </row>
    <row r="715" spans="27:47">
      <c r="AA715" s="68"/>
      <c r="AB715" s="68"/>
      <c r="AC715" s="68"/>
      <c r="AD715" s="68"/>
      <c r="AE715" s="68"/>
      <c r="AG715" s="167"/>
      <c r="AN715" s="68"/>
      <c r="AO715" s="68"/>
      <c r="AP715" s="68"/>
      <c r="AQ715" s="68"/>
      <c r="AR715" s="68"/>
      <c r="AS715" s="68"/>
      <c r="AT715" s="68"/>
      <c r="AU715" s="68"/>
    </row>
    <row r="716" spans="27:47">
      <c r="AA716" s="68"/>
      <c r="AB716" s="68"/>
      <c r="AC716" s="68"/>
      <c r="AD716" s="68"/>
      <c r="AE716" s="68"/>
      <c r="AG716" s="167"/>
      <c r="AN716" s="68"/>
      <c r="AO716" s="68"/>
      <c r="AP716" s="68"/>
      <c r="AQ716" s="68"/>
      <c r="AR716" s="68"/>
      <c r="AS716" s="68"/>
      <c r="AT716" s="68"/>
      <c r="AU716" s="68"/>
    </row>
    <row r="717" spans="27:47">
      <c r="AA717" s="68"/>
      <c r="AB717" s="68"/>
      <c r="AC717" s="68"/>
      <c r="AD717" s="68"/>
      <c r="AE717" s="68"/>
      <c r="AG717" s="167"/>
      <c r="AN717" s="68"/>
      <c r="AO717" s="68"/>
      <c r="AP717" s="68"/>
      <c r="AQ717" s="68"/>
      <c r="AR717" s="68"/>
      <c r="AS717" s="68"/>
      <c r="AT717" s="68"/>
      <c r="AU717" s="68"/>
    </row>
    <row r="718" spans="27:47">
      <c r="AA718" s="68"/>
      <c r="AB718" s="68"/>
      <c r="AC718" s="68"/>
      <c r="AD718" s="68"/>
      <c r="AE718" s="68"/>
      <c r="AG718" s="167"/>
      <c r="AN718" s="68"/>
      <c r="AO718" s="68"/>
      <c r="AP718" s="68"/>
      <c r="AQ718" s="68"/>
      <c r="AR718" s="68"/>
      <c r="AS718" s="68"/>
      <c r="AT718" s="68"/>
      <c r="AU718" s="68"/>
    </row>
    <row r="719" spans="27:47">
      <c r="AA719" s="68"/>
      <c r="AB719" s="68"/>
      <c r="AC719" s="68"/>
      <c r="AD719" s="68"/>
      <c r="AE719" s="68"/>
      <c r="AG719" s="167"/>
      <c r="AN719" s="68"/>
      <c r="AO719" s="68"/>
      <c r="AP719" s="68"/>
      <c r="AQ719" s="68"/>
      <c r="AR719" s="68"/>
      <c r="AS719" s="68"/>
      <c r="AT719" s="68"/>
      <c r="AU719" s="68"/>
    </row>
    <row r="720" spans="27:47">
      <c r="AA720" s="68"/>
      <c r="AB720" s="68"/>
      <c r="AC720" s="68"/>
      <c r="AD720" s="68"/>
      <c r="AE720" s="68"/>
      <c r="AG720" s="167"/>
      <c r="AN720" s="68"/>
      <c r="AO720" s="68"/>
      <c r="AP720" s="68"/>
      <c r="AQ720" s="68"/>
      <c r="AR720" s="68"/>
      <c r="AS720" s="68"/>
      <c r="AT720" s="68"/>
      <c r="AU720" s="68"/>
    </row>
    <row r="721" spans="27:64">
      <c r="AA721" s="68"/>
      <c r="AB721" s="68"/>
      <c r="AC721" s="68"/>
      <c r="AD721" s="68"/>
      <c r="AE721" s="68"/>
      <c r="AG721" s="167"/>
      <c r="AN721" s="68"/>
      <c r="AO721" s="68"/>
      <c r="AP721" s="68"/>
      <c r="AQ721" s="68"/>
      <c r="AR721" s="68"/>
      <c r="AS721" s="68"/>
      <c r="AT721" s="68"/>
      <c r="AU721" s="68"/>
    </row>
    <row r="722" spans="27:64">
      <c r="AA722" s="68"/>
      <c r="AB722" s="68"/>
      <c r="AC722" s="68"/>
      <c r="AD722" s="68"/>
      <c r="AE722" s="68"/>
      <c r="AG722" s="167"/>
      <c r="AN722" s="68"/>
      <c r="AO722" s="68"/>
      <c r="AP722" s="68"/>
      <c r="AQ722" s="68"/>
      <c r="AR722" s="68"/>
      <c r="AS722" s="68"/>
      <c r="AT722" s="68"/>
      <c r="AU722" s="68"/>
    </row>
    <row r="723" spans="27:64">
      <c r="AA723" s="68"/>
      <c r="AB723" s="68"/>
      <c r="AC723" s="68"/>
      <c r="AD723" s="68"/>
      <c r="AE723" s="68"/>
      <c r="AG723" s="167"/>
      <c r="AN723" s="68"/>
      <c r="AO723" s="68"/>
      <c r="AP723" s="68"/>
      <c r="AQ723" s="68"/>
      <c r="AR723" s="68"/>
      <c r="AS723" s="68"/>
      <c r="AT723" s="68"/>
      <c r="AU723" s="68"/>
    </row>
    <row r="724" spans="27:64">
      <c r="AA724" s="68"/>
      <c r="AB724" s="68"/>
      <c r="AC724" s="68"/>
      <c r="AD724" s="68"/>
      <c r="AE724" s="68"/>
      <c r="AG724" s="167"/>
      <c r="AN724" s="68"/>
      <c r="AO724" s="68"/>
      <c r="AP724" s="68"/>
      <c r="AQ724" s="68"/>
      <c r="AR724" s="68"/>
      <c r="AS724" s="68"/>
      <c r="AT724" s="68"/>
      <c r="AU724" s="68"/>
    </row>
    <row r="725" spans="27:64">
      <c r="AA725" s="68"/>
      <c r="AB725" s="68"/>
      <c r="AC725" s="68"/>
      <c r="AD725" s="68"/>
      <c r="AE725" s="68"/>
      <c r="AG725" s="167"/>
      <c r="AN725" s="68"/>
      <c r="AO725" s="68"/>
      <c r="AP725" s="68"/>
      <c r="AQ725" s="68"/>
      <c r="AR725" s="68"/>
      <c r="AS725" s="68"/>
      <c r="AT725" s="68"/>
      <c r="AU725" s="68"/>
    </row>
    <row r="726" spans="27:64">
      <c r="AA726" s="68"/>
      <c r="AB726" s="68"/>
      <c r="AC726" s="68"/>
      <c r="AD726" s="68"/>
      <c r="AE726" s="68"/>
      <c r="AG726" s="167"/>
      <c r="AN726" s="68"/>
      <c r="AO726" s="68"/>
      <c r="AP726" s="68"/>
      <c r="AQ726" s="68"/>
      <c r="AR726" s="68"/>
      <c r="AS726" s="68"/>
      <c r="AT726" s="68"/>
      <c r="AU726" s="68"/>
    </row>
    <row r="727" spans="27:64">
      <c r="AA727" s="68"/>
      <c r="AB727" s="68"/>
      <c r="AC727" s="68"/>
      <c r="AD727" s="68"/>
      <c r="AE727" s="68"/>
      <c r="AG727" s="167"/>
      <c r="AN727" s="68"/>
      <c r="AO727" s="68"/>
      <c r="AP727" s="68"/>
      <c r="AQ727" s="68"/>
      <c r="AR727" s="68"/>
      <c r="AS727" s="68"/>
      <c r="AT727" s="68"/>
      <c r="AU727" s="68"/>
      <c r="AV727" s="68"/>
    </row>
    <row r="728" spans="27:64">
      <c r="AA728" s="68"/>
      <c r="AB728" s="68"/>
      <c r="AC728" s="68"/>
      <c r="AD728" s="68"/>
      <c r="AE728" s="68"/>
      <c r="AG728" s="167"/>
      <c r="AN728" s="68"/>
      <c r="AO728" s="68"/>
      <c r="AP728" s="68"/>
      <c r="AQ728" s="68"/>
      <c r="AR728" s="68"/>
      <c r="AS728" s="68"/>
      <c r="AT728" s="68"/>
      <c r="AU728" s="68"/>
      <c r="AV728" s="68"/>
      <c r="AW728" s="68"/>
      <c r="AX728" s="68"/>
      <c r="AY728" s="68"/>
      <c r="AZ728" s="68"/>
      <c r="BA728" s="68"/>
      <c r="BB728" s="68"/>
      <c r="BC728" s="68"/>
      <c r="BD728" s="68"/>
      <c r="BE728" s="68"/>
      <c r="BF728" s="68"/>
      <c r="BG728" s="68"/>
      <c r="BH728" s="68"/>
      <c r="BI728" s="68"/>
      <c r="BJ728" s="68"/>
      <c r="BK728" s="68"/>
      <c r="BL728" s="68"/>
    </row>
    <row r="729" spans="27:64">
      <c r="AA729" s="68"/>
      <c r="AB729" s="68"/>
      <c r="AC729" s="68"/>
      <c r="AD729" s="68"/>
      <c r="AE729" s="68"/>
      <c r="AG729" s="167"/>
      <c r="AN729" s="68"/>
      <c r="AO729" s="68"/>
      <c r="AP729" s="68"/>
      <c r="AQ729" s="68"/>
      <c r="AR729" s="68"/>
      <c r="AS729" s="68"/>
      <c r="AT729" s="68"/>
      <c r="AU729" s="68"/>
    </row>
    <row r="730" spans="27:64">
      <c r="AA730" s="68"/>
      <c r="AB730" s="68"/>
      <c r="AC730" s="68"/>
      <c r="AD730" s="68"/>
      <c r="AE730" s="68"/>
      <c r="AG730" s="167"/>
      <c r="AN730" s="68"/>
      <c r="AO730" s="68"/>
      <c r="AP730" s="68"/>
      <c r="AQ730" s="68"/>
      <c r="AR730" s="68"/>
      <c r="AS730" s="68"/>
      <c r="AT730" s="68"/>
      <c r="AU730" s="68"/>
    </row>
    <row r="731" spans="27:64">
      <c r="AA731" s="68"/>
      <c r="AB731" s="68"/>
      <c r="AC731" s="68"/>
      <c r="AD731" s="68"/>
      <c r="AE731" s="68"/>
      <c r="AG731" s="167"/>
      <c r="AN731" s="68"/>
      <c r="AO731" s="68"/>
      <c r="AP731" s="68"/>
      <c r="AQ731" s="68"/>
      <c r="AR731" s="68"/>
      <c r="AS731" s="68"/>
      <c r="AT731" s="68"/>
      <c r="AU731" s="68"/>
    </row>
    <row r="732" spans="27:64">
      <c r="AA732" s="68"/>
      <c r="AB732" s="68"/>
      <c r="AC732" s="68"/>
      <c r="AD732" s="68"/>
      <c r="AE732" s="68"/>
      <c r="AG732" s="167"/>
      <c r="AN732" s="68"/>
      <c r="AO732" s="68"/>
      <c r="AP732" s="68"/>
      <c r="AQ732" s="68"/>
      <c r="AR732" s="68"/>
      <c r="AS732" s="68"/>
      <c r="AT732" s="68"/>
      <c r="AU732" s="68"/>
    </row>
    <row r="733" spans="27:64">
      <c r="AA733" s="68"/>
      <c r="AB733" s="68"/>
      <c r="AC733" s="68"/>
      <c r="AD733" s="68"/>
      <c r="AE733" s="68"/>
      <c r="AG733" s="167"/>
      <c r="AN733" s="68"/>
      <c r="AO733" s="68"/>
      <c r="AP733" s="68"/>
      <c r="AQ733" s="68"/>
      <c r="AR733" s="68"/>
      <c r="AS733" s="68"/>
      <c r="AT733" s="68"/>
      <c r="AU733" s="68"/>
    </row>
    <row r="734" spans="27:64">
      <c r="AA734" s="68"/>
      <c r="AB734" s="68"/>
      <c r="AC734" s="68"/>
      <c r="AD734" s="68"/>
      <c r="AE734" s="68"/>
      <c r="AG734" s="167"/>
      <c r="AN734" s="68"/>
      <c r="AO734" s="68"/>
      <c r="AP734" s="68"/>
      <c r="AQ734" s="68"/>
      <c r="AR734" s="68"/>
      <c r="AS734" s="68"/>
      <c r="AT734" s="68"/>
      <c r="AU734" s="68"/>
    </row>
    <row r="735" spans="27:64">
      <c r="AA735" s="68"/>
      <c r="AB735" s="68"/>
      <c r="AC735" s="68"/>
      <c r="AD735" s="68"/>
      <c r="AE735" s="68"/>
      <c r="AG735" s="167"/>
      <c r="AN735" s="68"/>
      <c r="AO735" s="68"/>
      <c r="AP735" s="68"/>
      <c r="AQ735" s="68"/>
      <c r="AR735" s="68"/>
      <c r="AS735" s="68"/>
      <c r="AT735" s="68"/>
      <c r="AU735" s="68"/>
    </row>
    <row r="736" spans="27:64">
      <c r="AA736" s="68"/>
      <c r="AB736" s="68"/>
      <c r="AC736" s="68"/>
      <c r="AD736" s="68"/>
      <c r="AE736" s="68"/>
      <c r="AG736" s="167"/>
      <c r="AN736" s="68"/>
      <c r="AO736" s="68"/>
      <c r="AP736" s="68"/>
      <c r="AQ736" s="68"/>
      <c r="AR736" s="68"/>
      <c r="AS736" s="68"/>
      <c r="AT736" s="68"/>
      <c r="AU736" s="68"/>
    </row>
    <row r="737" spans="27:64">
      <c r="AA737" s="68"/>
      <c r="AB737" s="68"/>
      <c r="AC737" s="68"/>
      <c r="AD737" s="68"/>
      <c r="AE737" s="68"/>
      <c r="AG737" s="167"/>
      <c r="AN737" s="68"/>
      <c r="AO737" s="68"/>
      <c r="AP737" s="68"/>
      <c r="AQ737" s="68"/>
      <c r="AR737" s="68"/>
      <c r="AS737" s="68"/>
      <c r="AT737" s="68"/>
      <c r="AU737" s="68"/>
    </row>
    <row r="738" spans="27:64">
      <c r="AA738" s="68"/>
      <c r="AB738" s="68"/>
      <c r="AC738" s="68"/>
      <c r="AD738" s="68"/>
      <c r="AE738" s="68"/>
      <c r="AG738" s="167"/>
      <c r="AN738" s="68"/>
      <c r="AO738" s="68"/>
      <c r="AP738" s="68"/>
      <c r="AQ738" s="68"/>
      <c r="AR738" s="68"/>
      <c r="AS738" s="68"/>
      <c r="AT738" s="68"/>
      <c r="AU738" s="68"/>
    </row>
    <row r="739" spans="27:64">
      <c r="AA739" s="68"/>
      <c r="AB739" s="68"/>
      <c r="AC739" s="68"/>
      <c r="AD739" s="68"/>
      <c r="AE739" s="68"/>
      <c r="AG739" s="167"/>
      <c r="AN739" s="68"/>
      <c r="AO739" s="68"/>
      <c r="AP739" s="68"/>
      <c r="AQ739" s="68"/>
      <c r="AR739" s="68"/>
      <c r="AS739" s="68"/>
      <c r="AT739" s="68"/>
      <c r="AU739" s="68"/>
    </row>
    <row r="740" spans="27:64">
      <c r="AA740" s="68"/>
      <c r="AB740" s="68"/>
      <c r="AC740" s="68"/>
      <c r="AD740" s="68"/>
      <c r="AE740" s="68"/>
      <c r="AG740" s="167"/>
      <c r="AN740" s="68"/>
      <c r="AO740" s="68"/>
      <c r="AP740" s="68"/>
      <c r="AQ740" s="68"/>
      <c r="AR740" s="68"/>
      <c r="AS740" s="68"/>
      <c r="AT740" s="68"/>
      <c r="AU740" s="68"/>
    </row>
    <row r="741" spans="27:64">
      <c r="AA741" s="68"/>
      <c r="AB741" s="68"/>
      <c r="AC741" s="68"/>
      <c r="AD741" s="68"/>
      <c r="AE741" s="68"/>
      <c r="AG741" s="167"/>
      <c r="AN741" s="68"/>
      <c r="AO741" s="68"/>
      <c r="AP741" s="68"/>
      <c r="AQ741" s="68"/>
      <c r="AR741" s="68"/>
      <c r="AS741" s="68"/>
      <c r="AT741" s="68"/>
      <c r="AU741" s="68"/>
    </row>
    <row r="742" spans="27:64">
      <c r="AA742" s="68"/>
      <c r="AB742" s="68"/>
      <c r="AC742" s="68"/>
      <c r="AD742" s="68"/>
      <c r="AE742" s="68"/>
      <c r="AG742" s="167"/>
      <c r="AN742" s="68"/>
      <c r="AO742" s="68"/>
      <c r="AP742" s="68"/>
      <c r="AQ742" s="68"/>
      <c r="AR742" s="68"/>
      <c r="AS742" s="68"/>
      <c r="AT742" s="68"/>
      <c r="AU742" s="68"/>
    </row>
    <row r="743" spans="27:64">
      <c r="AA743" s="68"/>
      <c r="AB743" s="68"/>
      <c r="AC743" s="68"/>
      <c r="AD743" s="68"/>
      <c r="AE743" s="68"/>
      <c r="AG743" s="167"/>
      <c r="AN743" s="68"/>
      <c r="AO743" s="68"/>
      <c r="AP743" s="68"/>
      <c r="AQ743" s="68"/>
      <c r="AR743" s="68"/>
      <c r="AS743" s="68"/>
      <c r="AT743" s="68"/>
      <c r="AU743" s="68"/>
    </row>
    <row r="744" spans="27:64">
      <c r="AA744" s="68"/>
      <c r="AB744" s="68"/>
      <c r="AC744" s="68"/>
      <c r="AD744" s="68"/>
      <c r="AE744" s="68"/>
      <c r="AG744" s="167"/>
      <c r="AN744" s="68"/>
      <c r="AO744" s="68"/>
      <c r="AP744" s="68"/>
      <c r="AQ744" s="68"/>
      <c r="AR744" s="68"/>
      <c r="AS744" s="68"/>
      <c r="AT744" s="68"/>
      <c r="AU744" s="68"/>
    </row>
    <row r="745" spans="27:64">
      <c r="AA745" s="68"/>
      <c r="AB745" s="68"/>
      <c r="AC745" s="68"/>
      <c r="AD745" s="68"/>
      <c r="AE745" s="68"/>
      <c r="AG745" s="167"/>
      <c r="AN745" s="68"/>
      <c r="AO745" s="68"/>
      <c r="AP745" s="68"/>
      <c r="AQ745" s="68"/>
      <c r="AR745" s="68"/>
      <c r="AS745" s="68"/>
      <c r="AT745" s="68"/>
      <c r="AU745" s="68"/>
    </row>
    <row r="746" spans="27:64">
      <c r="AA746" s="68"/>
      <c r="AB746" s="68"/>
      <c r="AC746" s="68"/>
      <c r="AD746" s="68"/>
      <c r="AE746" s="68"/>
      <c r="AG746" s="167"/>
      <c r="AN746" s="68"/>
      <c r="AO746" s="68"/>
      <c r="AP746" s="68"/>
      <c r="AQ746" s="68"/>
      <c r="AR746" s="68"/>
      <c r="AS746" s="68"/>
      <c r="AT746" s="68"/>
      <c r="AU746" s="68"/>
    </row>
    <row r="747" spans="27:64">
      <c r="AA747" s="68"/>
      <c r="AB747" s="68"/>
      <c r="AC747" s="68"/>
      <c r="AD747" s="68"/>
      <c r="AE747" s="68"/>
      <c r="AG747" s="167"/>
      <c r="AN747" s="68"/>
      <c r="AO747" s="68"/>
      <c r="AP747" s="68"/>
      <c r="AQ747" s="68"/>
      <c r="AR747" s="68"/>
      <c r="AS747" s="68"/>
      <c r="AT747" s="68"/>
      <c r="AU747" s="68"/>
    </row>
    <row r="748" spans="27:64">
      <c r="AA748" s="68"/>
      <c r="AB748" s="68"/>
      <c r="AC748" s="68"/>
      <c r="AD748" s="68"/>
      <c r="AE748" s="68"/>
      <c r="AG748" s="167"/>
      <c r="AN748" s="68"/>
      <c r="AO748" s="68"/>
      <c r="AP748" s="68"/>
      <c r="AQ748" s="68"/>
      <c r="AR748" s="68"/>
      <c r="AS748" s="68"/>
      <c r="AT748" s="68"/>
      <c r="AU748" s="68"/>
      <c r="AV748" s="68"/>
      <c r="AW748" s="68"/>
      <c r="AX748" s="68"/>
      <c r="AY748" s="68"/>
      <c r="AZ748" s="68"/>
      <c r="BA748" s="68"/>
      <c r="BB748" s="68"/>
      <c r="BC748" s="68"/>
      <c r="BD748" s="68"/>
      <c r="BE748" s="68"/>
      <c r="BF748" s="68"/>
      <c r="BG748" s="68"/>
      <c r="BH748" s="68"/>
      <c r="BI748" s="68"/>
      <c r="BJ748" s="68"/>
      <c r="BK748" s="68"/>
      <c r="BL748" s="68"/>
    </row>
    <row r="749" spans="27:64">
      <c r="AA749" s="68"/>
      <c r="AB749" s="68"/>
      <c r="AC749" s="68"/>
      <c r="AD749" s="68"/>
      <c r="AE749" s="68"/>
      <c r="AG749" s="167"/>
      <c r="AN749" s="68"/>
      <c r="AO749" s="68"/>
      <c r="AP749" s="68"/>
      <c r="AQ749" s="68"/>
      <c r="AR749" s="68"/>
      <c r="AS749" s="68"/>
      <c r="AT749" s="68"/>
      <c r="AU749" s="68"/>
    </row>
    <row r="750" spans="27:64">
      <c r="AA750" s="68"/>
      <c r="AB750" s="68"/>
      <c r="AC750" s="68"/>
      <c r="AD750" s="68"/>
      <c r="AE750" s="68"/>
      <c r="AG750" s="167"/>
      <c r="AN750" s="68"/>
      <c r="AO750" s="68"/>
      <c r="AP750" s="68"/>
      <c r="AQ750" s="68"/>
      <c r="AR750" s="68"/>
      <c r="AS750" s="68"/>
      <c r="AT750" s="68"/>
      <c r="AU750" s="68"/>
    </row>
    <row r="751" spans="27:64">
      <c r="AA751" s="68"/>
      <c r="AB751" s="68"/>
      <c r="AC751" s="68"/>
      <c r="AD751" s="68"/>
      <c r="AE751" s="68"/>
      <c r="AG751" s="167"/>
      <c r="AN751" s="68"/>
      <c r="AO751" s="68"/>
      <c r="AP751" s="68"/>
      <c r="AQ751" s="68"/>
      <c r="AR751" s="68"/>
      <c r="AS751" s="68"/>
      <c r="AT751" s="68"/>
      <c r="AU751" s="68"/>
    </row>
    <row r="752" spans="27:64">
      <c r="AA752" s="68"/>
      <c r="AB752" s="68"/>
      <c r="AC752" s="68"/>
      <c r="AD752" s="68"/>
      <c r="AE752" s="68"/>
      <c r="AG752" s="167"/>
      <c r="AN752" s="68"/>
      <c r="AO752" s="68"/>
      <c r="AP752" s="68"/>
      <c r="AQ752" s="68"/>
      <c r="AR752" s="68"/>
      <c r="AS752" s="68"/>
      <c r="AT752" s="68"/>
      <c r="AU752" s="68"/>
    </row>
    <row r="753" spans="27:48">
      <c r="AA753" s="68"/>
      <c r="AB753" s="68"/>
      <c r="AC753" s="68"/>
      <c r="AD753" s="68"/>
      <c r="AE753" s="68"/>
      <c r="AG753" s="167"/>
      <c r="AN753" s="68"/>
      <c r="AO753" s="68"/>
      <c r="AP753" s="68"/>
      <c r="AQ753" s="68"/>
      <c r="AR753" s="68"/>
      <c r="AS753" s="68"/>
      <c r="AT753" s="68"/>
      <c r="AU753" s="68"/>
    </row>
    <row r="754" spans="27:48">
      <c r="AA754" s="68"/>
      <c r="AB754" s="68"/>
      <c r="AC754" s="68"/>
      <c r="AD754" s="68"/>
      <c r="AE754" s="68"/>
      <c r="AG754" s="167"/>
      <c r="AN754" s="68"/>
      <c r="AO754" s="68"/>
      <c r="AP754" s="68"/>
      <c r="AQ754" s="68"/>
      <c r="AR754" s="68"/>
      <c r="AS754" s="68"/>
      <c r="AT754" s="68"/>
      <c r="AU754" s="68"/>
    </row>
    <row r="755" spans="27:48">
      <c r="AA755" s="68"/>
      <c r="AB755" s="68"/>
      <c r="AC755" s="68"/>
      <c r="AD755" s="68"/>
      <c r="AE755" s="68"/>
      <c r="AG755" s="167"/>
      <c r="AN755" s="68"/>
      <c r="AO755" s="68"/>
      <c r="AP755" s="68"/>
      <c r="AQ755" s="68"/>
      <c r="AR755" s="68"/>
      <c r="AS755" s="68"/>
      <c r="AT755" s="68"/>
      <c r="AU755" s="68"/>
    </row>
    <row r="756" spans="27:48">
      <c r="AA756" s="68"/>
      <c r="AB756" s="68"/>
      <c r="AC756" s="68"/>
      <c r="AD756" s="68"/>
      <c r="AE756" s="68"/>
      <c r="AG756" s="167"/>
      <c r="AN756" s="68"/>
      <c r="AO756" s="68"/>
      <c r="AP756" s="68"/>
      <c r="AQ756" s="68"/>
      <c r="AR756" s="68"/>
      <c r="AS756" s="68"/>
      <c r="AT756" s="68"/>
      <c r="AU756" s="68"/>
    </row>
    <row r="757" spans="27:48">
      <c r="AA757" s="68"/>
      <c r="AB757" s="68"/>
      <c r="AC757" s="68"/>
      <c r="AD757" s="68"/>
      <c r="AE757" s="68"/>
      <c r="AG757" s="167"/>
      <c r="AN757" s="68"/>
      <c r="AO757" s="68"/>
      <c r="AP757" s="68"/>
      <c r="AQ757" s="68"/>
      <c r="AR757" s="68"/>
      <c r="AS757" s="68"/>
      <c r="AT757" s="68"/>
      <c r="AU757" s="68"/>
    </row>
    <row r="758" spans="27:48">
      <c r="AA758" s="68"/>
      <c r="AB758" s="68"/>
      <c r="AC758" s="68"/>
      <c r="AD758" s="68"/>
      <c r="AE758" s="68"/>
      <c r="AG758" s="167"/>
      <c r="AN758" s="68"/>
      <c r="AO758" s="68"/>
      <c r="AP758" s="68"/>
      <c r="AQ758" s="68"/>
      <c r="AR758" s="68"/>
      <c r="AS758" s="68"/>
      <c r="AT758" s="68"/>
      <c r="AU758" s="68"/>
    </row>
    <row r="759" spans="27:48">
      <c r="AA759" s="68"/>
      <c r="AB759" s="68"/>
      <c r="AC759" s="68"/>
      <c r="AD759" s="68"/>
      <c r="AE759" s="68"/>
      <c r="AG759" s="167"/>
      <c r="AN759" s="68"/>
      <c r="AO759" s="68"/>
      <c r="AP759" s="68"/>
      <c r="AQ759" s="68"/>
      <c r="AR759" s="68"/>
      <c r="AS759" s="68"/>
      <c r="AT759" s="68"/>
      <c r="AU759" s="68"/>
      <c r="AV759" s="68"/>
    </row>
    <row r="760" spans="27:48">
      <c r="AA760" s="68"/>
      <c r="AB760" s="68"/>
      <c r="AC760" s="68"/>
      <c r="AD760" s="68"/>
      <c r="AE760" s="68"/>
      <c r="AG760" s="167"/>
      <c r="AN760" s="68"/>
      <c r="AO760" s="68"/>
      <c r="AP760" s="68"/>
      <c r="AQ760" s="68"/>
      <c r="AR760" s="68"/>
      <c r="AS760" s="68"/>
      <c r="AT760" s="68"/>
      <c r="AU760" s="68"/>
    </row>
    <row r="761" spans="27:48">
      <c r="AA761" s="68"/>
      <c r="AB761" s="68"/>
      <c r="AC761" s="68"/>
      <c r="AD761" s="68"/>
      <c r="AE761" s="68"/>
      <c r="AG761" s="167"/>
      <c r="AN761" s="68"/>
      <c r="AO761" s="68"/>
      <c r="AP761" s="68"/>
      <c r="AQ761" s="68"/>
      <c r="AR761" s="68"/>
      <c r="AS761" s="68"/>
      <c r="AT761" s="68"/>
      <c r="AU761" s="68"/>
    </row>
    <row r="762" spans="27:48">
      <c r="AA762" s="68"/>
      <c r="AB762" s="68"/>
      <c r="AC762" s="68"/>
      <c r="AD762" s="68"/>
      <c r="AE762" s="68"/>
      <c r="AG762" s="167"/>
      <c r="AN762" s="68"/>
      <c r="AO762" s="68"/>
      <c r="AP762" s="68"/>
      <c r="AQ762" s="68"/>
      <c r="AR762" s="68"/>
      <c r="AS762" s="68"/>
      <c r="AT762" s="68"/>
      <c r="AU762" s="68"/>
    </row>
    <row r="763" spans="27:48">
      <c r="AA763" s="68"/>
      <c r="AB763" s="68"/>
      <c r="AC763" s="68"/>
      <c r="AD763" s="68"/>
      <c r="AE763" s="68"/>
      <c r="AG763" s="167"/>
      <c r="AN763" s="68"/>
      <c r="AO763" s="68"/>
      <c r="AP763" s="68"/>
      <c r="AQ763" s="68"/>
      <c r="AR763" s="68"/>
      <c r="AS763" s="68"/>
      <c r="AT763" s="68"/>
      <c r="AU763" s="68"/>
    </row>
    <row r="764" spans="27:48">
      <c r="AA764" s="68"/>
      <c r="AB764" s="68"/>
      <c r="AC764" s="68"/>
      <c r="AD764" s="68"/>
      <c r="AE764" s="68"/>
      <c r="AG764" s="167"/>
      <c r="AN764" s="68"/>
      <c r="AO764" s="68"/>
      <c r="AP764" s="68"/>
      <c r="AQ764" s="68"/>
      <c r="AR764" s="68"/>
      <c r="AS764" s="68"/>
      <c r="AT764" s="68"/>
      <c r="AU764" s="68"/>
    </row>
    <row r="765" spans="27:48">
      <c r="AA765" s="68"/>
      <c r="AB765" s="68"/>
      <c r="AC765" s="68"/>
      <c r="AD765" s="68"/>
      <c r="AE765" s="68"/>
      <c r="AG765" s="167"/>
      <c r="AN765" s="68"/>
      <c r="AO765" s="68"/>
      <c r="AP765" s="68"/>
      <c r="AQ765" s="68"/>
      <c r="AR765" s="68"/>
      <c r="AS765" s="68"/>
      <c r="AT765" s="68"/>
      <c r="AU765" s="68"/>
    </row>
    <row r="766" spans="27:48">
      <c r="AA766" s="68"/>
      <c r="AB766" s="68"/>
      <c r="AC766" s="68"/>
      <c r="AD766" s="68"/>
      <c r="AE766" s="68"/>
      <c r="AG766" s="167"/>
      <c r="AN766" s="68"/>
      <c r="AO766" s="68"/>
      <c r="AP766" s="68"/>
      <c r="AQ766" s="68"/>
      <c r="AR766" s="68"/>
      <c r="AS766" s="68"/>
      <c r="AT766" s="68"/>
      <c r="AU766" s="68"/>
    </row>
    <row r="767" spans="27:48">
      <c r="AA767" s="68"/>
      <c r="AB767" s="68"/>
      <c r="AC767" s="68"/>
      <c r="AD767" s="68"/>
      <c r="AE767" s="68"/>
      <c r="AG767" s="167"/>
      <c r="AN767" s="68"/>
      <c r="AO767" s="68"/>
      <c r="AP767" s="68"/>
      <c r="AQ767" s="68"/>
      <c r="AR767" s="68"/>
      <c r="AS767" s="68"/>
      <c r="AT767" s="68"/>
      <c r="AU767" s="68"/>
    </row>
    <row r="768" spans="27:48">
      <c r="AA768" s="68"/>
      <c r="AB768" s="68"/>
      <c r="AC768" s="68"/>
      <c r="AD768" s="68"/>
      <c r="AE768" s="68"/>
      <c r="AG768" s="167"/>
      <c r="AN768" s="68"/>
      <c r="AO768" s="68"/>
      <c r="AP768" s="68"/>
      <c r="AQ768" s="68"/>
      <c r="AR768" s="68"/>
      <c r="AS768" s="68"/>
      <c r="AT768" s="68"/>
      <c r="AU768" s="68"/>
    </row>
    <row r="769" spans="27:64">
      <c r="AA769" s="68"/>
      <c r="AB769" s="68"/>
      <c r="AC769" s="68"/>
      <c r="AD769" s="68"/>
      <c r="AE769" s="68"/>
      <c r="AG769" s="167"/>
      <c r="AN769" s="68"/>
      <c r="AO769" s="68"/>
      <c r="AP769" s="68"/>
      <c r="AQ769" s="68"/>
      <c r="AR769" s="68"/>
      <c r="AS769" s="68"/>
      <c r="AT769" s="68"/>
      <c r="AU769" s="68"/>
      <c r="AV769" s="68"/>
      <c r="AX769" s="68"/>
      <c r="AY769" s="68"/>
      <c r="AZ769" s="68"/>
      <c r="BA769" s="68"/>
      <c r="BB769" s="68"/>
      <c r="BC769" s="68"/>
      <c r="BD769" s="68"/>
      <c r="BE769" s="68"/>
      <c r="BF769" s="68"/>
      <c r="BG769" s="68"/>
      <c r="BH769" s="68"/>
      <c r="BI769" s="68"/>
      <c r="BJ769" s="68"/>
      <c r="BK769" s="68"/>
      <c r="BL769" s="68"/>
    </row>
    <row r="770" spans="27:64">
      <c r="AA770" s="68"/>
      <c r="AB770" s="68"/>
      <c r="AC770" s="68"/>
      <c r="AD770" s="68"/>
      <c r="AE770" s="68"/>
      <c r="AG770" s="167"/>
      <c r="AN770" s="68"/>
      <c r="AO770" s="68"/>
      <c r="AP770" s="68"/>
      <c r="AQ770" s="68"/>
      <c r="AR770" s="68"/>
      <c r="AS770" s="68"/>
      <c r="AT770" s="68"/>
      <c r="AU770" s="68"/>
    </row>
    <row r="771" spans="27:64">
      <c r="AA771" s="68"/>
      <c r="AB771" s="68"/>
      <c r="AC771" s="68"/>
      <c r="AD771" s="68"/>
      <c r="AE771" s="68"/>
      <c r="AG771" s="167"/>
      <c r="AN771" s="68"/>
      <c r="AO771" s="68"/>
      <c r="AP771" s="68"/>
      <c r="AQ771" s="68"/>
      <c r="AR771" s="68"/>
      <c r="AS771" s="68"/>
      <c r="AT771" s="68"/>
      <c r="AU771" s="68"/>
    </row>
    <row r="772" spans="27:64">
      <c r="AA772" s="68"/>
      <c r="AB772" s="68"/>
      <c r="AC772" s="68"/>
      <c r="AD772" s="68"/>
      <c r="AE772" s="68"/>
      <c r="AG772" s="167"/>
      <c r="AN772" s="68"/>
      <c r="AO772" s="68"/>
      <c r="AP772" s="68"/>
      <c r="AQ772" s="68"/>
      <c r="AR772" s="68"/>
      <c r="AS772" s="68"/>
      <c r="AT772" s="68"/>
      <c r="AU772" s="68"/>
    </row>
    <row r="773" spans="27:64">
      <c r="AA773" s="68"/>
      <c r="AB773" s="68"/>
      <c r="AC773" s="68"/>
      <c r="AD773" s="68"/>
      <c r="AE773" s="68"/>
      <c r="AG773" s="167"/>
      <c r="AN773" s="68"/>
      <c r="AO773" s="68"/>
      <c r="AP773" s="68"/>
      <c r="AQ773" s="68"/>
      <c r="AR773" s="68"/>
      <c r="AS773" s="68"/>
      <c r="AT773" s="68"/>
      <c r="AU773" s="68"/>
    </row>
    <row r="774" spans="27:64">
      <c r="AA774" s="68"/>
      <c r="AB774" s="68"/>
      <c r="AC774" s="68"/>
      <c r="AD774" s="68"/>
      <c r="AE774" s="68"/>
      <c r="AG774" s="167"/>
      <c r="AN774" s="68"/>
      <c r="AO774" s="68"/>
      <c r="AP774" s="68"/>
      <c r="AQ774" s="68"/>
      <c r="AR774" s="68"/>
      <c r="AS774" s="68"/>
      <c r="AT774" s="68"/>
      <c r="AU774" s="68"/>
      <c r="AV774" s="68"/>
      <c r="AW774" s="68"/>
      <c r="AX774" s="68"/>
      <c r="AY774" s="68"/>
      <c r="AZ774" s="68"/>
      <c r="BA774" s="68"/>
      <c r="BB774" s="68"/>
      <c r="BC774" s="68"/>
      <c r="BD774" s="68"/>
      <c r="BE774" s="68"/>
      <c r="BF774" s="68"/>
      <c r="BG774" s="68"/>
      <c r="BH774" s="68"/>
      <c r="BI774" s="68"/>
      <c r="BJ774" s="68"/>
      <c r="BK774" s="68"/>
      <c r="BL774" s="68"/>
    </row>
    <row r="775" spans="27:64">
      <c r="AA775" s="68"/>
      <c r="AB775" s="68"/>
      <c r="AC775" s="68"/>
      <c r="AD775" s="68"/>
      <c r="AE775" s="68"/>
      <c r="AG775" s="167"/>
      <c r="AN775" s="68"/>
      <c r="AO775" s="68"/>
      <c r="AP775" s="68"/>
      <c r="AQ775" s="68"/>
      <c r="AR775" s="68"/>
      <c r="AS775" s="68"/>
      <c r="AT775" s="68"/>
      <c r="AU775" s="68"/>
    </row>
    <row r="776" spans="27:64">
      <c r="AA776" s="68"/>
      <c r="AB776" s="68"/>
      <c r="AC776" s="68"/>
      <c r="AD776" s="68"/>
      <c r="AE776" s="68"/>
      <c r="AG776" s="167"/>
      <c r="AN776" s="68"/>
      <c r="AO776" s="68"/>
      <c r="AP776" s="68"/>
      <c r="AQ776" s="68"/>
      <c r="AR776" s="68"/>
      <c r="AS776" s="68"/>
      <c r="AT776" s="68"/>
      <c r="AU776" s="68"/>
    </row>
    <row r="777" spans="27:64">
      <c r="AA777" s="68"/>
      <c r="AB777" s="68"/>
      <c r="AC777" s="68"/>
      <c r="AD777" s="68"/>
      <c r="AE777" s="68"/>
      <c r="AG777" s="167"/>
      <c r="AN777" s="68"/>
      <c r="AO777" s="68"/>
      <c r="AP777" s="68"/>
      <c r="AQ777" s="68"/>
      <c r="AR777" s="68"/>
      <c r="AS777" s="68"/>
      <c r="AT777" s="68"/>
      <c r="AU777" s="68"/>
    </row>
    <row r="778" spans="27:64">
      <c r="AA778" s="68"/>
      <c r="AB778" s="68"/>
      <c r="AC778" s="68"/>
      <c r="AD778" s="68"/>
      <c r="AE778" s="68"/>
      <c r="AG778" s="167"/>
      <c r="AN778" s="68"/>
      <c r="AO778" s="68"/>
      <c r="AP778" s="68"/>
      <c r="AQ778" s="68"/>
      <c r="AR778" s="68"/>
      <c r="AS778" s="68"/>
      <c r="AT778" s="68"/>
      <c r="AU778" s="68"/>
    </row>
    <row r="779" spans="27:64">
      <c r="AA779" s="68"/>
      <c r="AB779" s="68"/>
      <c r="AC779" s="68"/>
      <c r="AD779" s="68"/>
      <c r="AE779" s="68"/>
      <c r="AG779" s="167"/>
      <c r="AN779" s="68"/>
      <c r="AO779" s="68"/>
      <c r="AP779" s="68"/>
      <c r="AQ779" s="68"/>
      <c r="AR779" s="68"/>
      <c r="AS779" s="68"/>
      <c r="AT779" s="68"/>
      <c r="AU779" s="68"/>
    </row>
    <row r="780" spans="27:64">
      <c r="AA780" s="68"/>
      <c r="AB780" s="68"/>
      <c r="AC780" s="68"/>
      <c r="AD780" s="68"/>
      <c r="AE780" s="68"/>
      <c r="AG780" s="167"/>
      <c r="AN780" s="68"/>
      <c r="AO780" s="68"/>
      <c r="AP780" s="68"/>
      <c r="AQ780" s="68"/>
      <c r="AR780" s="68"/>
      <c r="AS780" s="68"/>
      <c r="AT780" s="68"/>
      <c r="AU780" s="68"/>
    </row>
    <row r="781" spans="27:64">
      <c r="AA781" s="68"/>
      <c r="AB781" s="68"/>
      <c r="AC781" s="68"/>
      <c r="AD781" s="68"/>
      <c r="AE781" s="68"/>
      <c r="AG781" s="167"/>
      <c r="AN781" s="68"/>
      <c r="AO781" s="68"/>
      <c r="AP781" s="68"/>
      <c r="AQ781" s="68"/>
      <c r="AR781" s="68"/>
      <c r="AS781" s="68"/>
      <c r="AT781" s="68"/>
      <c r="AU781" s="68"/>
    </row>
    <row r="782" spans="27:64">
      <c r="AA782" s="68"/>
      <c r="AB782" s="68"/>
      <c r="AC782" s="68"/>
      <c r="AD782" s="68"/>
      <c r="AE782" s="68"/>
      <c r="AG782" s="167"/>
      <c r="AN782" s="68"/>
      <c r="AO782" s="68"/>
      <c r="AP782" s="68"/>
      <c r="AQ782" s="68"/>
      <c r="AR782" s="68"/>
      <c r="AS782" s="68"/>
      <c r="AT782" s="68"/>
      <c r="AU782" s="68"/>
    </row>
    <row r="783" spans="27:64">
      <c r="AA783" s="68"/>
      <c r="AB783" s="68"/>
      <c r="AC783" s="68"/>
      <c r="AD783" s="68"/>
      <c r="AE783" s="68"/>
      <c r="AG783" s="167"/>
      <c r="AN783" s="68"/>
      <c r="AO783" s="68"/>
      <c r="AP783" s="68"/>
      <c r="AQ783" s="68"/>
      <c r="AR783" s="68"/>
      <c r="AS783" s="68"/>
      <c r="AT783" s="68"/>
      <c r="AU783" s="68"/>
      <c r="AV783" s="68"/>
    </row>
    <row r="784" spans="27:64">
      <c r="AA784" s="68"/>
      <c r="AB784" s="68"/>
      <c r="AC784" s="68"/>
      <c r="AD784" s="68"/>
      <c r="AE784" s="68"/>
      <c r="AG784" s="167"/>
      <c r="AN784" s="68"/>
      <c r="AO784" s="68"/>
      <c r="AP784" s="68"/>
      <c r="AQ784" s="68"/>
      <c r="AR784" s="68"/>
      <c r="AS784" s="68"/>
      <c r="AT784" s="68"/>
      <c r="AU784" s="68"/>
    </row>
    <row r="785" spans="27:47">
      <c r="AA785" s="68"/>
      <c r="AB785" s="68"/>
      <c r="AC785" s="68"/>
      <c r="AD785" s="68"/>
      <c r="AE785" s="68"/>
      <c r="AG785" s="167"/>
      <c r="AN785" s="68"/>
      <c r="AO785" s="68"/>
      <c r="AP785" s="68"/>
      <c r="AQ785" s="68"/>
      <c r="AR785" s="68"/>
      <c r="AS785" s="68"/>
      <c r="AT785" s="68"/>
      <c r="AU785" s="68"/>
    </row>
    <row r="786" spans="27:47">
      <c r="AA786" s="68"/>
      <c r="AB786" s="68"/>
      <c r="AC786" s="68"/>
      <c r="AD786" s="68"/>
      <c r="AE786" s="68"/>
      <c r="AG786" s="167"/>
      <c r="AN786" s="68"/>
      <c r="AO786" s="68"/>
      <c r="AP786" s="68"/>
      <c r="AQ786" s="68"/>
      <c r="AR786" s="68"/>
      <c r="AS786" s="68"/>
      <c r="AT786" s="68"/>
      <c r="AU786" s="68"/>
    </row>
    <row r="787" spans="27:47">
      <c r="AA787" s="68"/>
      <c r="AB787" s="68"/>
      <c r="AC787" s="68"/>
      <c r="AD787" s="68"/>
      <c r="AE787" s="68"/>
      <c r="AG787" s="167"/>
      <c r="AN787" s="68"/>
      <c r="AO787" s="68"/>
      <c r="AP787" s="68"/>
      <c r="AQ787" s="68"/>
      <c r="AR787" s="68"/>
      <c r="AS787" s="68"/>
      <c r="AT787" s="68"/>
      <c r="AU787" s="68"/>
    </row>
    <row r="788" spans="27:47">
      <c r="AA788" s="68"/>
      <c r="AB788" s="68"/>
      <c r="AC788" s="68"/>
      <c r="AD788" s="68"/>
      <c r="AE788" s="68"/>
      <c r="AG788" s="167"/>
      <c r="AN788" s="68"/>
      <c r="AO788" s="68"/>
      <c r="AP788" s="68"/>
      <c r="AQ788" s="68"/>
      <c r="AR788" s="68"/>
      <c r="AS788" s="68"/>
      <c r="AT788" s="68"/>
      <c r="AU788" s="68"/>
    </row>
    <row r="789" spans="27:47">
      <c r="AA789" s="68"/>
      <c r="AB789" s="68"/>
      <c r="AC789" s="68"/>
      <c r="AD789" s="68"/>
      <c r="AE789" s="68"/>
      <c r="AG789" s="167"/>
      <c r="AN789" s="68"/>
      <c r="AO789" s="68"/>
      <c r="AP789" s="68"/>
      <c r="AQ789" s="68"/>
      <c r="AR789" s="68"/>
      <c r="AS789" s="68"/>
      <c r="AT789" s="68"/>
      <c r="AU789" s="68"/>
    </row>
    <row r="790" spans="27:47">
      <c r="AA790" s="68"/>
      <c r="AB790" s="68"/>
      <c r="AC790" s="68"/>
      <c r="AD790" s="68"/>
      <c r="AE790" s="68"/>
      <c r="AG790" s="167"/>
      <c r="AN790" s="68"/>
      <c r="AO790" s="68"/>
      <c r="AP790" s="68"/>
      <c r="AQ790" s="68"/>
      <c r="AR790" s="68"/>
      <c r="AS790" s="68"/>
      <c r="AT790" s="68"/>
      <c r="AU790" s="68"/>
    </row>
    <row r="791" spans="27:47">
      <c r="AA791" s="68"/>
      <c r="AB791" s="68"/>
      <c r="AC791" s="68"/>
      <c r="AD791" s="68"/>
      <c r="AE791" s="68"/>
      <c r="AG791" s="167"/>
      <c r="AN791" s="68"/>
      <c r="AO791" s="68"/>
      <c r="AP791" s="68"/>
      <c r="AQ791" s="68"/>
      <c r="AR791" s="68"/>
      <c r="AS791" s="68"/>
      <c r="AT791" s="68"/>
      <c r="AU791" s="68"/>
    </row>
    <row r="792" spans="27:47">
      <c r="AA792" s="68"/>
      <c r="AB792" s="68"/>
      <c r="AC792" s="68"/>
      <c r="AD792" s="68"/>
      <c r="AE792" s="68"/>
      <c r="AG792" s="167"/>
      <c r="AN792" s="68"/>
      <c r="AO792" s="68"/>
      <c r="AP792" s="68"/>
      <c r="AQ792" s="68"/>
      <c r="AR792" s="68"/>
      <c r="AS792" s="68"/>
      <c r="AT792" s="68"/>
      <c r="AU792" s="68"/>
    </row>
    <row r="793" spans="27:47">
      <c r="AA793" s="68"/>
      <c r="AB793" s="68"/>
      <c r="AC793" s="68"/>
      <c r="AD793" s="68"/>
      <c r="AE793" s="68"/>
      <c r="AG793" s="167"/>
      <c r="AN793" s="68"/>
      <c r="AO793" s="68"/>
      <c r="AP793" s="68"/>
      <c r="AQ793" s="68"/>
      <c r="AR793" s="68"/>
      <c r="AS793" s="68"/>
      <c r="AT793" s="68"/>
      <c r="AU793" s="68"/>
    </row>
    <row r="794" spans="27:47">
      <c r="AA794" s="68"/>
      <c r="AB794" s="68"/>
      <c r="AC794" s="68"/>
      <c r="AD794" s="68"/>
      <c r="AE794" s="68"/>
      <c r="AG794" s="167"/>
      <c r="AN794" s="68"/>
      <c r="AO794" s="68"/>
      <c r="AP794" s="68"/>
      <c r="AQ794" s="68"/>
      <c r="AR794" s="68"/>
      <c r="AS794" s="68"/>
      <c r="AT794" s="68"/>
      <c r="AU794" s="68"/>
    </row>
    <row r="795" spans="27:47">
      <c r="AA795" s="68"/>
      <c r="AB795" s="68"/>
      <c r="AC795" s="68"/>
      <c r="AD795" s="68"/>
      <c r="AE795" s="68"/>
      <c r="AG795" s="167"/>
      <c r="AN795" s="68"/>
      <c r="AO795" s="68"/>
      <c r="AP795" s="68"/>
      <c r="AQ795" s="68"/>
      <c r="AR795" s="68"/>
      <c r="AS795" s="68"/>
      <c r="AT795" s="68"/>
      <c r="AU795" s="68"/>
    </row>
    <row r="796" spans="27:47">
      <c r="AA796" s="68"/>
      <c r="AB796" s="68"/>
      <c r="AC796" s="68"/>
      <c r="AD796" s="68"/>
      <c r="AE796" s="68"/>
      <c r="AG796" s="167"/>
      <c r="AN796" s="68"/>
      <c r="AO796" s="68"/>
      <c r="AP796" s="68"/>
      <c r="AQ796" s="68"/>
      <c r="AR796" s="68"/>
      <c r="AS796" s="68"/>
      <c r="AT796" s="68"/>
      <c r="AU796" s="68"/>
    </row>
    <row r="797" spans="27:47">
      <c r="AA797" s="68"/>
      <c r="AB797" s="68"/>
      <c r="AC797" s="68"/>
      <c r="AD797" s="68"/>
      <c r="AE797" s="68"/>
      <c r="AG797" s="167"/>
      <c r="AN797" s="68"/>
      <c r="AO797" s="68"/>
      <c r="AP797" s="68"/>
      <c r="AQ797" s="68"/>
      <c r="AR797" s="68"/>
      <c r="AS797" s="68"/>
      <c r="AT797" s="68"/>
      <c r="AU797" s="68"/>
    </row>
    <row r="798" spans="27:47">
      <c r="AA798" s="68"/>
      <c r="AB798" s="68"/>
      <c r="AC798" s="68"/>
      <c r="AD798" s="68"/>
      <c r="AE798" s="68"/>
      <c r="AG798" s="167"/>
      <c r="AN798" s="68"/>
      <c r="AO798" s="68"/>
      <c r="AP798" s="68"/>
      <c r="AQ798" s="68"/>
      <c r="AR798" s="68"/>
      <c r="AS798" s="68"/>
      <c r="AT798" s="68"/>
      <c r="AU798" s="68"/>
    </row>
    <row r="799" spans="27:47">
      <c r="AA799" s="68"/>
      <c r="AB799" s="68"/>
      <c r="AC799" s="68"/>
      <c r="AD799" s="68"/>
      <c r="AE799" s="68"/>
      <c r="AG799" s="167"/>
      <c r="AN799" s="68"/>
      <c r="AO799" s="68"/>
      <c r="AP799" s="68"/>
      <c r="AQ799" s="68"/>
      <c r="AR799" s="68"/>
      <c r="AS799" s="68"/>
      <c r="AT799" s="68"/>
      <c r="AU799" s="68"/>
    </row>
    <row r="800" spans="27:47">
      <c r="AA800" s="68"/>
      <c r="AB800" s="68"/>
      <c r="AC800" s="68"/>
      <c r="AD800" s="68"/>
      <c r="AE800" s="68"/>
      <c r="AG800" s="167"/>
      <c r="AN800" s="68"/>
      <c r="AO800" s="68"/>
      <c r="AP800" s="68"/>
      <c r="AQ800" s="68"/>
      <c r="AR800" s="68"/>
      <c r="AS800" s="68"/>
      <c r="AT800" s="68"/>
      <c r="AU800" s="68"/>
    </row>
    <row r="801" spans="27:47">
      <c r="AA801" s="68"/>
      <c r="AB801" s="68"/>
      <c r="AC801" s="68"/>
      <c r="AD801" s="68"/>
      <c r="AE801" s="68"/>
      <c r="AG801" s="167"/>
      <c r="AN801" s="68"/>
      <c r="AO801" s="68"/>
      <c r="AP801" s="68"/>
      <c r="AQ801" s="68"/>
      <c r="AR801" s="68"/>
      <c r="AS801" s="68"/>
      <c r="AT801" s="68"/>
      <c r="AU801" s="68"/>
    </row>
    <row r="802" spans="27:47">
      <c r="AA802" s="68"/>
      <c r="AB802" s="68"/>
      <c r="AC802" s="68"/>
      <c r="AD802" s="68"/>
      <c r="AE802" s="68"/>
      <c r="AG802" s="167"/>
      <c r="AN802" s="68"/>
      <c r="AO802" s="68"/>
      <c r="AP802" s="68"/>
      <c r="AQ802" s="68"/>
      <c r="AR802" s="68"/>
      <c r="AS802" s="68"/>
      <c r="AT802" s="68"/>
      <c r="AU802" s="68"/>
    </row>
    <row r="803" spans="27:47">
      <c r="AA803" s="68"/>
      <c r="AB803" s="68"/>
      <c r="AC803" s="68"/>
      <c r="AD803" s="68"/>
      <c r="AE803" s="68"/>
      <c r="AG803" s="167"/>
      <c r="AN803" s="68"/>
      <c r="AO803" s="68"/>
      <c r="AP803" s="68"/>
      <c r="AQ803" s="68"/>
      <c r="AR803" s="68"/>
      <c r="AS803" s="68"/>
      <c r="AT803" s="68"/>
      <c r="AU803" s="68"/>
    </row>
    <row r="804" spans="27:47">
      <c r="AA804" s="68"/>
      <c r="AB804" s="68"/>
      <c r="AC804" s="68"/>
      <c r="AD804" s="68"/>
      <c r="AE804" s="68"/>
      <c r="AG804" s="167"/>
      <c r="AN804" s="68"/>
      <c r="AO804" s="68"/>
      <c r="AP804" s="68"/>
      <c r="AQ804" s="68"/>
      <c r="AR804" s="68"/>
      <c r="AS804" s="68"/>
      <c r="AT804" s="68"/>
      <c r="AU804" s="68"/>
    </row>
    <row r="805" spans="27:47">
      <c r="AA805" s="68"/>
      <c r="AB805" s="68"/>
      <c r="AC805" s="68"/>
      <c r="AD805" s="68"/>
      <c r="AE805" s="68"/>
      <c r="AG805" s="167"/>
      <c r="AN805" s="68"/>
      <c r="AO805" s="68"/>
      <c r="AP805" s="68"/>
      <c r="AQ805" s="68"/>
      <c r="AR805" s="68"/>
      <c r="AS805" s="68"/>
      <c r="AT805" s="68"/>
      <c r="AU805" s="68"/>
    </row>
    <row r="806" spans="27:47">
      <c r="AA806" s="68"/>
      <c r="AB806" s="68"/>
      <c r="AC806" s="68"/>
      <c r="AD806" s="68"/>
      <c r="AE806" s="68"/>
      <c r="AG806" s="167"/>
      <c r="AN806" s="68"/>
      <c r="AO806" s="68"/>
      <c r="AP806" s="68"/>
      <c r="AQ806" s="68"/>
      <c r="AR806" s="68"/>
      <c r="AS806" s="68"/>
      <c r="AT806" s="68"/>
      <c r="AU806" s="68"/>
    </row>
    <row r="807" spans="27:47">
      <c r="AA807" s="68"/>
      <c r="AB807" s="68"/>
      <c r="AC807" s="68"/>
      <c r="AD807" s="68"/>
      <c r="AE807" s="68"/>
      <c r="AG807" s="167"/>
      <c r="AN807" s="68"/>
      <c r="AO807" s="68"/>
      <c r="AP807" s="68"/>
      <c r="AQ807" s="68"/>
      <c r="AR807" s="68"/>
      <c r="AS807" s="68"/>
      <c r="AT807" s="68"/>
      <c r="AU807" s="68"/>
    </row>
    <row r="808" spans="27:47">
      <c r="AA808" s="68"/>
      <c r="AB808" s="68"/>
      <c r="AC808" s="68"/>
      <c r="AD808" s="68"/>
      <c r="AE808" s="68"/>
      <c r="AG808" s="167"/>
      <c r="AN808" s="68"/>
      <c r="AO808" s="68"/>
      <c r="AP808" s="68"/>
      <c r="AQ808" s="68"/>
      <c r="AR808" s="68"/>
      <c r="AS808" s="68"/>
      <c r="AT808" s="68"/>
      <c r="AU808" s="68"/>
    </row>
    <row r="809" spans="27:47">
      <c r="AA809" s="68"/>
      <c r="AB809" s="68"/>
      <c r="AC809" s="68"/>
      <c r="AD809" s="68"/>
      <c r="AE809" s="68"/>
      <c r="AG809" s="167"/>
      <c r="AN809" s="68"/>
      <c r="AO809" s="68"/>
      <c r="AP809" s="68"/>
      <c r="AQ809" s="68"/>
      <c r="AR809" s="68"/>
      <c r="AS809" s="68"/>
      <c r="AT809" s="68"/>
      <c r="AU809" s="68"/>
    </row>
    <row r="810" spans="27:47">
      <c r="AA810" s="68"/>
      <c r="AB810" s="68"/>
      <c r="AC810" s="68"/>
      <c r="AD810" s="68"/>
      <c r="AE810" s="68"/>
      <c r="AG810" s="167"/>
      <c r="AN810" s="68"/>
      <c r="AO810" s="68"/>
      <c r="AP810" s="68"/>
      <c r="AQ810" s="68"/>
      <c r="AR810" s="68"/>
      <c r="AS810" s="68"/>
      <c r="AT810" s="68"/>
      <c r="AU810" s="68"/>
    </row>
    <row r="811" spans="27:47">
      <c r="AA811" s="68"/>
      <c r="AB811" s="68"/>
      <c r="AC811" s="68"/>
      <c r="AD811" s="68"/>
      <c r="AE811" s="68"/>
      <c r="AG811" s="167"/>
      <c r="AN811" s="68"/>
      <c r="AO811" s="68"/>
      <c r="AP811" s="68"/>
      <c r="AQ811" s="68"/>
      <c r="AR811" s="68"/>
      <c r="AS811" s="68"/>
      <c r="AT811" s="68"/>
      <c r="AU811" s="68"/>
    </row>
    <row r="812" spans="27:47">
      <c r="AA812" s="68"/>
      <c r="AB812" s="68"/>
      <c r="AC812" s="68"/>
      <c r="AD812" s="68"/>
      <c r="AE812" s="68"/>
      <c r="AG812" s="167"/>
      <c r="AN812" s="68"/>
      <c r="AO812" s="68"/>
      <c r="AP812" s="68"/>
      <c r="AQ812" s="68"/>
      <c r="AR812" s="68"/>
      <c r="AS812" s="68"/>
      <c r="AT812" s="68"/>
      <c r="AU812" s="68"/>
    </row>
    <row r="813" spans="27:47">
      <c r="AA813" s="68"/>
      <c r="AB813" s="68"/>
      <c r="AC813" s="68"/>
      <c r="AD813" s="68"/>
      <c r="AE813" s="68"/>
      <c r="AG813" s="167"/>
      <c r="AN813" s="68"/>
      <c r="AO813" s="68"/>
      <c r="AP813" s="68"/>
      <c r="AQ813" s="68"/>
      <c r="AR813" s="68"/>
      <c r="AS813" s="68"/>
      <c r="AT813" s="68"/>
      <c r="AU813" s="68"/>
    </row>
    <row r="814" spans="27:47">
      <c r="AA814" s="68"/>
      <c r="AB814" s="68"/>
      <c r="AC814" s="68"/>
      <c r="AD814" s="68"/>
      <c r="AE814" s="68"/>
      <c r="AG814" s="167"/>
      <c r="AN814" s="68"/>
      <c r="AO814" s="68"/>
      <c r="AP814" s="68"/>
      <c r="AQ814" s="68"/>
      <c r="AR814" s="68"/>
      <c r="AS814" s="68"/>
      <c r="AT814" s="68"/>
      <c r="AU814" s="68"/>
    </row>
    <row r="815" spans="27:47">
      <c r="AA815" s="68"/>
      <c r="AB815" s="68"/>
      <c r="AC815" s="68"/>
      <c r="AD815" s="68"/>
      <c r="AE815" s="68"/>
      <c r="AG815" s="167"/>
      <c r="AN815" s="68"/>
      <c r="AO815" s="68"/>
      <c r="AP815" s="68"/>
      <c r="AQ815" s="68"/>
      <c r="AR815" s="68"/>
      <c r="AS815" s="68"/>
      <c r="AT815" s="68"/>
      <c r="AU815" s="68"/>
    </row>
    <row r="816" spans="27:47">
      <c r="AA816" s="68"/>
      <c r="AB816" s="68"/>
      <c r="AC816" s="68"/>
      <c r="AD816" s="68"/>
      <c r="AE816" s="68"/>
      <c r="AG816" s="167"/>
      <c r="AN816" s="68"/>
      <c r="AO816" s="68"/>
      <c r="AP816" s="68"/>
      <c r="AQ816" s="68"/>
      <c r="AR816" s="68"/>
      <c r="AS816" s="68"/>
      <c r="AT816" s="68"/>
      <c r="AU816" s="68"/>
    </row>
    <row r="817" spans="27:64">
      <c r="AA817" s="68"/>
      <c r="AB817" s="68"/>
      <c r="AC817" s="68"/>
      <c r="AD817" s="68"/>
      <c r="AE817" s="68"/>
      <c r="AG817" s="167"/>
      <c r="AN817" s="68"/>
      <c r="AO817" s="68"/>
      <c r="AP817" s="68"/>
      <c r="AQ817" s="68"/>
      <c r="AR817" s="68"/>
      <c r="AS817" s="68"/>
      <c r="AT817" s="68"/>
      <c r="AU817" s="68"/>
    </row>
    <row r="818" spans="27:64">
      <c r="AA818" s="68"/>
      <c r="AB818" s="68"/>
      <c r="AC818" s="68"/>
      <c r="AD818" s="68"/>
      <c r="AE818" s="68"/>
      <c r="AG818" s="167"/>
      <c r="AN818" s="68"/>
      <c r="AO818" s="68"/>
      <c r="AP818" s="68"/>
      <c r="AQ818" s="68"/>
      <c r="AR818" s="68"/>
      <c r="AS818" s="68"/>
      <c r="AT818" s="68"/>
      <c r="AU818" s="68"/>
    </row>
    <row r="819" spans="27:64">
      <c r="AA819" s="68"/>
      <c r="AB819" s="68"/>
      <c r="AC819" s="68"/>
      <c r="AD819" s="68"/>
      <c r="AE819" s="68"/>
      <c r="AG819" s="167"/>
      <c r="AN819" s="68"/>
      <c r="AO819" s="68"/>
      <c r="AP819" s="68"/>
      <c r="AQ819" s="68"/>
      <c r="AR819" s="68"/>
      <c r="AS819" s="68"/>
      <c r="AT819" s="68"/>
      <c r="AU819" s="68"/>
    </row>
    <row r="820" spans="27:64">
      <c r="AA820" s="68"/>
      <c r="AB820" s="68"/>
      <c r="AC820" s="68"/>
      <c r="AD820" s="68"/>
      <c r="AE820" s="68"/>
      <c r="AG820" s="167"/>
      <c r="AN820" s="68"/>
      <c r="AO820" s="68"/>
      <c r="AP820" s="68"/>
      <c r="AQ820" s="68"/>
      <c r="AR820" s="68"/>
      <c r="AS820" s="68"/>
      <c r="AT820" s="68"/>
      <c r="AU820" s="68"/>
    </row>
    <row r="821" spans="27:64">
      <c r="AA821" s="68"/>
      <c r="AB821" s="68"/>
      <c r="AC821" s="68"/>
      <c r="AD821" s="68"/>
      <c r="AE821" s="68"/>
      <c r="AG821" s="167"/>
      <c r="AN821" s="68"/>
      <c r="AO821" s="68"/>
      <c r="AP821" s="68"/>
      <c r="AQ821" s="68"/>
      <c r="AR821" s="68"/>
      <c r="AS821" s="68"/>
      <c r="AT821" s="68"/>
      <c r="AU821" s="68"/>
      <c r="AV821" s="68"/>
      <c r="AW821" s="68"/>
      <c r="AX821" s="68"/>
      <c r="AY821" s="68"/>
      <c r="AZ821" s="68"/>
      <c r="BA821" s="68"/>
      <c r="BB821" s="68"/>
      <c r="BC821" s="68"/>
      <c r="BD821" s="68"/>
      <c r="BE821" s="68"/>
      <c r="BF821" s="68"/>
      <c r="BG821" s="68"/>
      <c r="BH821" s="68"/>
      <c r="BI821" s="68"/>
      <c r="BJ821" s="68"/>
      <c r="BK821" s="68"/>
      <c r="BL821" s="68"/>
    </row>
    <row r="822" spans="27:64">
      <c r="AA822" s="68"/>
      <c r="AB822" s="68"/>
      <c r="AC822" s="68"/>
      <c r="AD822" s="68"/>
      <c r="AE822" s="68"/>
      <c r="AG822" s="167"/>
      <c r="AN822" s="68"/>
      <c r="AO822" s="68"/>
      <c r="AP822" s="68"/>
      <c r="AQ822" s="68"/>
      <c r="AR822" s="68"/>
      <c r="AS822" s="68"/>
      <c r="AT822" s="68"/>
      <c r="AU822" s="68"/>
      <c r="AV822" s="68"/>
      <c r="AX822" s="68"/>
      <c r="AY822" s="68"/>
      <c r="AZ822" s="68"/>
      <c r="BA822" s="68"/>
      <c r="BB822" s="68"/>
      <c r="BC822" s="68"/>
      <c r="BD822" s="68"/>
      <c r="BE822" s="68"/>
      <c r="BF822" s="68"/>
      <c r="BG822" s="68"/>
      <c r="BH822" s="68"/>
      <c r="BI822" s="68"/>
      <c r="BJ822" s="68"/>
      <c r="BK822" s="68"/>
      <c r="BL822" s="68"/>
    </row>
    <row r="823" spans="27:64">
      <c r="AA823" s="68"/>
      <c r="AB823" s="68"/>
      <c r="AC823" s="68"/>
      <c r="AD823" s="68"/>
      <c r="AE823" s="68"/>
      <c r="AG823" s="167"/>
      <c r="AN823" s="68"/>
      <c r="AO823" s="68"/>
      <c r="AP823" s="68"/>
      <c r="AQ823" s="68"/>
      <c r="AR823" s="68"/>
      <c r="AS823" s="68"/>
      <c r="AT823" s="68"/>
      <c r="AU823" s="68"/>
    </row>
    <row r="824" spans="27:64">
      <c r="AA824" s="68"/>
      <c r="AB824" s="68"/>
      <c r="AC824" s="68"/>
      <c r="AD824" s="68"/>
      <c r="AE824" s="68"/>
      <c r="AG824" s="167"/>
      <c r="AN824" s="68"/>
      <c r="AO824" s="68"/>
      <c r="AP824" s="68"/>
      <c r="AQ824" s="68"/>
      <c r="AR824" s="68"/>
      <c r="AS824" s="68"/>
      <c r="AT824" s="68"/>
      <c r="AU824" s="68"/>
    </row>
    <row r="825" spans="27:64">
      <c r="AA825" s="68"/>
      <c r="AB825" s="68"/>
      <c r="AC825" s="68"/>
      <c r="AD825" s="68"/>
      <c r="AE825" s="68"/>
      <c r="AG825" s="167"/>
      <c r="AN825" s="68"/>
      <c r="AO825" s="68"/>
      <c r="AP825" s="68"/>
      <c r="AQ825" s="68"/>
      <c r="AR825" s="68"/>
      <c r="AS825" s="68"/>
      <c r="AT825" s="68"/>
      <c r="AU825" s="68"/>
    </row>
    <row r="826" spans="27:64">
      <c r="AA826" s="68"/>
      <c r="AB826" s="68"/>
      <c r="AC826" s="68"/>
      <c r="AD826" s="68"/>
      <c r="AE826" s="68"/>
      <c r="AG826" s="167"/>
      <c r="AN826" s="68"/>
      <c r="AO826" s="68"/>
      <c r="AP826" s="68"/>
      <c r="AQ826" s="68"/>
      <c r="AR826" s="68"/>
      <c r="AS826" s="68"/>
      <c r="AT826" s="68"/>
      <c r="AU826" s="68"/>
    </row>
    <row r="827" spans="27:64">
      <c r="AA827" s="68"/>
      <c r="AB827" s="68"/>
      <c r="AC827" s="68"/>
      <c r="AD827" s="68"/>
      <c r="AE827" s="68"/>
      <c r="AG827" s="167"/>
      <c r="AN827" s="68"/>
      <c r="AO827" s="68"/>
      <c r="AP827" s="68"/>
      <c r="AQ827" s="68"/>
      <c r="AR827" s="68"/>
      <c r="AS827" s="68"/>
      <c r="AT827" s="68"/>
      <c r="AU827" s="68"/>
    </row>
    <row r="828" spans="27:64">
      <c r="AA828" s="68"/>
      <c r="AB828" s="68"/>
      <c r="AC828" s="68"/>
      <c r="AD828" s="68"/>
      <c r="AE828" s="68"/>
      <c r="AG828" s="167"/>
      <c r="AN828" s="68"/>
      <c r="AO828" s="68"/>
      <c r="AP828" s="68"/>
      <c r="AQ828" s="68"/>
      <c r="AR828" s="68"/>
      <c r="AS828" s="68"/>
      <c r="AT828" s="68"/>
      <c r="AU828" s="68"/>
    </row>
    <row r="829" spans="27:64">
      <c r="AA829" s="68"/>
      <c r="AB829" s="68"/>
      <c r="AC829" s="68"/>
      <c r="AD829" s="68"/>
      <c r="AE829" s="68"/>
      <c r="AG829" s="167"/>
      <c r="AN829" s="68"/>
      <c r="AO829" s="68"/>
      <c r="AP829" s="68"/>
      <c r="AQ829" s="68"/>
      <c r="AR829" s="68"/>
      <c r="AS829" s="68"/>
      <c r="AT829" s="68"/>
      <c r="AU829" s="68"/>
    </row>
    <row r="830" spans="27:64">
      <c r="AA830" s="68"/>
      <c r="AB830" s="68"/>
      <c r="AC830" s="68"/>
      <c r="AD830" s="68"/>
      <c r="AE830" s="68"/>
      <c r="AG830" s="167"/>
      <c r="AN830" s="68"/>
      <c r="AO830" s="68"/>
      <c r="AP830" s="68"/>
      <c r="AQ830" s="68"/>
      <c r="AR830" s="68"/>
      <c r="AS830" s="68"/>
      <c r="AT830" s="68"/>
      <c r="AU830" s="68"/>
    </row>
    <row r="831" spans="27:64">
      <c r="AA831" s="68"/>
      <c r="AB831" s="68"/>
      <c r="AC831" s="68"/>
      <c r="AD831" s="68"/>
      <c r="AE831" s="68"/>
      <c r="AG831" s="167"/>
      <c r="AN831" s="68"/>
      <c r="AO831" s="68"/>
      <c r="AP831" s="68"/>
      <c r="AQ831" s="68"/>
      <c r="AR831" s="68"/>
      <c r="AS831" s="68"/>
      <c r="AT831" s="68"/>
      <c r="AU831" s="68"/>
    </row>
    <row r="832" spans="27:64">
      <c r="AA832" s="68"/>
      <c r="AB832" s="68"/>
      <c r="AC832" s="68"/>
      <c r="AD832" s="68"/>
      <c r="AE832" s="68"/>
      <c r="AG832" s="167"/>
      <c r="AN832" s="68"/>
      <c r="AO832" s="68"/>
      <c r="AP832" s="68"/>
      <c r="AQ832" s="68"/>
      <c r="AR832" s="68"/>
      <c r="AS832" s="68"/>
      <c r="AT832" s="68"/>
      <c r="AU832" s="68"/>
    </row>
    <row r="833" spans="27:50">
      <c r="AA833" s="68"/>
      <c r="AB833" s="68"/>
      <c r="AC833" s="68"/>
      <c r="AD833" s="68"/>
      <c r="AE833" s="68"/>
      <c r="AG833" s="167"/>
      <c r="AN833" s="68"/>
      <c r="AO833" s="68"/>
      <c r="AP833" s="68"/>
      <c r="AQ833" s="68"/>
      <c r="AR833" s="68"/>
      <c r="AS833" s="68"/>
      <c r="AT833" s="68"/>
      <c r="AU833" s="68"/>
      <c r="AV833" s="68"/>
      <c r="AX833" s="68"/>
    </row>
    <row r="834" spans="27:50">
      <c r="AA834" s="68"/>
      <c r="AB834" s="68"/>
      <c r="AC834" s="68"/>
      <c r="AD834" s="68"/>
      <c r="AE834" s="68"/>
      <c r="AG834" s="167"/>
      <c r="AN834" s="68"/>
      <c r="AO834" s="68"/>
      <c r="AP834" s="68"/>
      <c r="AQ834" s="68"/>
      <c r="AR834" s="68"/>
      <c r="AS834" s="68"/>
      <c r="AT834" s="68"/>
      <c r="AU834" s="68"/>
    </row>
    <row r="835" spans="27:50">
      <c r="AA835" s="68"/>
      <c r="AB835" s="68"/>
      <c r="AC835" s="68"/>
      <c r="AD835" s="68"/>
      <c r="AE835" s="68"/>
      <c r="AG835" s="167"/>
      <c r="AN835" s="68"/>
      <c r="AO835" s="68"/>
      <c r="AP835" s="68"/>
      <c r="AQ835" s="68"/>
      <c r="AR835" s="68"/>
      <c r="AS835" s="68"/>
      <c r="AT835" s="68"/>
      <c r="AU835" s="68"/>
    </row>
    <row r="836" spans="27:50">
      <c r="AA836" s="68"/>
      <c r="AB836" s="68"/>
      <c r="AC836" s="68"/>
      <c r="AD836" s="68"/>
      <c r="AE836" s="68"/>
      <c r="AG836" s="167"/>
      <c r="AN836" s="68"/>
      <c r="AO836" s="68"/>
      <c r="AP836" s="68"/>
      <c r="AQ836" s="68"/>
      <c r="AR836" s="68"/>
      <c r="AS836" s="68"/>
      <c r="AT836" s="68"/>
      <c r="AU836" s="68"/>
    </row>
    <row r="837" spans="27:50">
      <c r="AA837" s="68"/>
      <c r="AB837" s="68"/>
      <c r="AC837" s="68"/>
      <c r="AD837" s="68"/>
      <c r="AE837" s="68"/>
      <c r="AG837" s="167"/>
      <c r="AN837" s="68"/>
      <c r="AO837" s="68"/>
      <c r="AP837" s="68"/>
      <c r="AQ837" s="68"/>
      <c r="AR837" s="68"/>
      <c r="AS837" s="68"/>
      <c r="AT837" s="68"/>
      <c r="AU837" s="68"/>
    </row>
    <row r="838" spans="27:50">
      <c r="AA838" s="68"/>
      <c r="AB838" s="68"/>
      <c r="AC838" s="68"/>
      <c r="AD838" s="68"/>
      <c r="AE838" s="68"/>
      <c r="AG838" s="167"/>
      <c r="AN838" s="68"/>
      <c r="AO838" s="68"/>
      <c r="AP838" s="68"/>
      <c r="AQ838" s="68"/>
      <c r="AR838" s="68"/>
      <c r="AS838" s="68"/>
      <c r="AT838" s="68"/>
      <c r="AU838" s="68"/>
    </row>
    <row r="839" spans="27:50">
      <c r="AA839" s="68"/>
      <c r="AB839" s="68"/>
      <c r="AC839" s="68"/>
      <c r="AD839" s="68"/>
      <c r="AE839" s="68"/>
      <c r="AG839" s="167"/>
      <c r="AN839" s="68"/>
      <c r="AO839" s="68"/>
      <c r="AP839" s="68"/>
      <c r="AQ839" s="68"/>
      <c r="AR839" s="68"/>
      <c r="AS839" s="68"/>
      <c r="AT839" s="68"/>
      <c r="AU839" s="68"/>
    </row>
    <row r="840" spans="27:50">
      <c r="AA840" s="68"/>
      <c r="AB840" s="68"/>
      <c r="AC840" s="68"/>
      <c r="AD840" s="68"/>
      <c r="AE840" s="68"/>
      <c r="AG840" s="167"/>
      <c r="AN840" s="68"/>
      <c r="AO840" s="68"/>
      <c r="AP840" s="68"/>
      <c r="AQ840" s="68"/>
      <c r="AR840" s="68"/>
      <c r="AS840" s="68"/>
      <c r="AT840" s="68"/>
      <c r="AU840" s="68"/>
    </row>
    <row r="841" spans="27:50">
      <c r="AA841" s="68"/>
      <c r="AB841" s="68"/>
      <c r="AC841" s="68"/>
      <c r="AD841" s="68"/>
      <c r="AE841" s="68"/>
      <c r="AG841" s="167"/>
      <c r="AN841" s="68"/>
      <c r="AO841" s="68"/>
      <c r="AP841" s="68"/>
      <c r="AQ841" s="68"/>
      <c r="AR841" s="68"/>
      <c r="AS841" s="68"/>
      <c r="AT841" s="68"/>
      <c r="AU841" s="68"/>
    </row>
    <row r="842" spans="27:50">
      <c r="AA842" s="68"/>
      <c r="AB842" s="68"/>
      <c r="AC842" s="68"/>
      <c r="AD842" s="68"/>
      <c r="AE842" s="68"/>
      <c r="AG842" s="167"/>
      <c r="AN842" s="68"/>
      <c r="AO842" s="68"/>
      <c r="AP842" s="68"/>
      <c r="AQ842" s="68"/>
      <c r="AR842" s="68"/>
      <c r="AS842" s="68"/>
      <c r="AT842" s="68"/>
      <c r="AU842" s="68"/>
    </row>
    <row r="843" spans="27:50">
      <c r="AA843" s="68"/>
      <c r="AB843" s="68"/>
      <c r="AC843" s="68"/>
      <c r="AD843" s="68"/>
      <c r="AE843" s="68"/>
      <c r="AG843" s="167"/>
      <c r="AN843" s="68"/>
      <c r="AO843" s="68"/>
      <c r="AP843" s="68"/>
      <c r="AQ843" s="68"/>
      <c r="AR843" s="68"/>
      <c r="AS843" s="68"/>
      <c r="AT843" s="68"/>
      <c r="AU843" s="68"/>
    </row>
    <row r="844" spans="27:50">
      <c r="AA844" s="68"/>
      <c r="AB844" s="68"/>
      <c r="AC844" s="68"/>
      <c r="AD844" s="68"/>
      <c r="AE844" s="68"/>
      <c r="AG844" s="167"/>
      <c r="AN844" s="68"/>
      <c r="AO844" s="68"/>
      <c r="AP844" s="68"/>
      <c r="AQ844" s="68"/>
      <c r="AR844" s="68"/>
      <c r="AS844" s="68"/>
      <c r="AT844" s="68"/>
      <c r="AU844" s="68"/>
    </row>
    <row r="845" spans="27:50">
      <c r="AA845" s="68"/>
      <c r="AB845" s="68"/>
      <c r="AC845" s="68"/>
      <c r="AD845" s="68"/>
      <c r="AE845" s="68"/>
      <c r="AG845" s="167"/>
      <c r="AN845" s="68"/>
      <c r="AO845" s="68"/>
      <c r="AP845" s="68"/>
      <c r="AQ845" s="68"/>
      <c r="AR845" s="68"/>
      <c r="AS845" s="68"/>
      <c r="AT845" s="68"/>
      <c r="AU845" s="68"/>
    </row>
    <row r="846" spans="27:50">
      <c r="AA846" s="68"/>
      <c r="AB846" s="68"/>
      <c r="AC846" s="68"/>
      <c r="AD846" s="68"/>
      <c r="AE846" s="68"/>
      <c r="AG846" s="167"/>
      <c r="AN846" s="68"/>
      <c r="AO846" s="68"/>
      <c r="AP846" s="68"/>
      <c r="AQ846" s="68"/>
      <c r="AR846" s="68"/>
      <c r="AS846" s="68"/>
      <c r="AT846" s="68"/>
      <c r="AU846" s="68"/>
    </row>
    <row r="847" spans="27:50">
      <c r="AA847" s="68"/>
      <c r="AB847" s="68"/>
      <c r="AC847" s="68"/>
      <c r="AD847" s="68"/>
      <c r="AE847" s="68"/>
      <c r="AG847" s="167"/>
      <c r="AN847" s="68"/>
      <c r="AO847" s="68"/>
      <c r="AP847" s="68"/>
      <c r="AQ847" s="68"/>
      <c r="AR847" s="68"/>
      <c r="AS847" s="68"/>
      <c r="AT847" s="68"/>
      <c r="AU847" s="68"/>
    </row>
    <row r="848" spans="27:50">
      <c r="AA848" s="68"/>
      <c r="AB848" s="68"/>
      <c r="AC848" s="68"/>
      <c r="AD848" s="68"/>
      <c r="AE848" s="68"/>
      <c r="AG848" s="167"/>
      <c r="AN848" s="68"/>
      <c r="AO848" s="68"/>
      <c r="AP848" s="68"/>
      <c r="AQ848" s="68"/>
      <c r="AR848" s="68"/>
      <c r="AS848" s="68"/>
      <c r="AT848" s="68"/>
      <c r="AU848" s="68"/>
    </row>
    <row r="849" spans="27:47">
      <c r="AA849" s="68"/>
      <c r="AB849" s="68"/>
      <c r="AC849" s="68"/>
      <c r="AD849" s="68"/>
      <c r="AE849" s="68"/>
      <c r="AG849" s="167"/>
      <c r="AN849" s="68"/>
      <c r="AO849" s="68"/>
      <c r="AP849" s="68"/>
      <c r="AQ849" s="68"/>
      <c r="AR849" s="68"/>
      <c r="AS849" s="68"/>
      <c r="AT849" s="68"/>
      <c r="AU849" s="68"/>
    </row>
    <row r="850" spans="27:47">
      <c r="AA850" s="68"/>
      <c r="AB850" s="68"/>
      <c r="AC850" s="68"/>
      <c r="AD850" s="68"/>
      <c r="AE850" s="68"/>
      <c r="AG850" s="167"/>
      <c r="AN850" s="68"/>
      <c r="AO850" s="68"/>
      <c r="AP850" s="68"/>
      <c r="AQ850" s="68"/>
      <c r="AR850" s="68"/>
      <c r="AS850" s="68"/>
      <c r="AT850" s="68"/>
      <c r="AU850" s="68"/>
    </row>
    <row r="851" spans="27:47">
      <c r="AA851" s="68"/>
      <c r="AB851" s="68"/>
      <c r="AC851" s="68"/>
      <c r="AD851" s="68"/>
      <c r="AE851" s="68"/>
      <c r="AG851" s="167"/>
      <c r="AN851" s="68"/>
      <c r="AO851" s="68"/>
      <c r="AP851" s="68"/>
      <c r="AQ851" s="68"/>
      <c r="AR851" s="68"/>
      <c r="AS851" s="68"/>
      <c r="AT851" s="68"/>
      <c r="AU851" s="68"/>
    </row>
    <row r="852" spans="27:47">
      <c r="AA852" s="68"/>
      <c r="AB852" s="68"/>
      <c r="AC852" s="68"/>
      <c r="AD852" s="68"/>
      <c r="AE852" s="68"/>
      <c r="AG852" s="167"/>
      <c r="AN852" s="68"/>
      <c r="AO852" s="68"/>
      <c r="AP852" s="68"/>
      <c r="AQ852" s="68"/>
      <c r="AR852" s="68"/>
      <c r="AS852" s="68"/>
      <c r="AT852" s="68"/>
      <c r="AU852" s="68"/>
    </row>
    <row r="853" spans="27:47">
      <c r="AA853" s="68"/>
      <c r="AB853" s="68"/>
      <c r="AC853" s="68"/>
      <c r="AD853" s="68"/>
      <c r="AE853" s="68"/>
      <c r="AG853" s="167"/>
      <c r="AN853" s="68"/>
      <c r="AO853" s="68"/>
      <c r="AP853" s="68"/>
      <c r="AQ853" s="68"/>
      <c r="AR853" s="68"/>
      <c r="AS853" s="68"/>
      <c r="AT853" s="68"/>
      <c r="AU853" s="68"/>
    </row>
    <row r="854" spans="27:47">
      <c r="AA854" s="68"/>
      <c r="AB854" s="68"/>
      <c r="AC854" s="68"/>
      <c r="AD854" s="68"/>
      <c r="AE854" s="68"/>
      <c r="AG854" s="167"/>
      <c r="AN854" s="68"/>
      <c r="AO854" s="68"/>
      <c r="AP854" s="68"/>
      <c r="AQ854" s="68"/>
      <c r="AR854" s="68"/>
      <c r="AS854" s="68"/>
      <c r="AT854" s="68"/>
      <c r="AU854" s="68"/>
    </row>
    <row r="855" spans="27:47">
      <c r="AA855" s="68"/>
      <c r="AB855" s="68"/>
      <c r="AC855" s="68"/>
      <c r="AD855" s="68"/>
      <c r="AE855" s="68"/>
      <c r="AG855" s="167"/>
      <c r="AN855" s="68"/>
      <c r="AO855" s="68"/>
      <c r="AP855" s="68"/>
      <c r="AQ855" s="68"/>
      <c r="AR855" s="68"/>
      <c r="AS855" s="68"/>
      <c r="AT855" s="68"/>
      <c r="AU855" s="68"/>
    </row>
    <row r="856" spans="27:47">
      <c r="AA856" s="68"/>
      <c r="AB856" s="68"/>
      <c r="AC856" s="68"/>
      <c r="AD856" s="68"/>
      <c r="AE856" s="68"/>
      <c r="AG856" s="167"/>
      <c r="AN856" s="68"/>
      <c r="AO856" s="68"/>
      <c r="AP856" s="68"/>
      <c r="AQ856" s="68"/>
      <c r="AR856" s="68"/>
      <c r="AS856" s="68"/>
      <c r="AT856" s="68"/>
      <c r="AU856" s="68"/>
    </row>
    <row r="857" spans="27:47">
      <c r="AA857" s="68"/>
      <c r="AB857" s="68"/>
      <c r="AC857" s="68"/>
      <c r="AD857" s="68"/>
      <c r="AE857" s="68"/>
      <c r="AG857" s="167"/>
      <c r="AN857" s="68"/>
      <c r="AO857" s="68"/>
      <c r="AP857" s="68"/>
      <c r="AQ857" s="68"/>
      <c r="AR857" s="68"/>
      <c r="AS857" s="68"/>
      <c r="AT857" s="68"/>
      <c r="AU857" s="68"/>
    </row>
    <row r="858" spans="27:47">
      <c r="AA858" s="68"/>
      <c r="AB858" s="68"/>
      <c r="AC858" s="68"/>
      <c r="AD858" s="68"/>
      <c r="AE858" s="68"/>
      <c r="AG858" s="167"/>
      <c r="AN858" s="68"/>
      <c r="AO858" s="68"/>
      <c r="AP858" s="68"/>
      <c r="AQ858" s="68"/>
      <c r="AR858" s="68"/>
      <c r="AS858" s="68"/>
      <c r="AT858" s="68"/>
      <c r="AU858" s="68"/>
    </row>
    <row r="859" spans="27:47">
      <c r="AA859" s="68"/>
      <c r="AB859" s="68"/>
      <c r="AC859" s="68"/>
      <c r="AD859" s="68"/>
      <c r="AE859" s="68"/>
      <c r="AG859" s="167"/>
      <c r="AN859" s="68"/>
      <c r="AO859" s="68"/>
      <c r="AP859" s="68"/>
      <c r="AQ859" s="68"/>
      <c r="AR859" s="68"/>
      <c r="AS859" s="68"/>
      <c r="AT859" s="68"/>
      <c r="AU859" s="68"/>
    </row>
    <row r="860" spans="27:47">
      <c r="AA860" s="68"/>
      <c r="AB860" s="68"/>
      <c r="AC860" s="68"/>
      <c r="AD860" s="68"/>
      <c r="AE860" s="68"/>
      <c r="AG860" s="167"/>
      <c r="AN860" s="68"/>
      <c r="AO860" s="68"/>
      <c r="AP860" s="68"/>
      <c r="AQ860" s="68"/>
      <c r="AR860" s="68"/>
      <c r="AS860" s="68"/>
      <c r="AT860" s="68"/>
      <c r="AU860" s="68"/>
    </row>
    <row r="861" spans="27:47">
      <c r="AA861" s="68"/>
      <c r="AB861" s="68"/>
      <c r="AC861" s="68"/>
      <c r="AD861" s="68"/>
      <c r="AE861" s="68"/>
      <c r="AG861" s="167"/>
      <c r="AN861" s="68"/>
      <c r="AO861" s="68"/>
      <c r="AP861" s="68"/>
      <c r="AQ861" s="68"/>
      <c r="AR861" s="68"/>
      <c r="AS861" s="68"/>
      <c r="AT861" s="68"/>
      <c r="AU861" s="68"/>
    </row>
    <row r="862" spans="27:47">
      <c r="AA862" s="68"/>
      <c r="AB862" s="68"/>
      <c r="AC862" s="68"/>
      <c r="AD862" s="68"/>
      <c r="AE862" s="68"/>
      <c r="AG862" s="167"/>
      <c r="AN862" s="68"/>
      <c r="AO862" s="68"/>
      <c r="AP862" s="68"/>
      <c r="AQ862" s="68"/>
      <c r="AR862" s="68"/>
      <c r="AS862" s="68"/>
      <c r="AT862" s="68"/>
      <c r="AU862" s="68"/>
    </row>
    <row r="863" spans="27:47">
      <c r="AA863" s="68"/>
      <c r="AB863" s="68"/>
      <c r="AC863" s="68"/>
      <c r="AD863" s="68"/>
      <c r="AE863" s="68"/>
      <c r="AG863" s="167"/>
      <c r="AN863" s="68"/>
      <c r="AO863" s="68"/>
      <c r="AP863" s="68"/>
      <c r="AQ863" s="68"/>
      <c r="AR863" s="68"/>
      <c r="AS863" s="68"/>
      <c r="AT863" s="68"/>
      <c r="AU863" s="68"/>
    </row>
    <row r="864" spans="27:47">
      <c r="AA864" s="68"/>
      <c r="AB864" s="68"/>
      <c r="AC864" s="68"/>
      <c r="AD864" s="68"/>
      <c r="AE864" s="68"/>
      <c r="AG864" s="167"/>
      <c r="AN864" s="68"/>
      <c r="AO864" s="68"/>
      <c r="AP864" s="68"/>
      <c r="AQ864" s="68"/>
      <c r="AR864" s="68"/>
      <c r="AS864" s="68"/>
      <c r="AT864" s="68"/>
      <c r="AU864" s="68"/>
    </row>
    <row r="865" spans="27:47">
      <c r="AA865" s="68"/>
      <c r="AB865" s="68"/>
      <c r="AC865" s="68"/>
      <c r="AD865" s="68"/>
      <c r="AE865" s="68"/>
      <c r="AG865" s="167"/>
      <c r="AN865" s="68"/>
      <c r="AO865" s="68"/>
      <c r="AP865" s="68"/>
      <c r="AQ865" s="68"/>
      <c r="AR865" s="68"/>
      <c r="AS865" s="68"/>
      <c r="AT865" s="68"/>
      <c r="AU865" s="68"/>
    </row>
    <row r="866" spans="27:47">
      <c r="AA866" s="68"/>
      <c r="AB866" s="68"/>
      <c r="AC866" s="68"/>
      <c r="AD866" s="68"/>
      <c r="AE866" s="68"/>
      <c r="AG866" s="167"/>
      <c r="AN866" s="68"/>
      <c r="AO866" s="68"/>
      <c r="AP866" s="68"/>
      <c r="AQ866" s="68"/>
      <c r="AR866" s="68"/>
      <c r="AS866" s="68"/>
      <c r="AT866" s="68"/>
      <c r="AU866" s="68"/>
    </row>
    <row r="867" spans="27:47">
      <c r="AA867" s="68"/>
      <c r="AB867" s="68"/>
      <c r="AC867" s="68"/>
      <c r="AD867" s="68"/>
      <c r="AE867" s="68"/>
      <c r="AG867" s="167"/>
      <c r="AN867" s="68"/>
      <c r="AO867" s="68"/>
      <c r="AP867" s="68"/>
      <c r="AQ867" s="68"/>
      <c r="AR867" s="68"/>
      <c r="AS867" s="68"/>
      <c r="AT867" s="68"/>
      <c r="AU867" s="68"/>
    </row>
    <row r="868" spans="27:47">
      <c r="AA868" s="68"/>
      <c r="AB868" s="68"/>
      <c r="AC868" s="68"/>
      <c r="AD868" s="68"/>
      <c r="AE868" s="68"/>
      <c r="AG868" s="167"/>
      <c r="AN868" s="68"/>
      <c r="AO868" s="68"/>
      <c r="AP868" s="68"/>
      <c r="AQ868" s="68"/>
      <c r="AR868" s="68"/>
      <c r="AS868" s="68"/>
      <c r="AT868" s="68"/>
      <c r="AU868" s="68"/>
    </row>
    <row r="869" spans="27:47">
      <c r="AA869" s="68"/>
      <c r="AB869" s="68"/>
      <c r="AC869" s="68"/>
      <c r="AD869" s="68"/>
      <c r="AE869" s="68"/>
      <c r="AG869" s="167"/>
      <c r="AN869" s="68"/>
      <c r="AO869" s="68"/>
      <c r="AP869" s="68"/>
      <c r="AQ869" s="68"/>
      <c r="AR869" s="68"/>
      <c r="AS869" s="68"/>
      <c r="AT869" s="68"/>
      <c r="AU869" s="68"/>
    </row>
    <row r="870" spans="27:47">
      <c r="AA870" s="68"/>
      <c r="AB870" s="68"/>
      <c r="AC870" s="68"/>
      <c r="AD870" s="68"/>
      <c r="AE870" s="68"/>
      <c r="AG870" s="167"/>
      <c r="AN870" s="68"/>
      <c r="AO870" s="68"/>
      <c r="AP870" s="68"/>
      <c r="AQ870" s="68"/>
      <c r="AR870" s="68"/>
      <c r="AS870" s="68"/>
      <c r="AT870" s="68"/>
      <c r="AU870" s="68"/>
    </row>
    <row r="871" spans="27:47">
      <c r="AA871" s="68"/>
      <c r="AB871" s="68"/>
      <c r="AC871" s="68"/>
      <c r="AD871" s="68"/>
      <c r="AE871" s="68"/>
      <c r="AG871" s="167"/>
      <c r="AN871" s="68"/>
      <c r="AO871" s="68"/>
      <c r="AP871" s="68"/>
      <c r="AQ871" s="68"/>
      <c r="AR871" s="68"/>
      <c r="AS871" s="68"/>
      <c r="AT871" s="68"/>
      <c r="AU871" s="68"/>
    </row>
    <row r="872" spans="27:47">
      <c r="AA872" s="68"/>
      <c r="AB872" s="68"/>
      <c r="AC872" s="68"/>
      <c r="AD872" s="68"/>
      <c r="AE872" s="68"/>
      <c r="AG872" s="167"/>
      <c r="AN872" s="68"/>
      <c r="AO872" s="68"/>
      <c r="AP872" s="68"/>
      <c r="AQ872" s="68"/>
      <c r="AR872" s="68"/>
      <c r="AS872" s="68"/>
      <c r="AT872" s="68"/>
      <c r="AU872" s="68"/>
    </row>
    <row r="873" spans="27:47">
      <c r="AA873" s="68"/>
      <c r="AB873" s="68"/>
      <c r="AC873" s="68"/>
      <c r="AD873" s="68"/>
      <c r="AE873" s="68"/>
      <c r="AG873" s="167"/>
      <c r="AN873" s="68"/>
      <c r="AO873" s="68"/>
      <c r="AP873" s="68"/>
      <c r="AQ873" s="68"/>
      <c r="AR873" s="68"/>
      <c r="AS873" s="68"/>
      <c r="AT873" s="68"/>
      <c r="AU873" s="68"/>
    </row>
    <row r="874" spans="27:47">
      <c r="AA874" s="68"/>
      <c r="AB874" s="68"/>
      <c r="AC874" s="68"/>
      <c r="AD874" s="68"/>
      <c r="AE874" s="68"/>
      <c r="AG874" s="167"/>
      <c r="AN874" s="68"/>
      <c r="AO874" s="68"/>
      <c r="AP874" s="68"/>
      <c r="AQ874" s="68"/>
      <c r="AR874" s="68"/>
      <c r="AS874" s="68"/>
      <c r="AT874" s="68"/>
      <c r="AU874" s="68"/>
    </row>
    <row r="875" spans="27:47">
      <c r="AA875" s="68"/>
      <c r="AB875" s="68"/>
      <c r="AC875" s="68"/>
      <c r="AD875" s="68"/>
      <c r="AE875" s="68"/>
      <c r="AG875" s="167"/>
      <c r="AN875" s="68"/>
      <c r="AO875" s="68"/>
      <c r="AP875" s="68"/>
      <c r="AQ875" s="68"/>
      <c r="AR875" s="68"/>
      <c r="AS875" s="68"/>
      <c r="AT875" s="68"/>
      <c r="AU875" s="68"/>
    </row>
    <row r="876" spans="27:47">
      <c r="AA876" s="68"/>
      <c r="AB876" s="68"/>
      <c r="AC876" s="68"/>
      <c r="AD876" s="68"/>
      <c r="AE876" s="68"/>
      <c r="AG876" s="167"/>
      <c r="AN876" s="68"/>
      <c r="AO876" s="68"/>
      <c r="AP876" s="68"/>
      <c r="AQ876" s="68"/>
      <c r="AR876" s="68"/>
      <c r="AS876" s="68"/>
      <c r="AT876" s="68"/>
      <c r="AU876" s="68"/>
    </row>
    <row r="877" spans="27:47">
      <c r="AA877" s="68"/>
      <c r="AB877" s="68"/>
      <c r="AC877" s="68"/>
      <c r="AD877" s="68"/>
      <c r="AE877" s="68"/>
      <c r="AG877" s="167"/>
      <c r="AN877" s="68"/>
      <c r="AO877" s="68"/>
      <c r="AP877" s="68"/>
      <c r="AQ877" s="68"/>
      <c r="AR877" s="68"/>
      <c r="AS877" s="68"/>
      <c r="AT877" s="68"/>
      <c r="AU877" s="68"/>
    </row>
    <row r="878" spans="27:47">
      <c r="AA878" s="68"/>
      <c r="AB878" s="68"/>
      <c r="AC878" s="68"/>
      <c r="AD878" s="68"/>
      <c r="AE878" s="68"/>
      <c r="AG878" s="167"/>
      <c r="AN878" s="68"/>
      <c r="AO878" s="68"/>
      <c r="AP878" s="68"/>
      <c r="AQ878" s="68"/>
      <c r="AR878" s="68"/>
      <c r="AS878" s="68"/>
      <c r="AT878" s="68"/>
      <c r="AU878" s="68"/>
    </row>
    <row r="879" spans="27:47">
      <c r="AA879" s="68"/>
      <c r="AB879" s="68"/>
      <c r="AC879" s="68"/>
      <c r="AD879" s="68"/>
      <c r="AE879" s="68"/>
      <c r="AG879" s="167"/>
      <c r="AN879" s="68"/>
      <c r="AO879" s="68"/>
      <c r="AP879" s="68"/>
      <c r="AQ879" s="68"/>
      <c r="AR879" s="68"/>
      <c r="AS879" s="68"/>
      <c r="AT879" s="68"/>
      <c r="AU879" s="68"/>
    </row>
    <row r="880" spans="27:47">
      <c r="AA880" s="68"/>
      <c r="AB880" s="68"/>
      <c r="AC880" s="68"/>
      <c r="AD880" s="68"/>
      <c r="AE880" s="68"/>
      <c r="AG880" s="167"/>
      <c r="AN880" s="68"/>
      <c r="AO880" s="68"/>
      <c r="AP880" s="68"/>
      <c r="AQ880" s="68"/>
      <c r="AR880" s="68"/>
      <c r="AS880" s="68"/>
      <c r="AT880" s="68"/>
      <c r="AU880" s="68"/>
    </row>
    <row r="881" spans="27:48">
      <c r="AA881" s="68"/>
      <c r="AB881" s="68"/>
      <c r="AC881" s="68"/>
      <c r="AD881" s="68"/>
      <c r="AE881" s="68"/>
      <c r="AG881" s="167"/>
      <c r="AN881" s="68"/>
      <c r="AO881" s="68"/>
      <c r="AP881" s="68"/>
      <c r="AQ881" s="68"/>
      <c r="AR881" s="68"/>
      <c r="AS881" s="68"/>
      <c r="AT881" s="68"/>
      <c r="AU881" s="68"/>
    </row>
    <row r="882" spans="27:48">
      <c r="AA882" s="68"/>
      <c r="AB882" s="68"/>
      <c r="AC882" s="68"/>
      <c r="AD882" s="68"/>
      <c r="AE882" s="68"/>
      <c r="AG882" s="167"/>
      <c r="AN882" s="68"/>
      <c r="AO882" s="68"/>
      <c r="AP882" s="68"/>
      <c r="AQ882" s="68"/>
      <c r="AR882" s="68"/>
      <c r="AS882" s="68"/>
      <c r="AT882" s="68"/>
      <c r="AU882" s="68"/>
    </row>
    <row r="883" spans="27:48">
      <c r="AA883" s="68"/>
      <c r="AB883" s="68"/>
      <c r="AC883" s="68"/>
      <c r="AD883" s="68"/>
      <c r="AE883" s="68"/>
      <c r="AG883" s="167"/>
      <c r="AN883" s="68"/>
      <c r="AO883" s="68"/>
      <c r="AP883" s="68"/>
      <c r="AQ883" s="68"/>
      <c r="AR883" s="68"/>
      <c r="AS883" s="68"/>
      <c r="AT883" s="68"/>
      <c r="AU883" s="68"/>
    </row>
    <row r="884" spans="27:48">
      <c r="AA884" s="68"/>
      <c r="AB884" s="68"/>
      <c r="AC884" s="68"/>
      <c r="AD884" s="68"/>
      <c r="AE884" s="68"/>
      <c r="AG884" s="167"/>
      <c r="AN884" s="68"/>
      <c r="AO884" s="68"/>
      <c r="AP884" s="68"/>
      <c r="AQ884" s="68"/>
      <c r="AR884" s="68"/>
      <c r="AS884" s="68"/>
      <c r="AT884" s="68"/>
      <c r="AU884" s="68"/>
    </row>
    <row r="885" spans="27:48">
      <c r="AA885" s="68"/>
      <c r="AB885" s="68"/>
      <c r="AC885" s="68"/>
      <c r="AD885" s="68"/>
      <c r="AE885" s="68"/>
      <c r="AG885" s="167"/>
      <c r="AN885" s="68"/>
      <c r="AO885" s="68"/>
      <c r="AP885" s="68"/>
      <c r="AQ885" s="68"/>
      <c r="AR885" s="68"/>
      <c r="AS885" s="68"/>
      <c r="AT885" s="68"/>
      <c r="AU885" s="68"/>
    </row>
    <row r="886" spans="27:48">
      <c r="AA886" s="68"/>
      <c r="AB886" s="68"/>
      <c r="AC886" s="68"/>
      <c r="AD886" s="68"/>
      <c r="AE886" s="68"/>
      <c r="AG886" s="167"/>
      <c r="AN886" s="68"/>
      <c r="AO886" s="68"/>
      <c r="AP886" s="68"/>
      <c r="AQ886" s="68"/>
      <c r="AR886" s="68"/>
      <c r="AS886" s="68"/>
      <c r="AT886" s="68"/>
      <c r="AU886" s="68"/>
    </row>
    <row r="887" spans="27:48">
      <c r="AA887" s="68"/>
      <c r="AB887" s="68"/>
      <c r="AC887" s="68"/>
      <c r="AD887" s="68"/>
      <c r="AE887" s="68"/>
      <c r="AG887" s="167"/>
      <c r="AN887" s="68"/>
      <c r="AO887" s="68"/>
      <c r="AP887" s="68"/>
      <c r="AQ887" s="68"/>
      <c r="AR887" s="68"/>
      <c r="AS887" s="68"/>
      <c r="AT887" s="68"/>
      <c r="AU887" s="68"/>
    </row>
    <row r="888" spans="27:48">
      <c r="AA888" s="68"/>
      <c r="AB888" s="68"/>
      <c r="AC888" s="68"/>
      <c r="AD888" s="68"/>
      <c r="AE888" s="68"/>
      <c r="AG888" s="167"/>
      <c r="AN888" s="68"/>
      <c r="AO888" s="68"/>
      <c r="AP888" s="68"/>
      <c r="AQ888" s="68"/>
      <c r="AR888" s="68"/>
      <c r="AS888" s="68"/>
      <c r="AT888" s="68"/>
      <c r="AU888" s="68"/>
      <c r="AV888" s="68"/>
    </row>
    <row r="889" spans="27:48">
      <c r="AA889" s="68"/>
      <c r="AB889" s="68"/>
      <c r="AC889" s="68"/>
      <c r="AD889" s="68"/>
      <c r="AE889" s="68"/>
      <c r="AG889" s="167"/>
      <c r="AN889" s="68"/>
      <c r="AO889" s="68"/>
      <c r="AP889" s="68"/>
      <c r="AQ889" s="68"/>
      <c r="AR889" s="68"/>
      <c r="AS889" s="68"/>
      <c r="AT889" s="68"/>
      <c r="AU889" s="68"/>
    </row>
    <row r="890" spans="27:48">
      <c r="AA890" s="68"/>
      <c r="AB890" s="68"/>
      <c r="AC890" s="68"/>
      <c r="AD890" s="68"/>
      <c r="AE890" s="68"/>
      <c r="AG890" s="167"/>
      <c r="AN890" s="68"/>
      <c r="AO890" s="68"/>
      <c r="AP890" s="68"/>
      <c r="AQ890" s="68"/>
      <c r="AR890" s="68"/>
      <c r="AS890" s="68"/>
      <c r="AT890" s="68"/>
      <c r="AU890" s="68"/>
    </row>
    <row r="891" spans="27:48">
      <c r="AA891" s="68"/>
      <c r="AB891" s="68"/>
      <c r="AC891" s="68"/>
      <c r="AD891" s="68"/>
      <c r="AE891" s="68"/>
      <c r="AG891" s="167"/>
      <c r="AN891" s="68"/>
      <c r="AO891" s="68"/>
      <c r="AP891" s="68"/>
      <c r="AQ891" s="68"/>
      <c r="AR891" s="68"/>
      <c r="AS891" s="68"/>
      <c r="AT891" s="68"/>
      <c r="AU891" s="68"/>
    </row>
    <row r="892" spans="27:48">
      <c r="AA892" s="68"/>
      <c r="AB892" s="68"/>
      <c r="AC892" s="68"/>
      <c r="AD892" s="68"/>
      <c r="AE892" s="68"/>
      <c r="AG892" s="167"/>
      <c r="AN892" s="68"/>
      <c r="AO892" s="68"/>
      <c r="AP892" s="68"/>
      <c r="AQ892" s="68"/>
      <c r="AR892" s="68"/>
      <c r="AS892" s="68"/>
      <c r="AT892" s="68"/>
      <c r="AU892" s="68"/>
    </row>
    <row r="893" spans="27:48">
      <c r="AA893" s="68"/>
      <c r="AB893" s="68"/>
      <c r="AC893" s="68"/>
      <c r="AD893" s="68"/>
      <c r="AE893" s="68"/>
      <c r="AG893" s="167"/>
      <c r="AN893" s="68"/>
      <c r="AO893" s="68"/>
      <c r="AP893" s="68"/>
      <c r="AQ893" s="68"/>
      <c r="AR893" s="68"/>
      <c r="AS893" s="68"/>
      <c r="AT893" s="68"/>
      <c r="AU893" s="68"/>
    </row>
    <row r="894" spans="27:48">
      <c r="AA894" s="68"/>
      <c r="AB894" s="68"/>
      <c r="AC894" s="68"/>
      <c r="AD894" s="68"/>
      <c r="AE894" s="68"/>
      <c r="AG894" s="167"/>
      <c r="AN894" s="68"/>
      <c r="AO894" s="68"/>
      <c r="AP894" s="68"/>
      <c r="AQ894" s="68"/>
      <c r="AR894" s="68"/>
      <c r="AS894" s="68"/>
      <c r="AT894" s="68"/>
      <c r="AU894" s="68"/>
    </row>
    <row r="895" spans="27:48">
      <c r="AA895" s="68"/>
      <c r="AB895" s="68"/>
      <c r="AC895" s="68"/>
      <c r="AD895" s="68"/>
      <c r="AE895" s="68"/>
      <c r="AG895" s="167"/>
      <c r="AN895" s="68"/>
      <c r="AO895" s="68"/>
      <c r="AP895" s="68"/>
      <c r="AQ895" s="68"/>
      <c r="AR895" s="68"/>
      <c r="AS895" s="68"/>
      <c r="AT895" s="68"/>
      <c r="AU895" s="68"/>
    </row>
    <row r="896" spans="27:48">
      <c r="AA896" s="68"/>
      <c r="AB896" s="68"/>
      <c r="AC896" s="68"/>
      <c r="AD896" s="68"/>
      <c r="AE896" s="68"/>
      <c r="AG896" s="167"/>
      <c r="AN896" s="68"/>
      <c r="AO896" s="68"/>
      <c r="AP896" s="68"/>
      <c r="AQ896" s="68"/>
      <c r="AR896" s="68"/>
      <c r="AS896" s="68"/>
      <c r="AT896" s="68"/>
      <c r="AU896" s="68"/>
    </row>
    <row r="897" spans="27:64">
      <c r="AA897" s="68"/>
      <c r="AB897" s="68"/>
      <c r="AC897" s="68"/>
      <c r="AD897" s="68"/>
      <c r="AE897" s="68"/>
      <c r="AG897" s="167"/>
      <c r="AN897" s="68"/>
      <c r="AO897" s="68"/>
      <c r="AP897" s="68"/>
      <c r="AQ897" s="68"/>
      <c r="AR897" s="68"/>
      <c r="AS897" s="68"/>
      <c r="AT897" s="68"/>
      <c r="AU897" s="68"/>
    </row>
    <row r="898" spans="27:64">
      <c r="AA898" s="68"/>
      <c r="AB898" s="68"/>
      <c r="AC898" s="68"/>
      <c r="AD898" s="68"/>
      <c r="AE898" s="68"/>
      <c r="AG898" s="167"/>
      <c r="AN898" s="68"/>
      <c r="AO898" s="68"/>
      <c r="AP898" s="68"/>
      <c r="AQ898" s="68"/>
      <c r="AR898" s="68"/>
      <c r="AS898" s="68"/>
      <c r="AT898" s="68"/>
      <c r="AU898" s="68"/>
    </row>
    <row r="899" spans="27:64">
      <c r="AA899" s="68"/>
      <c r="AB899" s="68"/>
      <c r="AC899" s="68"/>
      <c r="AD899" s="68"/>
      <c r="AE899" s="68"/>
      <c r="AG899" s="167"/>
      <c r="AN899" s="68"/>
      <c r="AO899" s="68"/>
      <c r="AP899" s="68"/>
      <c r="AQ899" s="68"/>
      <c r="AR899" s="68"/>
      <c r="AS899" s="68"/>
      <c r="AT899" s="68"/>
      <c r="AU899" s="68"/>
    </row>
    <row r="900" spans="27:64">
      <c r="AA900" s="68"/>
      <c r="AB900" s="68"/>
      <c r="AC900" s="68"/>
      <c r="AD900" s="68"/>
      <c r="AE900" s="68"/>
      <c r="AG900" s="167"/>
      <c r="AN900" s="68"/>
      <c r="AO900" s="68"/>
      <c r="AP900" s="68"/>
      <c r="AQ900" s="68"/>
      <c r="AR900" s="68"/>
      <c r="AS900" s="68"/>
      <c r="AT900" s="68"/>
      <c r="AU900" s="68"/>
    </row>
    <row r="901" spans="27:64">
      <c r="AA901" s="68"/>
      <c r="AB901" s="68"/>
      <c r="AC901" s="68"/>
      <c r="AD901" s="68"/>
      <c r="AE901" s="68"/>
      <c r="AG901" s="167"/>
      <c r="AN901" s="68"/>
      <c r="AO901" s="68"/>
      <c r="AP901" s="68"/>
      <c r="AQ901" s="68"/>
      <c r="AR901" s="68"/>
      <c r="AS901" s="68"/>
      <c r="AT901" s="68"/>
      <c r="AU901" s="68"/>
    </row>
    <row r="902" spans="27:64">
      <c r="AA902" s="68"/>
      <c r="AB902" s="68"/>
      <c r="AC902" s="68"/>
      <c r="AD902" s="68"/>
      <c r="AE902" s="68"/>
      <c r="AG902" s="167"/>
      <c r="AN902" s="68"/>
      <c r="AO902" s="68"/>
      <c r="AP902" s="68"/>
      <c r="AQ902" s="68"/>
      <c r="AR902" s="68"/>
      <c r="AS902" s="68"/>
      <c r="AT902" s="68"/>
      <c r="AU902" s="68"/>
    </row>
    <row r="903" spans="27:64">
      <c r="AA903" s="68"/>
      <c r="AB903" s="68"/>
      <c r="AC903" s="68"/>
      <c r="AD903" s="68"/>
      <c r="AE903" s="68"/>
      <c r="AG903" s="167"/>
      <c r="AN903" s="68"/>
      <c r="AO903" s="68"/>
      <c r="AP903" s="68"/>
      <c r="AQ903" s="68"/>
      <c r="AR903" s="68"/>
      <c r="AS903" s="68"/>
      <c r="AT903" s="68"/>
      <c r="AU903" s="68"/>
      <c r="AV903" s="68"/>
      <c r="AW903" s="68"/>
      <c r="AX903" s="68"/>
      <c r="AY903" s="68"/>
      <c r="AZ903" s="68"/>
      <c r="BA903" s="68"/>
      <c r="BB903" s="68"/>
      <c r="BC903" s="68"/>
      <c r="BD903" s="68"/>
      <c r="BE903" s="68"/>
      <c r="BF903" s="68"/>
      <c r="BG903" s="68"/>
      <c r="BH903" s="68"/>
      <c r="BI903" s="68"/>
      <c r="BJ903" s="68"/>
      <c r="BK903" s="68"/>
      <c r="BL903" s="68"/>
    </row>
    <row r="904" spans="27:64">
      <c r="AA904" s="68"/>
      <c r="AB904" s="68"/>
      <c r="AC904" s="68"/>
      <c r="AD904" s="68"/>
      <c r="AE904" s="68"/>
      <c r="AG904" s="167"/>
      <c r="AN904" s="68"/>
      <c r="AO904" s="68"/>
      <c r="AP904" s="68"/>
      <c r="AQ904" s="68"/>
      <c r="AR904" s="68"/>
      <c r="AS904" s="68"/>
      <c r="AT904" s="68"/>
      <c r="AU904" s="68"/>
    </row>
    <row r="905" spans="27:64">
      <c r="AA905" s="68"/>
      <c r="AB905" s="68"/>
      <c r="AC905" s="68"/>
      <c r="AD905" s="68"/>
      <c r="AE905" s="68"/>
      <c r="AG905" s="167"/>
      <c r="AN905" s="68"/>
      <c r="AO905" s="68"/>
      <c r="AP905" s="68"/>
      <c r="AQ905" s="68"/>
      <c r="AR905" s="68"/>
      <c r="AS905" s="68"/>
      <c r="AT905" s="68"/>
      <c r="AU905" s="68"/>
    </row>
    <row r="906" spans="27:64">
      <c r="AA906" s="68"/>
      <c r="AB906" s="68"/>
      <c r="AC906" s="68"/>
      <c r="AD906" s="68"/>
      <c r="AE906" s="68"/>
      <c r="AG906" s="167"/>
      <c r="AN906" s="68"/>
      <c r="AO906" s="68"/>
      <c r="AP906" s="68"/>
      <c r="AQ906" s="68"/>
      <c r="AR906" s="68"/>
      <c r="AS906" s="68"/>
      <c r="AT906" s="68"/>
      <c r="AU906" s="68"/>
    </row>
    <row r="907" spans="27:64">
      <c r="AA907" s="68"/>
      <c r="AB907" s="68"/>
      <c r="AC907" s="68"/>
      <c r="AD907" s="68"/>
      <c r="AE907" s="68"/>
      <c r="AG907" s="167"/>
      <c r="AN907" s="68"/>
      <c r="AO907" s="68"/>
      <c r="AP907" s="68"/>
      <c r="AQ907" s="68"/>
      <c r="AR907" s="68"/>
      <c r="AS907" s="68"/>
      <c r="AT907" s="68"/>
      <c r="AU907" s="68"/>
      <c r="AV907" s="68"/>
      <c r="AW907" s="68"/>
      <c r="AX907" s="68"/>
      <c r="AY907" s="68"/>
      <c r="AZ907" s="68"/>
      <c r="BA907" s="68"/>
      <c r="BB907" s="68"/>
      <c r="BC907" s="68"/>
      <c r="BD907" s="68"/>
      <c r="BE907" s="68"/>
      <c r="BF907" s="68"/>
      <c r="BG907" s="68"/>
      <c r="BH907" s="68"/>
      <c r="BI907" s="68"/>
      <c r="BJ907" s="68"/>
      <c r="BK907" s="68"/>
      <c r="BL907" s="68"/>
    </row>
    <row r="908" spans="27:64">
      <c r="AA908" s="68"/>
      <c r="AB908" s="68"/>
      <c r="AC908" s="68"/>
      <c r="AD908" s="68"/>
      <c r="AE908" s="68"/>
      <c r="AG908" s="167"/>
      <c r="AN908" s="68"/>
      <c r="AO908" s="68"/>
      <c r="AP908" s="68"/>
      <c r="AQ908" s="68"/>
      <c r="AR908" s="68"/>
      <c r="AS908" s="68"/>
      <c r="AT908" s="68"/>
      <c r="AU908" s="68"/>
    </row>
    <row r="909" spans="27:64">
      <c r="AA909" s="68"/>
      <c r="AB909" s="68"/>
      <c r="AC909" s="68"/>
      <c r="AD909" s="68"/>
      <c r="AE909" s="68"/>
      <c r="AG909" s="167"/>
      <c r="AN909" s="68"/>
      <c r="AO909" s="68"/>
      <c r="AP909" s="68"/>
      <c r="AQ909" s="68"/>
      <c r="AR909" s="68"/>
      <c r="AS909" s="68"/>
      <c r="AT909" s="68"/>
      <c r="AU909" s="68"/>
    </row>
    <row r="910" spans="27:64">
      <c r="AA910" s="68"/>
      <c r="AB910" s="68"/>
      <c r="AC910" s="68"/>
      <c r="AD910" s="68"/>
      <c r="AE910" s="68"/>
      <c r="AG910" s="167"/>
      <c r="AN910" s="68"/>
      <c r="AO910" s="68"/>
      <c r="AP910" s="68"/>
      <c r="AQ910" s="68"/>
      <c r="AR910" s="68"/>
      <c r="AS910" s="68"/>
      <c r="AT910" s="68"/>
      <c r="AU910" s="68"/>
    </row>
    <row r="911" spans="27:64">
      <c r="AA911" s="68"/>
      <c r="AB911" s="68"/>
      <c r="AC911" s="68"/>
      <c r="AD911" s="68"/>
      <c r="AE911" s="68"/>
      <c r="AG911" s="167"/>
      <c r="AN911" s="68"/>
      <c r="AO911" s="68"/>
      <c r="AP911" s="68"/>
      <c r="AQ911" s="68"/>
      <c r="AR911" s="68"/>
      <c r="AS911" s="68"/>
      <c r="AT911" s="68"/>
      <c r="AU911" s="68"/>
      <c r="AV911" s="68"/>
      <c r="AW911" s="68"/>
      <c r="AX911" s="68"/>
      <c r="AY911" s="68"/>
      <c r="AZ911" s="68"/>
      <c r="BA911" s="68"/>
      <c r="BB911" s="68"/>
      <c r="BC911" s="68"/>
      <c r="BD911" s="68"/>
      <c r="BE911" s="68"/>
      <c r="BF911" s="68"/>
      <c r="BG911" s="68"/>
      <c r="BH911" s="68"/>
      <c r="BI911" s="68"/>
      <c r="BJ911" s="68"/>
      <c r="BK911" s="68"/>
      <c r="BL911" s="68"/>
    </row>
    <row r="912" spans="27:64">
      <c r="AA912" s="68"/>
      <c r="AB912" s="68"/>
      <c r="AC912" s="68"/>
      <c r="AD912" s="68"/>
      <c r="AE912" s="68"/>
      <c r="AG912" s="167"/>
      <c r="AN912" s="68"/>
      <c r="AO912" s="68"/>
      <c r="AP912" s="68"/>
      <c r="AQ912" s="68"/>
      <c r="AR912" s="68"/>
      <c r="AS912" s="68"/>
      <c r="AT912" s="68"/>
      <c r="AU912" s="68"/>
    </row>
    <row r="913" spans="27:64">
      <c r="AA913" s="68"/>
      <c r="AB913" s="68"/>
      <c r="AC913" s="68"/>
      <c r="AD913" s="68"/>
      <c r="AE913" s="68"/>
      <c r="AG913" s="167"/>
      <c r="AN913" s="68"/>
      <c r="AO913" s="68"/>
      <c r="AP913" s="68"/>
      <c r="AQ913" s="68"/>
      <c r="AR913" s="68"/>
      <c r="AS913" s="68"/>
      <c r="AT913" s="68"/>
      <c r="AU913" s="68"/>
    </row>
    <row r="914" spans="27:64">
      <c r="AA914" s="68"/>
      <c r="AB914" s="68"/>
      <c r="AC914" s="68"/>
      <c r="AD914" s="68"/>
      <c r="AE914" s="68"/>
      <c r="AG914" s="167"/>
      <c r="AN914" s="68"/>
      <c r="AO914" s="68"/>
      <c r="AP914" s="68"/>
      <c r="AQ914" s="68"/>
      <c r="AR914" s="68"/>
      <c r="AS914" s="68"/>
      <c r="AT914" s="68"/>
      <c r="AU914" s="68"/>
    </row>
    <row r="915" spans="27:64">
      <c r="AA915" s="68"/>
      <c r="AB915" s="68"/>
      <c r="AC915" s="68"/>
      <c r="AD915" s="68"/>
      <c r="AE915" s="68"/>
      <c r="AG915" s="167"/>
      <c r="AN915" s="68"/>
      <c r="AO915" s="68"/>
      <c r="AP915" s="68"/>
      <c r="AQ915" s="68"/>
      <c r="AR915" s="68"/>
      <c r="AS915" s="68"/>
      <c r="AT915" s="68"/>
      <c r="AU915" s="68"/>
    </row>
    <row r="916" spans="27:64">
      <c r="AA916" s="68"/>
      <c r="AB916" s="68"/>
      <c r="AC916" s="68"/>
      <c r="AD916" s="68"/>
      <c r="AE916" s="68"/>
      <c r="AG916" s="167"/>
      <c r="AN916" s="68"/>
      <c r="AO916" s="68"/>
      <c r="AP916" s="68"/>
      <c r="AQ916" s="68"/>
      <c r="AR916" s="68"/>
      <c r="AS916" s="68"/>
      <c r="AT916" s="68"/>
      <c r="AU916" s="68"/>
    </row>
    <row r="917" spans="27:64">
      <c r="AA917" s="68"/>
      <c r="AB917" s="68"/>
      <c r="AC917" s="68"/>
      <c r="AD917" s="68"/>
      <c r="AE917" s="68"/>
      <c r="AG917" s="167"/>
      <c r="AN917" s="68"/>
      <c r="AO917" s="68"/>
      <c r="AP917" s="68"/>
      <c r="AQ917" s="68"/>
      <c r="AR917" s="68"/>
      <c r="AS917" s="68"/>
      <c r="AT917" s="68"/>
      <c r="AU917" s="68"/>
    </row>
    <row r="918" spans="27:64">
      <c r="AA918" s="68"/>
      <c r="AB918" s="68"/>
      <c r="AC918" s="68"/>
      <c r="AD918" s="68"/>
      <c r="AE918" s="68"/>
      <c r="AG918" s="167"/>
      <c r="AN918" s="68"/>
      <c r="AO918" s="68"/>
      <c r="AP918" s="68"/>
      <c r="AQ918" s="68"/>
      <c r="AR918" s="68"/>
      <c r="AS918" s="68"/>
      <c r="AT918" s="68"/>
      <c r="AU918" s="68"/>
    </row>
    <row r="919" spans="27:64">
      <c r="AA919" s="68"/>
      <c r="AB919" s="68"/>
      <c r="AC919" s="68"/>
      <c r="AD919" s="68"/>
      <c r="AE919" s="68"/>
      <c r="AG919" s="167"/>
      <c r="AN919" s="68"/>
      <c r="AO919" s="68"/>
      <c r="AP919" s="68"/>
      <c r="AQ919" s="68"/>
      <c r="AR919" s="68"/>
      <c r="AS919" s="68"/>
      <c r="AT919" s="68"/>
      <c r="AU919" s="68"/>
    </row>
    <row r="920" spans="27:64">
      <c r="AA920" s="68"/>
      <c r="AB920" s="68"/>
      <c r="AC920" s="68"/>
      <c r="AD920" s="68"/>
      <c r="AE920" s="68"/>
      <c r="AG920" s="167"/>
      <c r="AN920" s="68"/>
      <c r="AO920" s="68"/>
      <c r="AP920" s="68"/>
      <c r="AQ920" s="68"/>
      <c r="AR920" s="68"/>
      <c r="AS920" s="68"/>
      <c r="AT920" s="68"/>
      <c r="AU920" s="68"/>
      <c r="AV920" s="68"/>
      <c r="AW920" s="68"/>
      <c r="AX920" s="68"/>
      <c r="AY920" s="68"/>
      <c r="AZ920" s="68"/>
      <c r="BA920" s="68"/>
      <c r="BB920" s="68"/>
      <c r="BC920" s="68"/>
      <c r="BD920" s="68"/>
      <c r="BE920" s="68"/>
      <c r="BF920" s="68"/>
      <c r="BG920" s="68"/>
      <c r="BH920" s="68"/>
      <c r="BI920" s="68"/>
      <c r="BJ920" s="68"/>
      <c r="BK920" s="68"/>
      <c r="BL920" s="68"/>
    </row>
    <row r="921" spans="27:64">
      <c r="AA921" s="68"/>
      <c r="AB921" s="68"/>
      <c r="AC921" s="68"/>
      <c r="AD921" s="68"/>
      <c r="AE921" s="68"/>
      <c r="AG921" s="167"/>
      <c r="AN921" s="68"/>
      <c r="AO921" s="68"/>
      <c r="AP921" s="68"/>
      <c r="AQ921" s="68"/>
      <c r="AR921" s="68"/>
      <c r="AS921" s="68"/>
      <c r="AT921" s="68"/>
      <c r="AU921" s="68"/>
    </row>
    <row r="922" spans="27:64">
      <c r="AA922" s="68"/>
      <c r="AB922" s="68"/>
      <c r="AC922" s="68"/>
      <c r="AD922" s="68"/>
      <c r="AE922" s="68"/>
      <c r="AG922" s="167"/>
      <c r="AN922" s="68"/>
      <c r="AO922" s="68"/>
      <c r="AP922" s="68"/>
      <c r="AQ922" s="68"/>
      <c r="AR922" s="68"/>
      <c r="AS922" s="68"/>
      <c r="AT922" s="68"/>
      <c r="AU922" s="68"/>
    </row>
    <row r="923" spans="27:64">
      <c r="AA923" s="68"/>
      <c r="AB923" s="68"/>
      <c r="AC923" s="68"/>
      <c r="AD923" s="68"/>
      <c r="AE923" s="68"/>
      <c r="AG923" s="167"/>
      <c r="AN923" s="68"/>
      <c r="AO923" s="68"/>
      <c r="AP923" s="68"/>
      <c r="AQ923" s="68"/>
      <c r="AR923" s="68"/>
      <c r="AS923" s="68"/>
      <c r="AT923" s="68"/>
      <c r="AU923" s="68"/>
    </row>
    <row r="924" spans="27:64">
      <c r="AA924" s="68"/>
      <c r="AB924" s="68"/>
      <c r="AC924" s="68"/>
      <c r="AD924" s="68"/>
      <c r="AE924" s="68"/>
      <c r="AG924" s="167"/>
      <c r="AN924" s="68"/>
      <c r="AO924" s="68"/>
      <c r="AP924" s="68"/>
      <c r="AQ924" s="68"/>
      <c r="AR924" s="68"/>
      <c r="AS924" s="68"/>
      <c r="AT924" s="68"/>
      <c r="AU924" s="68"/>
    </row>
    <row r="925" spans="27:64">
      <c r="AA925" s="68"/>
      <c r="AB925" s="68"/>
      <c r="AC925" s="68"/>
      <c r="AD925" s="68"/>
      <c r="AE925" s="68"/>
      <c r="AG925" s="167"/>
      <c r="AN925" s="68"/>
      <c r="AO925" s="68"/>
      <c r="AP925" s="68"/>
      <c r="AQ925" s="68"/>
      <c r="AR925" s="68"/>
      <c r="AS925" s="68"/>
      <c r="AT925" s="68"/>
      <c r="AU925" s="68"/>
    </row>
    <row r="926" spans="27:64">
      <c r="AA926" s="68"/>
      <c r="AB926" s="68"/>
      <c r="AC926" s="68"/>
      <c r="AD926" s="68"/>
      <c r="AE926" s="68"/>
      <c r="AG926" s="167"/>
      <c r="AN926" s="68"/>
      <c r="AO926" s="68"/>
      <c r="AP926" s="68"/>
      <c r="AQ926" s="68"/>
      <c r="AR926" s="68"/>
      <c r="AS926" s="68"/>
      <c r="AT926" s="68"/>
      <c r="AU926" s="68"/>
    </row>
    <row r="927" spans="27:64">
      <c r="AA927" s="68"/>
      <c r="AB927" s="68"/>
      <c r="AC927" s="68"/>
      <c r="AD927" s="68"/>
      <c r="AE927" s="68"/>
      <c r="AG927" s="167"/>
      <c r="AN927" s="68"/>
      <c r="AO927" s="68"/>
      <c r="AP927" s="68"/>
      <c r="AQ927" s="68"/>
      <c r="AR927" s="68"/>
      <c r="AS927" s="68"/>
      <c r="AT927" s="68"/>
      <c r="AU927" s="68"/>
    </row>
    <row r="928" spans="27:64">
      <c r="AA928" s="68"/>
      <c r="AB928" s="68"/>
      <c r="AC928" s="68"/>
      <c r="AD928" s="68"/>
      <c r="AE928" s="68"/>
      <c r="AG928" s="167"/>
      <c r="AN928" s="68"/>
      <c r="AO928" s="68"/>
      <c r="AP928" s="68"/>
      <c r="AQ928" s="68"/>
      <c r="AR928" s="68"/>
      <c r="AS928" s="68"/>
      <c r="AT928" s="68"/>
      <c r="AU928" s="68"/>
    </row>
    <row r="929" spans="27:64">
      <c r="AA929" s="68"/>
      <c r="AB929" s="68"/>
      <c r="AC929" s="68"/>
      <c r="AD929" s="68"/>
      <c r="AE929" s="68"/>
      <c r="AG929" s="167"/>
      <c r="AN929" s="68"/>
      <c r="AO929" s="68"/>
      <c r="AP929" s="68"/>
      <c r="AQ929" s="68"/>
      <c r="AR929" s="68"/>
      <c r="AS929" s="68"/>
      <c r="AT929" s="68"/>
      <c r="AU929" s="68"/>
    </row>
    <row r="930" spans="27:64">
      <c r="AA930" s="68"/>
      <c r="AB930" s="68"/>
      <c r="AC930" s="68"/>
      <c r="AD930" s="68"/>
      <c r="AE930" s="68"/>
      <c r="AG930" s="167"/>
      <c r="AN930" s="68"/>
      <c r="AO930" s="68"/>
      <c r="AP930" s="68"/>
      <c r="AQ930" s="68"/>
      <c r="AR930" s="68"/>
      <c r="AS930" s="68"/>
      <c r="AT930" s="68"/>
      <c r="AU930" s="68"/>
    </row>
    <row r="931" spans="27:64">
      <c r="AA931" s="68"/>
      <c r="AB931" s="68"/>
      <c r="AC931" s="68"/>
      <c r="AD931" s="68"/>
      <c r="AE931" s="68"/>
      <c r="AG931" s="167"/>
      <c r="AN931" s="68"/>
      <c r="AO931" s="68"/>
      <c r="AP931" s="68"/>
      <c r="AQ931" s="68"/>
      <c r="AR931" s="68"/>
      <c r="AS931" s="68"/>
      <c r="AT931" s="68"/>
      <c r="AU931" s="68"/>
    </row>
    <row r="932" spans="27:64">
      <c r="AA932" s="68"/>
      <c r="AB932" s="68"/>
      <c r="AC932" s="68"/>
      <c r="AD932" s="68"/>
      <c r="AE932" s="68"/>
      <c r="AG932" s="167"/>
      <c r="AN932" s="68"/>
      <c r="AO932" s="68"/>
      <c r="AP932" s="68"/>
      <c r="AQ932" s="68"/>
      <c r="AR932" s="68"/>
      <c r="AS932" s="68"/>
      <c r="AT932" s="68"/>
      <c r="AU932" s="68"/>
    </row>
    <row r="933" spans="27:64">
      <c r="AA933" s="68"/>
      <c r="AB933" s="68"/>
      <c r="AC933" s="68"/>
      <c r="AD933" s="68"/>
      <c r="AE933" s="68"/>
      <c r="AG933" s="167"/>
      <c r="AN933" s="68"/>
      <c r="AO933" s="68"/>
      <c r="AP933" s="68"/>
      <c r="AQ933" s="68"/>
      <c r="AR933" s="68"/>
      <c r="AS933" s="68"/>
      <c r="AT933" s="68"/>
      <c r="AU933" s="68"/>
    </row>
    <row r="934" spans="27:64">
      <c r="AA934" s="68"/>
      <c r="AB934" s="68"/>
      <c r="AC934" s="68"/>
      <c r="AD934" s="68"/>
      <c r="AE934" s="68"/>
      <c r="AG934" s="167"/>
      <c r="AN934" s="68"/>
      <c r="AO934" s="68"/>
      <c r="AP934" s="68"/>
      <c r="AQ934" s="68"/>
      <c r="AR934" s="68"/>
      <c r="AS934" s="68"/>
      <c r="AT934" s="68"/>
      <c r="AU934" s="68"/>
    </row>
    <row r="935" spans="27:64">
      <c r="AA935" s="68"/>
      <c r="AB935" s="68"/>
      <c r="AC935" s="68"/>
      <c r="AD935" s="68"/>
      <c r="AE935" s="68"/>
      <c r="AG935" s="167"/>
      <c r="AN935" s="68"/>
      <c r="AO935" s="68"/>
      <c r="AP935" s="68"/>
      <c r="AQ935" s="68"/>
      <c r="AR935" s="68"/>
      <c r="AS935" s="68"/>
      <c r="AT935" s="68"/>
      <c r="AU935" s="68"/>
    </row>
    <row r="936" spans="27:64">
      <c r="AA936" s="68"/>
      <c r="AB936" s="68"/>
      <c r="AC936" s="68"/>
      <c r="AD936" s="68"/>
      <c r="AE936" s="68"/>
      <c r="AG936" s="167"/>
      <c r="AN936" s="68"/>
      <c r="AO936" s="68"/>
      <c r="AP936" s="68"/>
      <c r="AQ936" s="68"/>
      <c r="AR936" s="68"/>
      <c r="AS936" s="68"/>
      <c r="AT936" s="68"/>
      <c r="AU936" s="68"/>
      <c r="AV936" s="68"/>
      <c r="AW936" s="68"/>
      <c r="AX936" s="68"/>
      <c r="AY936" s="68"/>
      <c r="AZ936" s="68"/>
      <c r="BA936" s="68"/>
      <c r="BB936" s="68"/>
      <c r="BC936" s="68"/>
      <c r="BD936" s="68"/>
      <c r="BE936" s="68"/>
      <c r="BF936" s="68"/>
      <c r="BG936" s="68"/>
      <c r="BH936" s="68"/>
      <c r="BI936" s="68"/>
      <c r="BJ936" s="68"/>
      <c r="BK936" s="68"/>
      <c r="BL936" s="68"/>
    </row>
    <row r="937" spans="27:64">
      <c r="AA937" s="68"/>
      <c r="AB937" s="68"/>
      <c r="AC937" s="68"/>
      <c r="AD937" s="68"/>
      <c r="AE937" s="68"/>
      <c r="AG937" s="167"/>
      <c r="AN937" s="68"/>
      <c r="AO937" s="68"/>
      <c r="AP937" s="68"/>
      <c r="AQ937" s="68"/>
      <c r="AR937" s="68"/>
      <c r="AS937" s="68"/>
      <c r="AT937" s="68"/>
      <c r="AU937" s="68"/>
    </row>
    <row r="938" spans="27:64">
      <c r="AA938" s="68"/>
      <c r="AB938" s="68"/>
      <c r="AC938" s="68"/>
      <c r="AD938" s="68"/>
      <c r="AE938" s="68"/>
      <c r="AG938" s="167"/>
      <c r="AN938" s="68"/>
      <c r="AO938" s="68"/>
      <c r="AP938" s="68"/>
      <c r="AQ938" s="68"/>
      <c r="AR938" s="68"/>
      <c r="AS938" s="68"/>
      <c r="AT938" s="68"/>
      <c r="AU938" s="68"/>
    </row>
    <row r="939" spans="27:64">
      <c r="AA939" s="68"/>
      <c r="AB939" s="68"/>
      <c r="AC939" s="68"/>
      <c r="AD939" s="68"/>
      <c r="AE939" s="68"/>
      <c r="AG939" s="167"/>
      <c r="AN939" s="68"/>
      <c r="AO939" s="68"/>
      <c r="AP939" s="68"/>
      <c r="AQ939" s="68"/>
      <c r="AR939" s="68"/>
      <c r="AS939" s="68"/>
      <c r="AT939" s="68"/>
      <c r="AU939" s="68"/>
    </row>
    <row r="940" spans="27:64">
      <c r="AA940" s="68"/>
      <c r="AB940" s="68"/>
      <c r="AC940" s="68"/>
      <c r="AD940" s="68"/>
      <c r="AE940" s="68"/>
      <c r="AG940" s="167"/>
      <c r="AN940" s="68"/>
      <c r="AO940" s="68"/>
      <c r="AP940" s="68"/>
      <c r="AQ940" s="68"/>
      <c r="AR940" s="68"/>
      <c r="AS940" s="68"/>
      <c r="AT940" s="68"/>
      <c r="AU940" s="68"/>
    </row>
    <row r="941" spans="27:64">
      <c r="AA941" s="68"/>
      <c r="AB941" s="68"/>
      <c r="AC941" s="68"/>
      <c r="AD941" s="68"/>
      <c r="AE941" s="68"/>
      <c r="AG941" s="167"/>
      <c r="AN941" s="68"/>
      <c r="AO941" s="68"/>
      <c r="AP941" s="68"/>
      <c r="AQ941" s="68"/>
      <c r="AR941" s="68"/>
      <c r="AS941" s="68"/>
      <c r="AT941" s="68"/>
      <c r="AU941" s="68"/>
    </row>
    <row r="942" spans="27:64">
      <c r="AA942" s="68"/>
      <c r="AB942" s="68"/>
      <c r="AC942" s="68"/>
      <c r="AD942" s="68"/>
      <c r="AE942" s="68"/>
      <c r="AG942" s="167"/>
      <c r="AN942" s="68"/>
      <c r="AO942" s="68"/>
      <c r="AP942" s="68"/>
      <c r="AQ942" s="68"/>
      <c r="AR942" s="68"/>
      <c r="AS942" s="68"/>
      <c r="AT942" s="68"/>
      <c r="AU942" s="68"/>
    </row>
    <row r="943" spans="27:64">
      <c r="AA943" s="68"/>
      <c r="AB943" s="68"/>
      <c r="AC943" s="68"/>
      <c r="AD943" s="68"/>
      <c r="AE943" s="68"/>
      <c r="AG943" s="167"/>
      <c r="AN943" s="68"/>
      <c r="AO943" s="68"/>
      <c r="AP943" s="68"/>
      <c r="AQ943" s="68"/>
      <c r="AR943" s="68"/>
      <c r="AS943" s="68"/>
      <c r="AT943" s="68"/>
      <c r="AU943" s="68"/>
      <c r="AV943" s="68"/>
      <c r="AW943" s="68"/>
      <c r="AX943" s="68"/>
      <c r="AY943" s="68"/>
      <c r="AZ943" s="68"/>
      <c r="BA943" s="68"/>
      <c r="BB943" s="68"/>
      <c r="BC943" s="68"/>
      <c r="BD943" s="68"/>
      <c r="BE943" s="68"/>
      <c r="BF943" s="68"/>
      <c r="BG943" s="68"/>
      <c r="BH943" s="68"/>
      <c r="BI943" s="68"/>
      <c r="BJ943" s="68"/>
      <c r="BK943" s="68"/>
      <c r="BL943" s="68"/>
    </row>
    <row r="944" spans="27:64">
      <c r="AA944" s="68"/>
      <c r="AB944" s="68"/>
      <c r="AC944" s="68"/>
      <c r="AD944" s="68"/>
      <c r="AE944" s="68"/>
      <c r="AG944" s="167"/>
      <c r="AN944" s="68"/>
      <c r="AO944" s="68"/>
      <c r="AP944" s="68"/>
      <c r="AQ944" s="68"/>
      <c r="AR944" s="68"/>
      <c r="AS944" s="68"/>
      <c r="AT944" s="68"/>
      <c r="AU944" s="68"/>
    </row>
    <row r="945" spans="27:64">
      <c r="AA945" s="68"/>
      <c r="AB945" s="68"/>
      <c r="AC945" s="68"/>
      <c r="AD945" s="68"/>
      <c r="AE945" s="68"/>
      <c r="AG945" s="167"/>
      <c r="AN945" s="68"/>
      <c r="AO945" s="68"/>
      <c r="AP945" s="68"/>
      <c r="AQ945" s="68"/>
      <c r="AR945" s="68"/>
      <c r="AS945" s="68"/>
      <c r="AT945" s="68"/>
      <c r="AU945" s="68"/>
    </row>
    <row r="946" spans="27:64">
      <c r="AA946" s="68"/>
      <c r="AB946" s="68"/>
      <c r="AC946" s="68"/>
      <c r="AD946" s="68"/>
      <c r="AE946" s="68"/>
      <c r="AG946" s="167"/>
      <c r="AN946" s="68"/>
      <c r="AO946" s="68"/>
      <c r="AP946" s="68"/>
      <c r="AQ946" s="68"/>
      <c r="AR946" s="68"/>
      <c r="AS946" s="68"/>
      <c r="AT946" s="68"/>
      <c r="AU946" s="68"/>
    </row>
    <row r="947" spans="27:64">
      <c r="AA947" s="68"/>
      <c r="AB947" s="68"/>
      <c r="AC947" s="68"/>
      <c r="AD947" s="68"/>
      <c r="AE947" s="68"/>
      <c r="AG947" s="167"/>
      <c r="AN947" s="68"/>
      <c r="AO947" s="68"/>
      <c r="AP947" s="68"/>
      <c r="AQ947" s="68"/>
      <c r="AR947" s="68"/>
      <c r="AS947" s="68"/>
      <c r="AT947" s="68"/>
      <c r="AU947" s="68"/>
    </row>
    <row r="948" spans="27:64">
      <c r="AA948" s="68"/>
      <c r="AB948" s="68"/>
      <c r="AC948" s="68"/>
      <c r="AD948" s="68"/>
      <c r="AE948" s="68"/>
      <c r="AG948" s="167"/>
      <c r="AN948" s="68"/>
      <c r="AO948" s="68"/>
      <c r="AP948" s="68"/>
      <c r="AQ948" s="68"/>
      <c r="AR948" s="68"/>
      <c r="AS948" s="68"/>
      <c r="AT948" s="68"/>
      <c r="AU948" s="68"/>
    </row>
    <row r="949" spans="27:64">
      <c r="AA949" s="68"/>
      <c r="AB949" s="68"/>
      <c r="AC949" s="68"/>
      <c r="AD949" s="68"/>
      <c r="AE949" s="68"/>
      <c r="AG949" s="167"/>
      <c r="AN949" s="68"/>
      <c r="AO949" s="68"/>
      <c r="AP949" s="68"/>
      <c r="AQ949" s="68"/>
      <c r="AR949" s="68"/>
      <c r="AS949" s="68"/>
      <c r="AT949" s="68"/>
      <c r="AU949" s="68"/>
      <c r="AV949" s="68"/>
      <c r="AW949" s="68"/>
      <c r="AX949" s="68"/>
      <c r="AY949" s="68"/>
      <c r="AZ949" s="68"/>
      <c r="BA949" s="68"/>
      <c r="BB949" s="68"/>
      <c r="BC949" s="68"/>
      <c r="BD949" s="68"/>
      <c r="BE949" s="68"/>
      <c r="BF949" s="68"/>
      <c r="BG949" s="68"/>
      <c r="BH949" s="68"/>
      <c r="BI949" s="68"/>
      <c r="BJ949" s="68"/>
      <c r="BK949" s="68"/>
      <c r="BL949" s="68"/>
    </row>
    <row r="950" spans="27:64">
      <c r="AA950" s="68"/>
      <c r="AB950" s="68"/>
      <c r="AC950" s="68"/>
      <c r="AD950" s="68"/>
      <c r="AE950" s="68"/>
      <c r="AG950" s="167"/>
      <c r="AN950" s="68"/>
      <c r="AO950" s="68"/>
      <c r="AP950" s="68"/>
      <c r="AQ950" s="68"/>
      <c r="AR950" s="68"/>
      <c r="AS950" s="68"/>
      <c r="AT950" s="68"/>
      <c r="AU950" s="68"/>
    </row>
    <row r="951" spans="27:64">
      <c r="AA951" s="68"/>
      <c r="AB951" s="68"/>
      <c r="AC951" s="68"/>
      <c r="AD951" s="68"/>
      <c r="AE951" s="68"/>
      <c r="AG951" s="167"/>
      <c r="AN951" s="68"/>
      <c r="AO951" s="68"/>
      <c r="AP951" s="68"/>
      <c r="AQ951" s="68"/>
      <c r="AR951" s="68"/>
      <c r="AS951" s="68"/>
      <c r="AT951" s="68"/>
      <c r="AU951" s="68"/>
      <c r="AV951" s="68"/>
      <c r="AW951" s="68"/>
      <c r="AX951" s="68"/>
      <c r="AY951" s="68"/>
      <c r="AZ951" s="68"/>
      <c r="BA951" s="68"/>
      <c r="BB951" s="68"/>
      <c r="BC951" s="68"/>
      <c r="BD951" s="68"/>
      <c r="BE951" s="68"/>
      <c r="BF951" s="68"/>
      <c r="BG951" s="68"/>
      <c r="BH951" s="68"/>
      <c r="BI951" s="68"/>
      <c r="BJ951" s="68"/>
      <c r="BK951" s="68"/>
      <c r="BL951" s="68"/>
    </row>
    <row r="952" spans="27:64">
      <c r="AA952" s="68"/>
      <c r="AB952" s="68"/>
      <c r="AC952" s="68"/>
      <c r="AD952" s="68"/>
      <c r="AE952" s="68"/>
      <c r="AG952" s="167"/>
      <c r="AN952" s="68"/>
      <c r="AO952" s="68"/>
      <c r="AP952" s="68"/>
      <c r="AQ952" s="68"/>
      <c r="AR952" s="68"/>
      <c r="AS952" s="68"/>
      <c r="AT952" s="68"/>
      <c r="AU952" s="68"/>
    </row>
    <row r="953" spans="27:64">
      <c r="AA953" s="68"/>
      <c r="AB953" s="68"/>
      <c r="AC953" s="68"/>
      <c r="AD953" s="68"/>
      <c r="AE953" s="68"/>
      <c r="AG953" s="167"/>
      <c r="AN953" s="68"/>
      <c r="AO953" s="68"/>
      <c r="AP953" s="68"/>
      <c r="AQ953" s="68"/>
      <c r="AR953" s="68"/>
      <c r="AS953" s="68"/>
      <c r="AT953" s="68"/>
      <c r="AU953" s="68"/>
      <c r="AV953" s="68"/>
    </row>
    <row r="954" spans="27:64">
      <c r="AA954" s="68"/>
      <c r="AB954" s="68"/>
      <c r="AC954" s="68"/>
      <c r="AD954" s="68"/>
      <c r="AE954" s="68"/>
      <c r="AG954" s="167"/>
      <c r="AN954" s="68"/>
      <c r="AO954" s="68"/>
      <c r="AP954" s="68"/>
      <c r="AQ954" s="68"/>
      <c r="AR954" s="68"/>
      <c r="AS954" s="68"/>
      <c r="AT954" s="68"/>
      <c r="AU954" s="68"/>
    </row>
    <row r="955" spans="27:64">
      <c r="AA955" s="68"/>
      <c r="AB955" s="68"/>
      <c r="AC955" s="68"/>
      <c r="AD955" s="68"/>
      <c r="AE955" s="68"/>
      <c r="AG955" s="167"/>
      <c r="AN955" s="68"/>
      <c r="AO955" s="68"/>
      <c r="AP955" s="68"/>
      <c r="AQ955" s="68"/>
      <c r="AR955" s="68"/>
      <c r="AS955" s="68"/>
      <c r="AT955" s="68"/>
      <c r="AU955" s="68"/>
    </row>
    <row r="956" spans="27:64">
      <c r="AA956" s="68"/>
      <c r="AB956" s="68"/>
      <c r="AC956" s="68"/>
      <c r="AD956" s="68"/>
      <c r="AE956" s="68"/>
      <c r="AG956" s="167"/>
      <c r="AN956" s="68"/>
      <c r="AO956" s="68"/>
      <c r="AP956" s="68"/>
      <c r="AQ956" s="68"/>
      <c r="AR956" s="68"/>
      <c r="AS956" s="68"/>
      <c r="AT956" s="68"/>
      <c r="AU956" s="68"/>
    </row>
    <row r="957" spans="27:64">
      <c r="AA957" s="68"/>
      <c r="AB957" s="68"/>
      <c r="AC957" s="68"/>
      <c r="AD957" s="68"/>
      <c r="AE957" s="68"/>
      <c r="AG957" s="167"/>
      <c r="AN957" s="68"/>
      <c r="AO957" s="68"/>
      <c r="AP957" s="68"/>
      <c r="AQ957" s="68"/>
      <c r="AR957" s="68"/>
      <c r="AS957" s="68"/>
      <c r="AT957" s="68"/>
      <c r="AU957" s="68"/>
    </row>
    <row r="958" spans="27:64">
      <c r="AA958" s="68"/>
      <c r="AB958" s="68"/>
      <c r="AC958" s="68"/>
      <c r="AD958" s="68"/>
      <c r="AE958" s="68"/>
      <c r="AG958" s="167"/>
      <c r="AN958" s="68"/>
      <c r="AO958" s="68"/>
      <c r="AP958" s="68"/>
      <c r="AQ958" s="68"/>
      <c r="AR958" s="68"/>
      <c r="AS958" s="68"/>
      <c r="AT958" s="68"/>
      <c r="AU958" s="68"/>
    </row>
    <row r="959" spans="27:64">
      <c r="AA959" s="68"/>
      <c r="AB959" s="68"/>
      <c r="AC959" s="68"/>
      <c r="AD959" s="68"/>
      <c r="AE959" s="68"/>
      <c r="AG959" s="167"/>
      <c r="AN959" s="68"/>
      <c r="AO959" s="68"/>
      <c r="AP959" s="68"/>
      <c r="AQ959" s="68"/>
      <c r="AR959" s="68"/>
      <c r="AS959" s="68"/>
      <c r="AT959" s="68"/>
      <c r="AU959" s="68"/>
      <c r="AV959" s="68"/>
    </row>
    <row r="960" spans="27:64">
      <c r="AA960" s="68"/>
      <c r="AB960" s="68"/>
      <c r="AC960" s="68"/>
      <c r="AD960" s="68"/>
      <c r="AE960" s="68"/>
      <c r="AG960" s="167"/>
      <c r="AN960" s="68"/>
      <c r="AO960" s="68"/>
      <c r="AP960" s="68"/>
      <c r="AQ960" s="68"/>
      <c r="AR960" s="68"/>
      <c r="AS960" s="68"/>
      <c r="AT960" s="68"/>
      <c r="AU960" s="68"/>
    </row>
    <row r="961" spans="27:48">
      <c r="AA961" s="68"/>
      <c r="AB961" s="68"/>
      <c r="AC961" s="68"/>
      <c r="AD961" s="68"/>
      <c r="AE961" s="68"/>
      <c r="AG961" s="167"/>
      <c r="AN961" s="68"/>
      <c r="AO961" s="68"/>
      <c r="AP961" s="68"/>
      <c r="AQ961" s="68"/>
      <c r="AR961" s="68"/>
      <c r="AS961" s="68"/>
      <c r="AT961" s="68"/>
      <c r="AU961" s="68"/>
    </row>
    <row r="962" spans="27:48">
      <c r="AA962" s="68"/>
      <c r="AB962" s="68"/>
      <c r="AC962" s="68"/>
      <c r="AD962" s="68"/>
      <c r="AE962" s="68"/>
      <c r="AG962" s="167"/>
      <c r="AN962" s="68"/>
      <c r="AO962" s="68"/>
      <c r="AP962" s="68"/>
      <c r="AQ962" s="68"/>
      <c r="AR962" s="68"/>
      <c r="AS962" s="68"/>
      <c r="AT962" s="68"/>
      <c r="AU962" s="68"/>
    </row>
    <row r="963" spans="27:48">
      <c r="AA963" s="68"/>
      <c r="AB963" s="68"/>
      <c r="AC963" s="68"/>
      <c r="AD963" s="68"/>
      <c r="AE963" s="68"/>
      <c r="AG963" s="167"/>
      <c r="AN963" s="68"/>
      <c r="AO963" s="68"/>
      <c r="AP963" s="68"/>
      <c r="AQ963" s="68"/>
      <c r="AR963" s="68"/>
      <c r="AS963" s="68"/>
      <c r="AT963" s="68"/>
      <c r="AU963" s="68"/>
    </row>
    <row r="964" spans="27:48">
      <c r="AA964" s="68"/>
      <c r="AB964" s="68"/>
      <c r="AC964" s="68"/>
      <c r="AD964" s="68"/>
      <c r="AE964" s="68"/>
      <c r="AG964" s="167"/>
      <c r="AN964" s="68"/>
      <c r="AO964" s="68"/>
      <c r="AP964" s="68"/>
      <c r="AQ964" s="68"/>
      <c r="AR964" s="68"/>
      <c r="AS964" s="68"/>
      <c r="AT964" s="68"/>
      <c r="AU964" s="68"/>
    </row>
    <row r="965" spans="27:48">
      <c r="AA965" s="68"/>
      <c r="AB965" s="68"/>
      <c r="AC965" s="68"/>
      <c r="AD965" s="68"/>
      <c r="AE965" s="68"/>
      <c r="AG965" s="167"/>
      <c r="AN965" s="68"/>
      <c r="AO965" s="68"/>
      <c r="AP965" s="68"/>
      <c r="AQ965" s="68"/>
      <c r="AR965" s="68"/>
      <c r="AS965" s="68"/>
      <c r="AT965" s="68"/>
      <c r="AU965" s="68"/>
    </row>
    <row r="966" spans="27:48">
      <c r="AA966" s="68"/>
      <c r="AB966" s="68"/>
      <c r="AC966" s="68"/>
      <c r="AD966" s="68"/>
      <c r="AE966" s="68"/>
      <c r="AG966" s="167"/>
      <c r="AN966" s="68"/>
      <c r="AO966" s="68"/>
      <c r="AP966" s="68"/>
      <c r="AQ966" s="68"/>
      <c r="AR966" s="68"/>
      <c r="AS966" s="68"/>
      <c r="AT966" s="68"/>
      <c r="AU966" s="68"/>
    </row>
    <row r="967" spans="27:48">
      <c r="AA967" s="68"/>
      <c r="AB967" s="68"/>
      <c r="AC967" s="68"/>
      <c r="AD967" s="68"/>
      <c r="AE967" s="68"/>
      <c r="AG967" s="167"/>
      <c r="AN967" s="68"/>
      <c r="AO967" s="68"/>
      <c r="AP967" s="68"/>
      <c r="AQ967" s="68"/>
      <c r="AR967" s="68"/>
      <c r="AS967" s="68"/>
      <c r="AT967" s="68"/>
      <c r="AU967" s="68"/>
    </row>
    <row r="968" spans="27:48">
      <c r="AA968" s="68"/>
      <c r="AB968" s="68"/>
      <c r="AC968" s="68"/>
      <c r="AD968" s="68"/>
      <c r="AE968" s="68"/>
      <c r="AG968" s="167"/>
      <c r="AN968" s="68"/>
      <c r="AO968" s="68"/>
      <c r="AP968" s="68"/>
      <c r="AQ968" s="68"/>
      <c r="AR968" s="68"/>
      <c r="AS968" s="68"/>
      <c r="AT968" s="68"/>
      <c r="AU968" s="68"/>
    </row>
    <row r="969" spans="27:48">
      <c r="AA969" s="68"/>
      <c r="AB969" s="68"/>
      <c r="AC969" s="68"/>
      <c r="AD969" s="68"/>
      <c r="AE969" s="68"/>
      <c r="AG969" s="167"/>
      <c r="AN969" s="68"/>
      <c r="AO969" s="68"/>
      <c r="AP969" s="68"/>
      <c r="AQ969" s="68"/>
      <c r="AR969" s="68"/>
      <c r="AS969" s="68"/>
      <c r="AT969" s="68"/>
      <c r="AU969" s="68"/>
    </row>
    <row r="970" spans="27:48">
      <c r="AA970" s="68"/>
      <c r="AB970" s="68"/>
      <c r="AC970" s="68"/>
      <c r="AD970" s="68"/>
      <c r="AE970" s="68"/>
      <c r="AG970" s="167"/>
      <c r="AN970" s="68"/>
      <c r="AO970" s="68"/>
      <c r="AP970" s="68"/>
      <c r="AQ970" s="68"/>
      <c r="AR970" s="68"/>
      <c r="AS970" s="68"/>
      <c r="AT970" s="68"/>
      <c r="AU970" s="68"/>
      <c r="AV970" s="68"/>
    </row>
    <row r="971" spans="27:48">
      <c r="AA971" s="68"/>
      <c r="AB971" s="68"/>
      <c r="AC971" s="68"/>
      <c r="AD971" s="68"/>
      <c r="AE971" s="68"/>
      <c r="AG971" s="167"/>
      <c r="AN971" s="68"/>
      <c r="AO971" s="68"/>
      <c r="AP971" s="68"/>
      <c r="AQ971" s="68"/>
      <c r="AR971" s="68"/>
      <c r="AS971" s="68"/>
      <c r="AT971" s="68"/>
      <c r="AU971" s="68"/>
    </row>
    <row r="972" spans="27:48">
      <c r="AA972" s="68"/>
      <c r="AB972" s="68"/>
      <c r="AC972" s="68"/>
      <c r="AD972" s="68"/>
      <c r="AE972" s="68"/>
      <c r="AG972" s="167"/>
      <c r="AN972" s="68"/>
      <c r="AO972" s="68"/>
      <c r="AP972" s="68"/>
      <c r="AQ972" s="68"/>
      <c r="AR972" s="68"/>
      <c r="AS972" s="68"/>
      <c r="AT972" s="68"/>
      <c r="AU972" s="68"/>
    </row>
    <row r="973" spans="27:48">
      <c r="AA973" s="68"/>
      <c r="AB973" s="68"/>
      <c r="AC973" s="68"/>
      <c r="AD973" s="68"/>
      <c r="AE973" s="68"/>
      <c r="AG973" s="167"/>
      <c r="AN973" s="68"/>
      <c r="AO973" s="68"/>
      <c r="AP973" s="68"/>
      <c r="AQ973" s="68"/>
      <c r="AR973" s="68"/>
      <c r="AS973" s="68"/>
      <c r="AT973" s="68"/>
      <c r="AU973" s="68"/>
    </row>
    <row r="974" spans="27:48">
      <c r="AA974" s="68"/>
      <c r="AB974" s="68"/>
      <c r="AC974" s="68"/>
      <c r="AD974" s="68"/>
      <c r="AE974" s="68"/>
      <c r="AG974" s="167"/>
      <c r="AN974" s="68"/>
      <c r="AO974" s="68"/>
      <c r="AP974" s="68"/>
      <c r="AQ974" s="68"/>
      <c r="AR974" s="68"/>
      <c r="AS974" s="68"/>
      <c r="AT974" s="68"/>
      <c r="AU974" s="68"/>
    </row>
    <row r="975" spans="27:48">
      <c r="AA975" s="68"/>
      <c r="AB975" s="68"/>
      <c r="AC975" s="68"/>
      <c r="AD975" s="68"/>
      <c r="AE975" s="68"/>
      <c r="AG975" s="167"/>
      <c r="AN975" s="68"/>
      <c r="AO975" s="68"/>
      <c r="AP975" s="68"/>
      <c r="AQ975" s="68"/>
      <c r="AR975" s="68"/>
      <c r="AS975" s="68"/>
      <c r="AT975" s="68"/>
      <c r="AU975" s="68"/>
    </row>
    <row r="976" spans="27:48">
      <c r="AA976" s="68"/>
      <c r="AB976" s="68"/>
      <c r="AC976" s="68"/>
      <c r="AD976" s="68"/>
      <c r="AE976" s="68"/>
      <c r="AG976" s="167"/>
      <c r="AN976" s="68"/>
      <c r="AO976" s="68"/>
      <c r="AP976" s="68"/>
      <c r="AQ976" s="68"/>
      <c r="AR976" s="68"/>
      <c r="AS976" s="68"/>
      <c r="AT976" s="68"/>
      <c r="AU976" s="68"/>
      <c r="AV976" s="68"/>
    </row>
    <row r="977" spans="27:64">
      <c r="AA977" s="68"/>
      <c r="AB977" s="68"/>
      <c r="AC977" s="68"/>
      <c r="AD977" s="68"/>
      <c r="AE977" s="68"/>
      <c r="AG977" s="167"/>
      <c r="AN977" s="68"/>
      <c r="AO977" s="68"/>
      <c r="AP977" s="68"/>
      <c r="AQ977" s="68"/>
      <c r="AR977" s="68"/>
      <c r="AS977" s="68"/>
      <c r="AT977" s="68"/>
      <c r="AU977" s="68"/>
    </row>
    <row r="978" spans="27:64">
      <c r="AA978" s="68"/>
      <c r="AB978" s="68"/>
      <c r="AC978" s="68"/>
      <c r="AD978" s="68"/>
      <c r="AE978" s="68"/>
      <c r="AG978" s="167"/>
      <c r="AN978" s="68"/>
      <c r="AO978" s="68"/>
      <c r="AP978" s="68"/>
      <c r="AQ978" s="68"/>
      <c r="AR978" s="68"/>
      <c r="AS978" s="68"/>
      <c r="AT978" s="68"/>
      <c r="AU978" s="68"/>
    </row>
    <row r="979" spans="27:64">
      <c r="AA979" s="68"/>
      <c r="AB979" s="68"/>
      <c r="AC979" s="68"/>
      <c r="AD979" s="68"/>
      <c r="AE979" s="68"/>
      <c r="AG979" s="167"/>
      <c r="AN979" s="68"/>
      <c r="AO979" s="68"/>
      <c r="AP979" s="68"/>
      <c r="AQ979" s="68"/>
      <c r="AR979" s="68"/>
      <c r="AS979" s="68"/>
      <c r="AT979" s="68"/>
      <c r="AU979" s="68"/>
    </row>
    <row r="980" spans="27:64">
      <c r="AA980" s="68"/>
      <c r="AB980" s="68"/>
      <c r="AC980" s="68"/>
      <c r="AD980" s="68"/>
      <c r="AE980" s="68"/>
      <c r="AG980" s="167"/>
      <c r="AN980" s="68"/>
      <c r="AO980" s="68"/>
      <c r="AP980" s="68"/>
      <c r="AQ980" s="68"/>
      <c r="AR980" s="68"/>
      <c r="AS980" s="68"/>
      <c r="AT980" s="68"/>
      <c r="AU980" s="68"/>
    </row>
    <row r="981" spans="27:64">
      <c r="AA981" s="68"/>
      <c r="AB981" s="68"/>
      <c r="AC981" s="68"/>
      <c r="AD981" s="68"/>
      <c r="AE981" s="68"/>
      <c r="AG981" s="167"/>
      <c r="AN981" s="68"/>
      <c r="AO981" s="68"/>
      <c r="AP981" s="68"/>
      <c r="AQ981" s="68"/>
      <c r="AR981" s="68"/>
      <c r="AS981" s="68"/>
      <c r="AT981" s="68"/>
      <c r="AU981" s="68"/>
    </row>
    <row r="982" spans="27:64">
      <c r="AA982" s="68"/>
      <c r="AB982" s="68"/>
      <c r="AC982" s="68"/>
      <c r="AD982" s="68"/>
      <c r="AE982" s="68"/>
      <c r="AG982" s="167"/>
      <c r="AN982" s="68"/>
      <c r="AO982" s="68"/>
      <c r="AP982" s="68"/>
      <c r="AQ982" s="68"/>
      <c r="AR982" s="68"/>
      <c r="AS982" s="68"/>
      <c r="AT982" s="68"/>
      <c r="AU982" s="68"/>
    </row>
    <row r="983" spans="27:64">
      <c r="AA983" s="68"/>
      <c r="AB983" s="68"/>
      <c r="AC983" s="68"/>
      <c r="AD983" s="68"/>
      <c r="AE983" s="68"/>
      <c r="AG983" s="167"/>
      <c r="AN983" s="68"/>
      <c r="AO983" s="68"/>
      <c r="AP983" s="68"/>
      <c r="AQ983" s="68"/>
      <c r="AR983" s="68"/>
      <c r="AS983" s="68"/>
      <c r="AT983" s="68"/>
      <c r="AU983" s="68"/>
    </row>
    <row r="984" spans="27:64">
      <c r="AA984" s="68"/>
      <c r="AB984" s="68"/>
      <c r="AC984" s="68"/>
      <c r="AD984" s="68"/>
      <c r="AE984" s="68"/>
      <c r="AG984" s="167"/>
      <c r="AN984" s="68"/>
      <c r="AO984" s="68"/>
      <c r="AP984" s="68"/>
      <c r="AQ984" s="68"/>
      <c r="AR984" s="68"/>
      <c r="AS984" s="68"/>
      <c r="AT984" s="68"/>
      <c r="AU984" s="68"/>
    </row>
    <row r="985" spans="27:64">
      <c r="AA985" s="68"/>
      <c r="AB985" s="68"/>
      <c r="AC985" s="68"/>
      <c r="AD985" s="68"/>
      <c r="AE985" s="68"/>
      <c r="AG985" s="167"/>
      <c r="AN985" s="68"/>
      <c r="AO985" s="68"/>
      <c r="AP985" s="68"/>
      <c r="AQ985" s="68"/>
      <c r="AR985" s="68"/>
      <c r="AS985" s="68"/>
      <c r="AT985" s="68"/>
      <c r="AU985" s="68"/>
    </row>
    <row r="986" spans="27:64">
      <c r="AA986" s="68"/>
      <c r="AB986" s="68"/>
      <c r="AC986" s="68"/>
      <c r="AD986" s="68"/>
      <c r="AE986" s="68"/>
      <c r="AG986" s="167"/>
      <c r="AN986" s="68"/>
      <c r="AO986" s="68"/>
      <c r="AP986" s="68"/>
      <c r="AQ986" s="68"/>
      <c r="AR986" s="68"/>
      <c r="AS986" s="68"/>
      <c r="AT986" s="68"/>
      <c r="AU986" s="68"/>
    </row>
    <row r="987" spans="27:64">
      <c r="AA987" s="68"/>
      <c r="AB987" s="68"/>
      <c r="AC987" s="68"/>
      <c r="AD987" s="68"/>
      <c r="AE987" s="68"/>
      <c r="AG987" s="167"/>
      <c r="AN987" s="68"/>
      <c r="AO987" s="68"/>
      <c r="AP987" s="68"/>
      <c r="AQ987" s="68"/>
      <c r="AR987" s="68"/>
      <c r="AS987" s="68"/>
      <c r="AT987" s="68"/>
      <c r="AU987" s="68"/>
    </row>
    <row r="988" spans="27:64">
      <c r="AA988" s="68"/>
      <c r="AB988" s="68"/>
      <c r="AC988" s="68"/>
      <c r="AD988" s="68"/>
      <c r="AE988" s="68"/>
      <c r="AG988" s="167"/>
      <c r="AN988" s="68"/>
      <c r="AO988" s="68"/>
      <c r="AP988" s="68"/>
      <c r="AQ988" s="68"/>
      <c r="AR988" s="68"/>
      <c r="AS988" s="68"/>
      <c r="AT988" s="68"/>
      <c r="AU988" s="68"/>
    </row>
    <row r="989" spans="27:64">
      <c r="AA989" s="68"/>
      <c r="AB989" s="68"/>
      <c r="AC989" s="68"/>
      <c r="AD989" s="68"/>
      <c r="AE989" s="68"/>
      <c r="AG989" s="167"/>
      <c r="AN989" s="68"/>
      <c r="AO989" s="68"/>
      <c r="AP989" s="68"/>
      <c r="AQ989" s="68"/>
      <c r="AR989" s="68"/>
      <c r="AS989" s="68"/>
      <c r="AT989" s="68"/>
      <c r="AU989" s="68"/>
      <c r="AV989" s="68"/>
      <c r="AW989" s="68"/>
      <c r="AX989" s="68"/>
      <c r="AY989" s="68"/>
      <c r="AZ989" s="68"/>
      <c r="BA989" s="68"/>
      <c r="BB989" s="68"/>
      <c r="BC989" s="68"/>
      <c r="BD989" s="68"/>
      <c r="BE989" s="68"/>
      <c r="BF989" s="68"/>
      <c r="BG989" s="68"/>
      <c r="BH989" s="68"/>
      <c r="BI989" s="68"/>
      <c r="BJ989" s="68"/>
      <c r="BK989" s="68"/>
      <c r="BL989" s="68"/>
    </row>
    <row r="990" spans="27:64">
      <c r="AA990" s="68"/>
      <c r="AB990" s="68"/>
      <c r="AC990" s="68"/>
      <c r="AD990" s="68"/>
      <c r="AE990" s="68"/>
      <c r="AG990" s="167"/>
      <c r="AN990" s="68"/>
      <c r="AO990" s="68"/>
      <c r="AP990" s="68"/>
      <c r="AQ990" s="68"/>
      <c r="AR990" s="68"/>
      <c r="AS990" s="68"/>
      <c r="AT990" s="68"/>
      <c r="AU990" s="68"/>
    </row>
    <row r="991" spans="27:64">
      <c r="AA991" s="68"/>
      <c r="AB991" s="68"/>
      <c r="AC991" s="68"/>
      <c r="AD991" s="68"/>
      <c r="AE991" s="68"/>
      <c r="AG991" s="167"/>
      <c r="AN991" s="68"/>
      <c r="AO991" s="68"/>
      <c r="AP991" s="68"/>
      <c r="AQ991" s="68"/>
      <c r="AR991" s="68"/>
      <c r="AS991" s="68"/>
      <c r="AT991" s="68"/>
      <c r="AU991" s="68"/>
    </row>
    <row r="992" spans="27:64">
      <c r="AA992" s="68"/>
      <c r="AB992" s="68"/>
      <c r="AC992" s="68"/>
      <c r="AD992" s="68"/>
      <c r="AE992" s="68"/>
      <c r="AG992" s="167"/>
      <c r="AN992" s="68"/>
      <c r="AO992" s="68"/>
      <c r="AP992" s="68"/>
      <c r="AQ992" s="68"/>
      <c r="AR992" s="68"/>
      <c r="AS992" s="68"/>
      <c r="AT992" s="68"/>
      <c r="AU992" s="68"/>
    </row>
    <row r="993" spans="27:64">
      <c r="AA993" s="68"/>
      <c r="AB993" s="68"/>
      <c r="AC993" s="68"/>
      <c r="AD993" s="68"/>
      <c r="AE993" s="68"/>
      <c r="AG993" s="167"/>
      <c r="AN993" s="68"/>
      <c r="AO993" s="68"/>
      <c r="AP993" s="68"/>
      <c r="AQ993" s="68"/>
      <c r="AR993" s="68"/>
      <c r="AS993" s="68"/>
      <c r="AT993" s="68"/>
      <c r="AU993" s="68"/>
    </row>
    <row r="994" spans="27:64">
      <c r="AA994" s="68"/>
      <c r="AB994" s="68"/>
      <c r="AC994" s="68"/>
      <c r="AD994" s="68"/>
      <c r="AE994" s="68"/>
      <c r="AG994" s="167"/>
      <c r="AN994" s="68"/>
      <c r="AO994" s="68"/>
      <c r="AP994" s="68"/>
      <c r="AQ994" s="68"/>
      <c r="AR994" s="68"/>
      <c r="AS994" s="68"/>
      <c r="AT994" s="68"/>
      <c r="AU994" s="68"/>
    </row>
    <row r="995" spans="27:64">
      <c r="AA995" s="68"/>
      <c r="AB995" s="68"/>
      <c r="AC995" s="68"/>
      <c r="AD995" s="68"/>
      <c r="AE995" s="68"/>
      <c r="AG995" s="167"/>
      <c r="AN995" s="68"/>
      <c r="AO995" s="68"/>
      <c r="AP995" s="68"/>
      <c r="AQ995" s="68"/>
      <c r="AR995" s="68"/>
      <c r="AS995" s="68"/>
      <c r="AT995" s="68"/>
      <c r="AU995" s="68"/>
    </row>
    <row r="996" spans="27:64">
      <c r="AA996" s="68"/>
      <c r="AB996" s="68"/>
      <c r="AC996" s="68"/>
      <c r="AD996" s="68"/>
      <c r="AE996" s="68"/>
      <c r="AG996" s="167"/>
      <c r="AN996" s="68"/>
      <c r="AO996" s="68"/>
      <c r="AP996" s="68"/>
      <c r="AQ996" s="68"/>
      <c r="AR996" s="68"/>
      <c r="AS996" s="68"/>
      <c r="AT996" s="68"/>
      <c r="AU996" s="68"/>
    </row>
    <row r="997" spans="27:64">
      <c r="AA997" s="68"/>
      <c r="AB997" s="68"/>
      <c r="AC997" s="68"/>
      <c r="AD997" s="68"/>
      <c r="AE997" s="68"/>
      <c r="AG997" s="167"/>
      <c r="AN997" s="68"/>
      <c r="AO997" s="68"/>
      <c r="AP997" s="68"/>
      <c r="AQ997" s="68"/>
      <c r="AR997" s="68"/>
      <c r="AS997" s="68"/>
      <c r="AT997" s="68"/>
      <c r="AU997" s="68"/>
    </row>
    <row r="998" spans="27:64">
      <c r="AA998" s="68"/>
      <c r="AB998" s="68"/>
      <c r="AC998" s="68"/>
      <c r="AD998" s="68"/>
      <c r="AE998" s="68"/>
      <c r="AG998" s="167"/>
      <c r="AN998" s="68"/>
      <c r="AO998" s="68"/>
      <c r="AP998" s="68"/>
      <c r="AQ998" s="68"/>
      <c r="AR998" s="68"/>
      <c r="AS998" s="68"/>
      <c r="AT998" s="68"/>
      <c r="AU998" s="68"/>
    </row>
    <row r="999" spans="27:64">
      <c r="AA999" s="68"/>
      <c r="AB999" s="68"/>
      <c r="AC999" s="68"/>
      <c r="AD999" s="68"/>
      <c r="AE999" s="68"/>
      <c r="AG999" s="167"/>
      <c r="AN999" s="68"/>
      <c r="AO999" s="68"/>
      <c r="AP999" s="68"/>
      <c r="AQ999" s="68"/>
      <c r="AR999" s="68"/>
      <c r="AS999" s="68"/>
      <c r="AT999" s="68"/>
      <c r="AU999" s="68"/>
    </row>
    <row r="1000" spans="27:64">
      <c r="AA1000" s="68"/>
      <c r="AB1000" s="68"/>
      <c r="AC1000" s="68"/>
      <c r="AD1000" s="68"/>
      <c r="AE1000" s="68"/>
      <c r="AG1000" s="167"/>
      <c r="AN1000" s="68"/>
      <c r="AO1000" s="68"/>
      <c r="AP1000" s="68"/>
      <c r="AQ1000" s="68"/>
      <c r="AR1000" s="68"/>
      <c r="AS1000" s="68"/>
      <c r="AT1000" s="68"/>
      <c r="AU1000" s="68"/>
    </row>
    <row r="1001" spans="27:64">
      <c r="AA1001" s="68"/>
      <c r="AB1001" s="68"/>
      <c r="AC1001" s="68"/>
      <c r="AD1001" s="68"/>
      <c r="AE1001" s="68"/>
      <c r="AG1001" s="167"/>
      <c r="AN1001" s="68"/>
      <c r="AO1001" s="68"/>
      <c r="AP1001" s="68"/>
      <c r="AQ1001" s="68"/>
      <c r="AR1001" s="68"/>
      <c r="AS1001" s="68"/>
      <c r="AT1001" s="68"/>
      <c r="AU1001" s="68"/>
    </row>
    <row r="1002" spans="27:64">
      <c r="AA1002" s="68"/>
      <c r="AB1002" s="68"/>
      <c r="AC1002" s="68"/>
      <c r="AD1002" s="68"/>
      <c r="AE1002" s="68"/>
      <c r="AG1002" s="167"/>
      <c r="AN1002" s="68"/>
      <c r="AO1002" s="68"/>
      <c r="AP1002" s="68"/>
      <c r="AQ1002" s="68"/>
      <c r="AR1002" s="68"/>
      <c r="AS1002" s="68"/>
      <c r="AT1002" s="68"/>
      <c r="AU1002" s="68"/>
    </row>
    <row r="1003" spans="27:64">
      <c r="AA1003" s="68"/>
      <c r="AB1003" s="68"/>
      <c r="AC1003" s="68"/>
      <c r="AD1003" s="68"/>
      <c r="AE1003" s="68"/>
      <c r="AG1003" s="167"/>
      <c r="AN1003" s="68"/>
      <c r="AO1003" s="68"/>
      <c r="AP1003" s="68"/>
      <c r="AQ1003" s="68"/>
      <c r="AR1003" s="68"/>
      <c r="AS1003" s="68"/>
      <c r="AT1003" s="68"/>
      <c r="AU1003" s="68"/>
    </row>
    <row r="1004" spans="27:64">
      <c r="AA1004" s="68"/>
      <c r="AB1004" s="68"/>
      <c r="AC1004" s="68"/>
      <c r="AD1004" s="68"/>
      <c r="AE1004" s="68"/>
      <c r="AG1004" s="167"/>
      <c r="AN1004" s="68"/>
      <c r="AO1004" s="68"/>
      <c r="AP1004" s="68"/>
      <c r="AQ1004" s="68"/>
      <c r="AR1004" s="68"/>
      <c r="AS1004" s="68"/>
      <c r="AT1004" s="68"/>
      <c r="AU1004" s="68"/>
    </row>
    <row r="1005" spans="27:64">
      <c r="AA1005" s="68"/>
      <c r="AB1005" s="68"/>
      <c r="AC1005" s="68"/>
      <c r="AD1005" s="68"/>
      <c r="AE1005" s="68"/>
      <c r="AG1005" s="167"/>
      <c r="AN1005" s="68"/>
      <c r="AO1005" s="68"/>
      <c r="AP1005" s="68"/>
      <c r="AQ1005" s="68"/>
      <c r="AR1005" s="68"/>
      <c r="AS1005" s="68"/>
      <c r="AT1005" s="68"/>
      <c r="AU1005" s="68"/>
    </row>
    <row r="1006" spans="27:64">
      <c r="AA1006" s="68"/>
      <c r="AB1006" s="68"/>
      <c r="AC1006" s="68"/>
      <c r="AD1006" s="68"/>
      <c r="AE1006" s="68"/>
      <c r="AG1006" s="167"/>
      <c r="AN1006" s="68"/>
      <c r="AO1006" s="68"/>
      <c r="AP1006" s="68"/>
      <c r="AQ1006" s="68"/>
      <c r="AR1006" s="68"/>
      <c r="AS1006" s="68"/>
      <c r="AT1006" s="68"/>
      <c r="AU1006" s="68"/>
    </row>
    <row r="1007" spans="27:64">
      <c r="AA1007" s="68"/>
      <c r="AB1007" s="68"/>
      <c r="AC1007" s="68"/>
      <c r="AD1007" s="68"/>
      <c r="AE1007" s="68"/>
      <c r="AG1007" s="167"/>
      <c r="AN1007" s="68"/>
      <c r="AO1007" s="68"/>
      <c r="AP1007" s="68"/>
      <c r="AQ1007" s="68"/>
      <c r="AR1007" s="68"/>
      <c r="AS1007" s="68"/>
      <c r="AT1007" s="68"/>
      <c r="AU1007" s="68"/>
      <c r="AV1007" s="68"/>
      <c r="AW1007" s="68"/>
      <c r="AX1007" s="68"/>
      <c r="AY1007" s="68"/>
      <c r="AZ1007" s="68"/>
      <c r="BA1007" s="68"/>
      <c r="BB1007" s="68"/>
      <c r="BC1007" s="68"/>
      <c r="BD1007" s="68"/>
      <c r="BE1007" s="68"/>
      <c r="BF1007" s="68"/>
      <c r="BG1007" s="68"/>
      <c r="BH1007" s="68"/>
      <c r="BI1007" s="68"/>
      <c r="BJ1007" s="68"/>
      <c r="BK1007" s="68"/>
      <c r="BL1007" s="68"/>
    </row>
    <row r="1008" spans="27:64">
      <c r="AA1008" s="68"/>
      <c r="AB1008" s="68"/>
      <c r="AC1008" s="68"/>
      <c r="AD1008" s="68"/>
      <c r="AE1008" s="68"/>
      <c r="AG1008" s="167"/>
      <c r="AN1008" s="68"/>
      <c r="AO1008" s="68"/>
      <c r="AP1008" s="68"/>
      <c r="AQ1008" s="68"/>
      <c r="AR1008" s="68"/>
      <c r="AS1008" s="68"/>
      <c r="AT1008" s="68"/>
      <c r="AU1008" s="68"/>
    </row>
    <row r="1009" spans="27:47">
      <c r="AA1009" s="68"/>
      <c r="AB1009" s="68"/>
      <c r="AC1009" s="68"/>
      <c r="AD1009" s="68"/>
      <c r="AE1009" s="68"/>
      <c r="AG1009" s="167"/>
      <c r="AN1009" s="68"/>
      <c r="AO1009" s="68"/>
      <c r="AP1009" s="68"/>
      <c r="AQ1009" s="68"/>
      <c r="AR1009" s="68"/>
      <c r="AS1009" s="68"/>
      <c r="AT1009" s="68"/>
      <c r="AU1009" s="68"/>
    </row>
    <row r="1010" spans="27:47">
      <c r="AA1010" s="68"/>
      <c r="AB1010" s="68"/>
      <c r="AC1010" s="68"/>
      <c r="AD1010" s="68"/>
      <c r="AE1010" s="68"/>
      <c r="AG1010" s="167"/>
      <c r="AN1010" s="68"/>
      <c r="AO1010" s="68"/>
      <c r="AP1010" s="68"/>
      <c r="AQ1010" s="68"/>
      <c r="AR1010" s="68"/>
      <c r="AS1010" s="68"/>
      <c r="AT1010" s="68"/>
      <c r="AU1010" s="68"/>
    </row>
    <row r="1011" spans="27:47">
      <c r="AA1011" s="68"/>
      <c r="AB1011" s="68"/>
      <c r="AC1011" s="68"/>
      <c r="AD1011" s="68"/>
      <c r="AE1011" s="68"/>
      <c r="AG1011" s="167"/>
      <c r="AN1011" s="68"/>
      <c r="AO1011" s="68"/>
      <c r="AP1011" s="68"/>
      <c r="AQ1011" s="68"/>
      <c r="AR1011" s="68"/>
      <c r="AS1011" s="68"/>
      <c r="AT1011" s="68"/>
      <c r="AU1011" s="68"/>
    </row>
    <row r="1012" spans="27:47">
      <c r="AA1012" s="68"/>
      <c r="AB1012" s="68"/>
      <c r="AC1012" s="68"/>
      <c r="AD1012" s="68"/>
      <c r="AE1012" s="68"/>
      <c r="AG1012" s="167"/>
      <c r="AN1012" s="68"/>
      <c r="AO1012" s="68"/>
      <c r="AP1012" s="68"/>
      <c r="AQ1012" s="68"/>
      <c r="AR1012" s="68"/>
      <c r="AS1012" s="68"/>
      <c r="AT1012" s="68"/>
      <c r="AU1012" s="68"/>
    </row>
    <row r="1013" spans="27:47">
      <c r="AA1013" s="68"/>
      <c r="AB1013" s="68"/>
      <c r="AC1013" s="68"/>
      <c r="AD1013" s="68"/>
      <c r="AE1013" s="68"/>
      <c r="AG1013" s="167"/>
      <c r="AN1013" s="68"/>
      <c r="AO1013" s="68"/>
      <c r="AP1013" s="68"/>
      <c r="AQ1013" s="68"/>
      <c r="AR1013" s="68"/>
      <c r="AS1013" s="68"/>
      <c r="AT1013" s="68"/>
      <c r="AU1013" s="68"/>
    </row>
    <row r="1014" spans="27:47">
      <c r="AA1014" s="68"/>
      <c r="AB1014" s="68"/>
      <c r="AC1014" s="68"/>
      <c r="AD1014" s="68"/>
      <c r="AE1014" s="68"/>
      <c r="AG1014" s="167"/>
      <c r="AN1014" s="68"/>
      <c r="AO1014" s="68"/>
      <c r="AP1014" s="68"/>
      <c r="AQ1014" s="68"/>
      <c r="AR1014" s="68"/>
      <c r="AS1014" s="68"/>
      <c r="AT1014" s="68"/>
      <c r="AU1014" s="68"/>
    </row>
    <row r="1015" spans="27:47">
      <c r="AA1015" s="68"/>
      <c r="AB1015" s="68"/>
      <c r="AC1015" s="68"/>
      <c r="AD1015" s="68"/>
      <c r="AE1015" s="68"/>
      <c r="AG1015" s="167"/>
      <c r="AN1015" s="68"/>
      <c r="AO1015" s="68"/>
      <c r="AP1015" s="68"/>
      <c r="AQ1015" s="68"/>
      <c r="AR1015" s="68"/>
      <c r="AS1015" s="68"/>
      <c r="AT1015" s="68"/>
      <c r="AU1015" s="68"/>
    </row>
    <row r="1016" spans="27:47">
      <c r="AA1016" s="68"/>
      <c r="AB1016" s="68"/>
      <c r="AC1016" s="68"/>
      <c r="AD1016" s="68"/>
      <c r="AE1016" s="68"/>
      <c r="AG1016" s="167"/>
      <c r="AN1016" s="68"/>
      <c r="AO1016" s="68"/>
      <c r="AP1016" s="68"/>
      <c r="AQ1016" s="68"/>
      <c r="AR1016" s="68"/>
      <c r="AS1016" s="68"/>
      <c r="AT1016" s="68"/>
      <c r="AU1016" s="68"/>
    </row>
    <row r="1017" spans="27:47">
      <c r="AA1017" s="68"/>
      <c r="AB1017" s="68"/>
      <c r="AC1017" s="68"/>
      <c r="AD1017" s="68"/>
      <c r="AE1017" s="68"/>
      <c r="AG1017" s="167"/>
      <c r="AN1017" s="68"/>
      <c r="AO1017" s="68"/>
      <c r="AP1017" s="68"/>
      <c r="AQ1017" s="68"/>
      <c r="AR1017" s="68"/>
      <c r="AS1017" s="68"/>
      <c r="AT1017" s="68"/>
      <c r="AU1017" s="68"/>
    </row>
    <row r="1018" spans="27:47">
      <c r="AA1018" s="68"/>
      <c r="AB1018" s="68"/>
      <c r="AC1018" s="68"/>
      <c r="AD1018" s="68"/>
      <c r="AE1018" s="68"/>
      <c r="AG1018" s="167"/>
      <c r="AN1018" s="68"/>
      <c r="AO1018" s="68"/>
      <c r="AP1018" s="68"/>
      <c r="AQ1018" s="68"/>
      <c r="AR1018" s="68"/>
      <c r="AS1018" s="68"/>
      <c r="AT1018" s="68"/>
      <c r="AU1018" s="68"/>
    </row>
    <row r="1019" spans="27:47">
      <c r="AA1019" s="68"/>
      <c r="AB1019" s="68"/>
      <c r="AC1019" s="68"/>
      <c r="AD1019" s="68"/>
      <c r="AE1019" s="68"/>
      <c r="AG1019" s="167"/>
      <c r="AN1019" s="68"/>
      <c r="AO1019" s="68"/>
      <c r="AP1019" s="68"/>
      <c r="AQ1019" s="68"/>
      <c r="AR1019" s="68"/>
      <c r="AS1019" s="68"/>
      <c r="AT1019" s="68"/>
      <c r="AU1019" s="68"/>
    </row>
    <row r="1020" spans="27:47">
      <c r="AA1020" s="68"/>
      <c r="AB1020" s="68"/>
      <c r="AC1020" s="68"/>
      <c r="AD1020" s="68"/>
      <c r="AE1020" s="68"/>
      <c r="AG1020" s="167"/>
      <c r="AN1020" s="68"/>
      <c r="AO1020" s="68"/>
      <c r="AP1020" s="68"/>
      <c r="AQ1020" s="68"/>
      <c r="AR1020" s="68"/>
      <c r="AS1020" s="68"/>
      <c r="AT1020" s="68"/>
      <c r="AU1020" s="68"/>
    </row>
    <row r="1021" spans="27:47">
      <c r="AA1021" s="68"/>
      <c r="AB1021" s="68"/>
      <c r="AC1021" s="68"/>
      <c r="AD1021" s="68"/>
      <c r="AE1021" s="68"/>
      <c r="AG1021" s="167"/>
      <c r="AN1021" s="68"/>
      <c r="AO1021" s="68"/>
      <c r="AP1021" s="68"/>
      <c r="AQ1021" s="68"/>
      <c r="AR1021" s="68"/>
      <c r="AS1021" s="68"/>
      <c r="AT1021" s="68"/>
      <c r="AU1021" s="68"/>
    </row>
    <row r="1022" spans="27:47">
      <c r="AA1022" s="68"/>
      <c r="AB1022" s="68"/>
      <c r="AC1022" s="68"/>
      <c r="AD1022" s="68"/>
      <c r="AE1022" s="68"/>
      <c r="AG1022" s="167"/>
      <c r="AN1022" s="68"/>
      <c r="AO1022" s="68"/>
      <c r="AP1022" s="68"/>
      <c r="AQ1022" s="68"/>
      <c r="AR1022" s="68"/>
      <c r="AS1022" s="68"/>
      <c r="AT1022" s="68"/>
      <c r="AU1022" s="68"/>
    </row>
    <row r="1023" spans="27:47">
      <c r="AA1023" s="68"/>
      <c r="AB1023" s="68"/>
      <c r="AC1023" s="68"/>
      <c r="AD1023" s="68"/>
      <c r="AE1023" s="68"/>
      <c r="AG1023" s="167"/>
      <c r="AN1023" s="68"/>
      <c r="AO1023" s="68"/>
      <c r="AP1023" s="68"/>
      <c r="AQ1023" s="68"/>
      <c r="AR1023" s="68"/>
      <c r="AS1023" s="68"/>
      <c r="AT1023" s="68"/>
      <c r="AU1023" s="68"/>
    </row>
    <row r="1024" spans="27:47">
      <c r="AA1024" s="68"/>
      <c r="AB1024" s="68"/>
      <c r="AC1024" s="68"/>
      <c r="AD1024" s="68"/>
      <c r="AE1024" s="68"/>
      <c r="AG1024" s="167"/>
      <c r="AN1024" s="68"/>
      <c r="AO1024" s="68"/>
      <c r="AP1024" s="68"/>
      <c r="AQ1024" s="68"/>
      <c r="AR1024" s="68"/>
      <c r="AS1024" s="68"/>
      <c r="AT1024" s="68"/>
      <c r="AU1024" s="68"/>
    </row>
    <row r="1025" spans="27:47">
      <c r="AA1025" s="68"/>
      <c r="AB1025" s="68"/>
      <c r="AC1025" s="68"/>
      <c r="AD1025" s="68"/>
      <c r="AE1025" s="68"/>
      <c r="AG1025" s="167"/>
      <c r="AN1025" s="68"/>
      <c r="AO1025" s="68"/>
      <c r="AP1025" s="68"/>
      <c r="AQ1025" s="68"/>
      <c r="AR1025" s="68"/>
      <c r="AS1025" s="68"/>
      <c r="AT1025" s="68"/>
      <c r="AU1025" s="68"/>
    </row>
    <row r="1026" spans="27:47">
      <c r="AA1026" s="68"/>
      <c r="AB1026" s="68"/>
      <c r="AC1026" s="68"/>
      <c r="AD1026" s="68"/>
      <c r="AE1026" s="68"/>
      <c r="AG1026" s="167"/>
      <c r="AN1026" s="68"/>
      <c r="AO1026" s="68"/>
      <c r="AP1026" s="68"/>
      <c r="AQ1026" s="68"/>
      <c r="AR1026" s="68"/>
      <c r="AS1026" s="68"/>
      <c r="AT1026" s="68"/>
      <c r="AU1026" s="68"/>
    </row>
    <row r="1027" spans="27:47">
      <c r="AA1027" s="68"/>
      <c r="AB1027" s="68"/>
      <c r="AC1027" s="68"/>
      <c r="AD1027" s="68"/>
      <c r="AE1027" s="68"/>
      <c r="AG1027" s="167"/>
      <c r="AN1027" s="68"/>
      <c r="AO1027" s="68"/>
      <c r="AP1027" s="68"/>
      <c r="AQ1027" s="68"/>
      <c r="AR1027" s="68"/>
      <c r="AS1027" s="68"/>
      <c r="AT1027" s="68"/>
      <c r="AU1027" s="68"/>
    </row>
    <row r="1028" spans="27:47">
      <c r="AA1028" s="68"/>
      <c r="AB1028" s="68"/>
      <c r="AC1028" s="68"/>
      <c r="AD1028" s="68"/>
      <c r="AE1028" s="68"/>
      <c r="AG1028" s="167"/>
      <c r="AN1028" s="68"/>
      <c r="AO1028" s="68"/>
      <c r="AP1028" s="68"/>
      <c r="AQ1028" s="68"/>
      <c r="AR1028" s="68"/>
      <c r="AS1028" s="68"/>
      <c r="AT1028" s="68"/>
      <c r="AU1028" s="68"/>
    </row>
    <row r="1029" spans="27:47">
      <c r="AA1029" s="68"/>
      <c r="AB1029" s="68"/>
      <c r="AC1029" s="68"/>
      <c r="AD1029" s="68"/>
      <c r="AE1029" s="68"/>
      <c r="AG1029" s="167"/>
      <c r="AN1029" s="68"/>
      <c r="AO1029" s="68"/>
      <c r="AP1029" s="68"/>
      <c r="AQ1029" s="68"/>
      <c r="AR1029" s="68"/>
      <c r="AS1029" s="68"/>
      <c r="AT1029" s="68"/>
      <c r="AU1029" s="68"/>
    </row>
    <row r="1030" spans="27:47">
      <c r="AA1030" s="68"/>
      <c r="AB1030" s="68"/>
      <c r="AC1030" s="68"/>
      <c r="AD1030" s="68"/>
      <c r="AE1030" s="68"/>
      <c r="AG1030" s="167"/>
      <c r="AN1030" s="68"/>
      <c r="AO1030" s="68"/>
      <c r="AP1030" s="68"/>
      <c r="AQ1030" s="68"/>
      <c r="AR1030" s="68"/>
      <c r="AS1030" s="68"/>
      <c r="AT1030" s="68"/>
      <c r="AU1030" s="68"/>
    </row>
    <row r="1031" spans="27:47">
      <c r="AA1031" s="68"/>
      <c r="AB1031" s="68"/>
      <c r="AC1031" s="68"/>
      <c r="AD1031" s="68"/>
      <c r="AE1031" s="68"/>
      <c r="AG1031" s="167"/>
      <c r="AN1031" s="68"/>
      <c r="AO1031" s="68"/>
      <c r="AP1031" s="68"/>
      <c r="AQ1031" s="68"/>
      <c r="AR1031" s="68"/>
      <c r="AS1031" s="68"/>
      <c r="AT1031" s="68"/>
      <c r="AU1031" s="68"/>
    </row>
    <row r="1032" spans="27:47">
      <c r="AA1032" s="68"/>
      <c r="AB1032" s="68"/>
      <c r="AC1032" s="68"/>
      <c r="AD1032" s="68"/>
      <c r="AE1032" s="68"/>
      <c r="AG1032" s="167"/>
      <c r="AN1032" s="68"/>
      <c r="AO1032" s="68"/>
      <c r="AP1032" s="68"/>
      <c r="AQ1032" s="68"/>
      <c r="AR1032" s="68"/>
      <c r="AS1032" s="68"/>
      <c r="AT1032" s="68"/>
      <c r="AU1032" s="68"/>
    </row>
    <row r="1033" spans="27:47">
      <c r="AA1033" s="68"/>
      <c r="AB1033" s="68"/>
      <c r="AC1033" s="68"/>
      <c r="AD1033" s="68"/>
      <c r="AE1033" s="68"/>
      <c r="AG1033" s="167"/>
      <c r="AN1033" s="68"/>
      <c r="AO1033" s="68"/>
      <c r="AP1033" s="68"/>
      <c r="AQ1033" s="68"/>
      <c r="AR1033" s="68"/>
      <c r="AS1033" s="68"/>
      <c r="AT1033" s="68"/>
      <c r="AU1033" s="68"/>
    </row>
    <row r="1034" spans="27:47">
      <c r="AA1034" s="68"/>
      <c r="AB1034" s="68"/>
      <c r="AC1034" s="68"/>
      <c r="AD1034" s="68"/>
      <c r="AE1034" s="68"/>
      <c r="AG1034" s="167"/>
      <c r="AN1034" s="68"/>
      <c r="AO1034" s="68"/>
      <c r="AP1034" s="68"/>
      <c r="AQ1034" s="68"/>
      <c r="AR1034" s="68"/>
      <c r="AS1034" s="68"/>
      <c r="AT1034" s="68"/>
      <c r="AU1034" s="68"/>
    </row>
    <row r="1035" spans="27:47">
      <c r="AA1035" s="68"/>
      <c r="AB1035" s="68"/>
      <c r="AC1035" s="68"/>
      <c r="AD1035" s="68"/>
      <c r="AE1035" s="68"/>
      <c r="AG1035" s="167"/>
      <c r="AN1035" s="68"/>
      <c r="AO1035" s="68"/>
      <c r="AP1035" s="68"/>
      <c r="AQ1035" s="68"/>
      <c r="AR1035" s="68"/>
      <c r="AS1035" s="68"/>
      <c r="AT1035" s="68"/>
      <c r="AU1035" s="68"/>
    </row>
    <row r="1036" spans="27:47">
      <c r="AA1036" s="68"/>
      <c r="AB1036" s="68"/>
      <c r="AC1036" s="68"/>
      <c r="AD1036" s="68"/>
      <c r="AE1036" s="68"/>
      <c r="AG1036" s="167"/>
      <c r="AN1036" s="68"/>
      <c r="AO1036" s="68"/>
      <c r="AP1036" s="68"/>
      <c r="AQ1036" s="68"/>
      <c r="AR1036" s="68"/>
      <c r="AS1036" s="68"/>
      <c r="AT1036" s="68"/>
      <c r="AU1036" s="68"/>
    </row>
    <row r="1037" spans="27:47">
      <c r="AA1037" s="68"/>
      <c r="AB1037" s="68"/>
      <c r="AC1037" s="68"/>
      <c r="AD1037" s="68"/>
      <c r="AE1037" s="68"/>
      <c r="AG1037" s="167"/>
      <c r="AN1037" s="68"/>
      <c r="AO1037" s="68"/>
      <c r="AP1037" s="68"/>
      <c r="AQ1037" s="68"/>
      <c r="AR1037" s="68"/>
      <c r="AS1037" s="68"/>
      <c r="AT1037" s="68"/>
      <c r="AU1037" s="68"/>
    </row>
    <row r="1038" spans="27:47">
      <c r="AA1038" s="68"/>
      <c r="AB1038" s="68"/>
      <c r="AC1038" s="68"/>
      <c r="AD1038" s="68"/>
      <c r="AE1038" s="68"/>
      <c r="AG1038" s="167"/>
      <c r="AN1038" s="68"/>
      <c r="AO1038" s="68"/>
      <c r="AP1038" s="68"/>
      <c r="AQ1038" s="68"/>
      <c r="AR1038" s="68"/>
      <c r="AS1038" s="68"/>
      <c r="AT1038" s="68"/>
      <c r="AU1038" s="68"/>
    </row>
    <row r="1039" spans="27:47">
      <c r="AA1039" s="68"/>
      <c r="AB1039" s="68"/>
      <c r="AC1039" s="68"/>
      <c r="AD1039" s="68"/>
      <c r="AE1039" s="68"/>
      <c r="AG1039" s="167"/>
      <c r="AN1039" s="68"/>
      <c r="AO1039" s="68"/>
      <c r="AP1039" s="68"/>
      <c r="AQ1039" s="68"/>
      <c r="AR1039" s="68"/>
      <c r="AS1039" s="68"/>
      <c r="AT1039" s="68"/>
      <c r="AU1039" s="68"/>
    </row>
    <row r="1040" spans="27:47">
      <c r="AA1040" s="68"/>
      <c r="AB1040" s="68"/>
      <c r="AC1040" s="68"/>
      <c r="AD1040" s="68"/>
      <c r="AE1040" s="68"/>
      <c r="AG1040" s="167"/>
      <c r="AN1040" s="68"/>
      <c r="AO1040" s="68"/>
      <c r="AP1040" s="68"/>
      <c r="AQ1040" s="68"/>
      <c r="AR1040" s="68"/>
      <c r="AS1040" s="68"/>
      <c r="AT1040" s="68"/>
      <c r="AU1040" s="68"/>
    </row>
    <row r="1041" spans="27:48">
      <c r="AA1041" s="68"/>
      <c r="AB1041" s="68"/>
      <c r="AC1041" s="68"/>
      <c r="AD1041" s="68"/>
      <c r="AE1041" s="68"/>
      <c r="AG1041" s="167"/>
      <c r="AN1041" s="68"/>
      <c r="AO1041" s="68"/>
      <c r="AP1041" s="68"/>
      <c r="AQ1041" s="68"/>
      <c r="AR1041" s="68"/>
      <c r="AS1041" s="68"/>
      <c r="AT1041" s="68"/>
      <c r="AU1041" s="68"/>
    </row>
    <row r="1042" spans="27:48">
      <c r="AA1042" s="68"/>
      <c r="AB1042" s="68"/>
      <c r="AC1042" s="68"/>
      <c r="AD1042" s="68"/>
      <c r="AE1042" s="68"/>
      <c r="AG1042" s="167"/>
      <c r="AN1042" s="68"/>
      <c r="AO1042" s="68"/>
      <c r="AP1042" s="68"/>
      <c r="AQ1042" s="68"/>
      <c r="AR1042" s="68"/>
      <c r="AS1042" s="68"/>
      <c r="AT1042" s="68"/>
      <c r="AU1042" s="68"/>
    </row>
    <row r="1043" spans="27:48">
      <c r="AA1043" s="68"/>
      <c r="AB1043" s="68"/>
      <c r="AC1043" s="68"/>
      <c r="AD1043" s="68"/>
      <c r="AE1043" s="68"/>
      <c r="AG1043" s="167"/>
      <c r="AN1043" s="68"/>
      <c r="AO1043" s="68"/>
      <c r="AP1043" s="68"/>
      <c r="AQ1043" s="68"/>
      <c r="AR1043" s="68"/>
      <c r="AS1043" s="68"/>
      <c r="AT1043" s="68"/>
      <c r="AU1043" s="68"/>
    </row>
    <row r="1044" spans="27:48">
      <c r="AA1044" s="68"/>
      <c r="AB1044" s="68"/>
      <c r="AC1044" s="68"/>
      <c r="AD1044" s="68"/>
      <c r="AE1044" s="68"/>
      <c r="AG1044" s="167"/>
      <c r="AN1044" s="68"/>
      <c r="AO1044" s="68"/>
      <c r="AP1044" s="68"/>
      <c r="AQ1044" s="68"/>
      <c r="AR1044" s="68"/>
      <c r="AS1044" s="68"/>
      <c r="AT1044" s="68"/>
      <c r="AU1044" s="68"/>
      <c r="AV1044" s="68"/>
    </row>
    <row r="1045" spans="27:48">
      <c r="AA1045" s="68"/>
      <c r="AB1045" s="68"/>
      <c r="AC1045" s="68"/>
      <c r="AD1045" s="68"/>
      <c r="AE1045" s="68"/>
      <c r="AG1045" s="167"/>
      <c r="AN1045" s="68"/>
      <c r="AO1045" s="68"/>
      <c r="AP1045" s="68"/>
      <c r="AQ1045" s="68"/>
      <c r="AR1045" s="68"/>
      <c r="AS1045" s="68"/>
      <c r="AT1045" s="68"/>
      <c r="AU1045" s="68"/>
      <c r="AV1045" s="68"/>
    </row>
    <row r="1046" spans="27:48">
      <c r="AA1046" s="68"/>
      <c r="AB1046" s="68"/>
      <c r="AC1046" s="68"/>
      <c r="AD1046" s="68"/>
      <c r="AE1046" s="68"/>
      <c r="AG1046" s="167"/>
      <c r="AN1046" s="68"/>
      <c r="AO1046" s="68"/>
      <c r="AP1046" s="68"/>
      <c r="AQ1046" s="68"/>
      <c r="AR1046" s="68"/>
      <c r="AS1046" s="68"/>
      <c r="AT1046" s="68"/>
      <c r="AU1046" s="68"/>
    </row>
    <row r="1047" spans="27:48">
      <c r="AA1047" s="68"/>
      <c r="AB1047" s="68"/>
      <c r="AC1047" s="68"/>
      <c r="AD1047" s="68"/>
      <c r="AE1047" s="68"/>
      <c r="AG1047" s="167"/>
      <c r="AN1047" s="68"/>
      <c r="AO1047" s="68"/>
      <c r="AP1047" s="68"/>
      <c r="AQ1047" s="68"/>
      <c r="AR1047" s="68"/>
      <c r="AS1047" s="68"/>
      <c r="AT1047" s="68"/>
      <c r="AU1047" s="68"/>
    </row>
    <row r="1048" spans="27:48">
      <c r="AA1048" s="68"/>
      <c r="AB1048" s="68"/>
      <c r="AC1048" s="68"/>
      <c r="AD1048" s="68"/>
      <c r="AE1048" s="68"/>
      <c r="AG1048" s="167"/>
      <c r="AN1048" s="68"/>
      <c r="AO1048" s="68"/>
      <c r="AP1048" s="68"/>
      <c r="AQ1048" s="68"/>
      <c r="AR1048" s="68"/>
      <c r="AS1048" s="68"/>
      <c r="AT1048" s="68"/>
      <c r="AU1048" s="68"/>
    </row>
    <row r="1049" spans="27:48">
      <c r="AA1049" s="68"/>
      <c r="AB1049" s="68"/>
      <c r="AC1049" s="68"/>
      <c r="AD1049" s="68"/>
      <c r="AE1049" s="68"/>
      <c r="AG1049" s="167"/>
      <c r="AN1049" s="68"/>
      <c r="AO1049" s="68"/>
      <c r="AP1049" s="68"/>
      <c r="AQ1049" s="68"/>
      <c r="AR1049" s="68"/>
      <c r="AS1049" s="68"/>
      <c r="AT1049" s="68"/>
      <c r="AU1049" s="68"/>
    </row>
    <row r="1050" spans="27:48">
      <c r="AA1050" s="68"/>
      <c r="AB1050" s="68"/>
      <c r="AC1050" s="68"/>
      <c r="AD1050" s="68"/>
      <c r="AE1050" s="68"/>
      <c r="AG1050" s="167"/>
      <c r="AN1050" s="68"/>
      <c r="AO1050" s="68"/>
      <c r="AP1050" s="68"/>
      <c r="AQ1050" s="68"/>
      <c r="AR1050" s="68"/>
      <c r="AS1050" s="68"/>
      <c r="AT1050" s="68"/>
      <c r="AU1050" s="68"/>
    </row>
    <row r="1051" spans="27:48">
      <c r="AA1051" s="68"/>
      <c r="AB1051" s="68"/>
      <c r="AC1051" s="68"/>
      <c r="AD1051" s="68"/>
      <c r="AE1051" s="68"/>
      <c r="AG1051" s="167"/>
      <c r="AN1051" s="68"/>
      <c r="AO1051" s="68"/>
      <c r="AP1051" s="68"/>
      <c r="AQ1051" s="68"/>
      <c r="AR1051" s="68"/>
      <c r="AS1051" s="68"/>
      <c r="AT1051" s="68"/>
      <c r="AU1051" s="68"/>
    </row>
    <row r="1052" spans="27:48">
      <c r="AA1052" s="68"/>
      <c r="AB1052" s="68"/>
      <c r="AC1052" s="68"/>
      <c r="AD1052" s="68"/>
      <c r="AE1052" s="68"/>
      <c r="AG1052" s="167"/>
      <c r="AN1052" s="68"/>
      <c r="AO1052" s="68"/>
      <c r="AP1052" s="68"/>
      <c r="AQ1052" s="68"/>
      <c r="AR1052" s="68"/>
      <c r="AS1052" s="68"/>
      <c r="AT1052" s="68"/>
      <c r="AU1052" s="68"/>
    </row>
    <row r="1053" spans="27:48">
      <c r="AA1053" s="68"/>
      <c r="AB1053" s="68"/>
      <c r="AC1053" s="68"/>
      <c r="AD1053" s="68"/>
      <c r="AE1053" s="68"/>
      <c r="AG1053" s="167"/>
      <c r="AN1053" s="68"/>
      <c r="AO1053" s="68"/>
      <c r="AP1053" s="68"/>
      <c r="AQ1053" s="68"/>
      <c r="AR1053" s="68"/>
      <c r="AS1053" s="68"/>
      <c r="AT1053" s="68"/>
      <c r="AU1053" s="68"/>
    </row>
    <row r="1054" spans="27:48">
      <c r="AA1054" s="68"/>
      <c r="AB1054" s="68"/>
      <c r="AC1054" s="68"/>
      <c r="AD1054" s="68"/>
      <c r="AE1054" s="68"/>
      <c r="AG1054" s="167"/>
      <c r="AN1054" s="68"/>
      <c r="AO1054" s="68"/>
      <c r="AP1054" s="68"/>
      <c r="AQ1054" s="68"/>
      <c r="AR1054" s="68"/>
      <c r="AS1054" s="68"/>
      <c r="AT1054" s="68"/>
      <c r="AU1054" s="68"/>
    </row>
    <row r="1055" spans="27:48">
      <c r="AA1055" s="68"/>
      <c r="AB1055" s="68"/>
      <c r="AC1055" s="68"/>
      <c r="AD1055" s="68"/>
      <c r="AE1055" s="68"/>
      <c r="AG1055" s="167"/>
      <c r="AN1055" s="68"/>
      <c r="AO1055" s="68"/>
      <c r="AP1055" s="68"/>
      <c r="AQ1055" s="68"/>
      <c r="AR1055" s="68"/>
      <c r="AS1055" s="68"/>
      <c r="AT1055" s="68"/>
      <c r="AU1055" s="68"/>
    </row>
    <row r="1056" spans="27:48">
      <c r="AA1056" s="68"/>
      <c r="AB1056" s="68"/>
      <c r="AC1056" s="68"/>
      <c r="AD1056" s="68"/>
      <c r="AE1056" s="68"/>
      <c r="AG1056" s="167"/>
      <c r="AN1056" s="68"/>
      <c r="AO1056" s="68"/>
      <c r="AP1056" s="68"/>
      <c r="AQ1056" s="68"/>
      <c r="AR1056" s="68"/>
      <c r="AS1056" s="68"/>
      <c r="AT1056" s="68"/>
      <c r="AU1056" s="68"/>
    </row>
    <row r="1057" spans="27:64">
      <c r="AA1057" s="68"/>
      <c r="AB1057" s="68"/>
      <c r="AC1057" s="68"/>
      <c r="AD1057" s="68"/>
      <c r="AE1057" s="68"/>
      <c r="AG1057" s="167"/>
      <c r="AN1057" s="68"/>
      <c r="AO1057" s="68"/>
      <c r="AP1057" s="68"/>
      <c r="AQ1057" s="68"/>
      <c r="AR1057" s="68"/>
      <c r="AS1057" s="68"/>
      <c r="AT1057" s="68"/>
      <c r="AU1057" s="68"/>
    </row>
    <row r="1058" spans="27:64">
      <c r="AA1058" s="68"/>
      <c r="AB1058" s="68"/>
      <c r="AC1058" s="68"/>
      <c r="AD1058" s="68"/>
      <c r="AE1058" s="68"/>
      <c r="AG1058" s="167"/>
      <c r="AN1058" s="68"/>
      <c r="AO1058" s="68"/>
      <c r="AP1058" s="68"/>
      <c r="AQ1058" s="68"/>
      <c r="AR1058" s="68"/>
      <c r="AS1058" s="68"/>
      <c r="AT1058" s="68"/>
      <c r="AU1058" s="68"/>
    </row>
    <row r="1059" spans="27:64">
      <c r="AA1059" s="68"/>
      <c r="AB1059" s="68"/>
      <c r="AC1059" s="68"/>
      <c r="AD1059" s="68"/>
      <c r="AE1059" s="68"/>
      <c r="AG1059" s="167"/>
      <c r="AN1059" s="68"/>
      <c r="AO1059" s="68"/>
      <c r="AP1059" s="68"/>
      <c r="AQ1059" s="68"/>
      <c r="AR1059" s="68"/>
      <c r="AS1059" s="68"/>
      <c r="AT1059" s="68"/>
      <c r="AU1059" s="68"/>
    </row>
    <row r="1060" spans="27:64">
      <c r="AA1060" s="68"/>
      <c r="AB1060" s="68"/>
      <c r="AC1060" s="68"/>
      <c r="AD1060" s="68"/>
      <c r="AE1060" s="68"/>
      <c r="AG1060" s="167"/>
      <c r="AN1060" s="68"/>
      <c r="AO1060" s="68"/>
      <c r="AP1060" s="68"/>
      <c r="AQ1060" s="68"/>
      <c r="AR1060" s="68"/>
      <c r="AS1060" s="68"/>
      <c r="AT1060" s="68"/>
      <c r="AU1060" s="68"/>
    </row>
    <row r="1061" spans="27:64">
      <c r="AA1061" s="68"/>
      <c r="AB1061" s="68"/>
      <c r="AC1061" s="68"/>
      <c r="AD1061" s="68"/>
      <c r="AE1061" s="68"/>
      <c r="AG1061" s="167"/>
      <c r="AN1061" s="68"/>
      <c r="AO1061" s="68"/>
      <c r="AP1061" s="68"/>
      <c r="AQ1061" s="68"/>
      <c r="AR1061" s="68"/>
      <c r="AS1061" s="68"/>
      <c r="AT1061" s="68"/>
      <c r="AU1061" s="68"/>
    </row>
    <row r="1062" spans="27:64">
      <c r="AA1062" s="68"/>
      <c r="AB1062" s="68"/>
      <c r="AC1062" s="68"/>
      <c r="AD1062" s="68"/>
      <c r="AE1062" s="68"/>
      <c r="AG1062" s="167"/>
      <c r="AN1062" s="68"/>
      <c r="AO1062" s="68"/>
      <c r="AP1062" s="68"/>
      <c r="AQ1062" s="68"/>
      <c r="AR1062" s="68"/>
      <c r="AS1062" s="68"/>
      <c r="AT1062" s="68"/>
      <c r="AU1062" s="68"/>
    </row>
    <row r="1063" spans="27:64">
      <c r="AA1063" s="68"/>
      <c r="AB1063" s="68"/>
      <c r="AC1063" s="68"/>
      <c r="AD1063" s="68"/>
      <c r="AE1063" s="68"/>
      <c r="AG1063" s="167"/>
      <c r="AN1063" s="68"/>
      <c r="AO1063" s="68"/>
      <c r="AP1063" s="68"/>
      <c r="AQ1063" s="68"/>
      <c r="AR1063" s="68"/>
      <c r="AS1063" s="68"/>
      <c r="AT1063" s="68"/>
      <c r="AU1063" s="68"/>
    </row>
    <row r="1064" spans="27:64">
      <c r="AA1064" s="68"/>
      <c r="AB1064" s="68"/>
      <c r="AC1064" s="68"/>
      <c r="AD1064" s="68"/>
      <c r="AE1064" s="68"/>
      <c r="AG1064" s="167"/>
      <c r="AN1064" s="68"/>
      <c r="AO1064" s="68"/>
      <c r="AP1064" s="68"/>
      <c r="AQ1064" s="68"/>
      <c r="AR1064" s="68"/>
      <c r="AS1064" s="68"/>
      <c r="AT1064" s="68"/>
      <c r="AU1064" s="68"/>
    </row>
    <row r="1065" spans="27:64">
      <c r="AA1065" s="68"/>
      <c r="AB1065" s="68"/>
      <c r="AC1065" s="68"/>
      <c r="AD1065" s="68"/>
      <c r="AE1065" s="68"/>
      <c r="AG1065" s="167"/>
      <c r="AN1065" s="68"/>
      <c r="AO1065" s="68"/>
      <c r="AP1065" s="68"/>
      <c r="AQ1065" s="68"/>
      <c r="AR1065" s="68"/>
      <c r="AS1065" s="68"/>
      <c r="AT1065" s="68"/>
      <c r="AU1065" s="68"/>
    </row>
    <row r="1066" spans="27:64">
      <c r="AA1066" s="68"/>
      <c r="AB1066" s="68"/>
      <c r="AC1066" s="68"/>
      <c r="AD1066" s="68"/>
      <c r="AE1066" s="68"/>
      <c r="AG1066" s="167"/>
      <c r="AN1066" s="68"/>
      <c r="AO1066" s="68"/>
      <c r="AP1066" s="68"/>
      <c r="AQ1066" s="68"/>
      <c r="AR1066" s="68"/>
      <c r="AS1066" s="68"/>
      <c r="AT1066" s="68"/>
      <c r="AU1066" s="68"/>
    </row>
    <row r="1067" spans="27:64">
      <c r="AA1067" s="68"/>
      <c r="AB1067" s="68"/>
      <c r="AC1067" s="68"/>
      <c r="AD1067" s="68"/>
      <c r="AE1067" s="68"/>
      <c r="AG1067" s="167"/>
      <c r="AN1067" s="68"/>
      <c r="AO1067" s="68"/>
      <c r="AP1067" s="68"/>
      <c r="AQ1067" s="68"/>
      <c r="AR1067" s="68"/>
      <c r="AS1067" s="68"/>
      <c r="AT1067" s="68"/>
      <c r="AU1067" s="68"/>
    </row>
    <row r="1068" spans="27:64">
      <c r="AA1068" s="68"/>
      <c r="AB1068" s="68"/>
      <c r="AC1068" s="68"/>
      <c r="AD1068" s="68"/>
      <c r="AE1068" s="68"/>
      <c r="AG1068" s="167"/>
      <c r="AN1068" s="68"/>
      <c r="AO1068" s="68"/>
      <c r="AP1068" s="68"/>
      <c r="AQ1068" s="68"/>
      <c r="AR1068" s="68"/>
      <c r="AS1068" s="68"/>
      <c r="AT1068" s="68"/>
      <c r="AU1068" s="68"/>
    </row>
    <row r="1069" spans="27:64">
      <c r="AA1069" s="68"/>
      <c r="AB1069" s="68"/>
      <c r="AC1069" s="68"/>
      <c r="AD1069" s="68"/>
      <c r="AE1069" s="68"/>
      <c r="AG1069" s="167"/>
      <c r="AN1069" s="68"/>
      <c r="AO1069" s="68"/>
      <c r="AP1069" s="68"/>
      <c r="AQ1069" s="68"/>
      <c r="AR1069" s="68"/>
      <c r="AS1069" s="68"/>
      <c r="AT1069" s="68"/>
      <c r="AU1069" s="68"/>
      <c r="AV1069" s="68"/>
      <c r="AW1069" s="68"/>
      <c r="AX1069" s="68"/>
      <c r="AY1069" s="68"/>
      <c r="AZ1069" s="68"/>
      <c r="BA1069" s="68"/>
      <c r="BB1069" s="68"/>
      <c r="BC1069" s="68"/>
      <c r="BD1069" s="68"/>
      <c r="BE1069" s="68"/>
      <c r="BF1069" s="68"/>
      <c r="BG1069" s="68"/>
      <c r="BH1069" s="68"/>
      <c r="BI1069" s="68"/>
      <c r="BJ1069" s="68"/>
      <c r="BK1069" s="68"/>
      <c r="BL1069" s="68"/>
    </row>
    <row r="1070" spans="27:64">
      <c r="AA1070" s="68"/>
      <c r="AB1070" s="68"/>
      <c r="AC1070" s="68"/>
      <c r="AD1070" s="68"/>
      <c r="AE1070" s="68"/>
      <c r="AG1070" s="167"/>
      <c r="AN1070" s="68"/>
      <c r="AO1070" s="68"/>
      <c r="AP1070" s="68"/>
      <c r="AQ1070" s="68"/>
      <c r="AR1070" s="68"/>
      <c r="AS1070" s="68"/>
      <c r="AT1070" s="68"/>
      <c r="AU1070" s="68"/>
    </row>
    <row r="1071" spans="27:64">
      <c r="AA1071" s="68"/>
      <c r="AB1071" s="68"/>
      <c r="AC1071" s="68"/>
      <c r="AD1071" s="68"/>
      <c r="AE1071" s="68"/>
      <c r="AG1071" s="167"/>
      <c r="AN1071" s="68"/>
      <c r="AO1071" s="68"/>
      <c r="AP1071" s="68"/>
      <c r="AQ1071" s="68"/>
      <c r="AR1071" s="68"/>
      <c r="AS1071" s="68"/>
      <c r="AT1071" s="68"/>
      <c r="AU1071" s="68"/>
    </row>
    <row r="1072" spans="27:64">
      <c r="AA1072" s="68"/>
      <c r="AB1072" s="68"/>
      <c r="AC1072" s="68"/>
      <c r="AD1072" s="68"/>
      <c r="AE1072" s="68"/>
      <c r="AG1072" s="167"/>
      <c r="AN1072" s="68"/>
      <c r="AO1072" s="68"/>
      <c r="AP1072" s="68"/>
      <c r="AQ1072" s="68"/>
      <c r="AR1072" s="68"/>
      <c r="AS1072" s="68"/>
      <c r="AT1072" s="68"/>
      <c r="AU1072" s="68"/>
    </row>
    <row r="1073" spans="27:48">
      <c r="AA1073" s="68"/>
      <c r="AB1073" s="68"/>
      <c r="AC1073" s="68"/>
      <c r="AD1073" s="68"/>
      <c r="AE1073" s="68"/>
      <c r="AG1073" s="167"/>
      <c r="AN1073" s="68"/>
      <c r="AO1073" s="68"/>
      <c r="AP1073" s="68"/>
      <c r="AQ1073" s="68"/>
      <c r="AR1073" s="68"/>
      <c r="AS1073" s="68"/>
      <c r="AT1073" s="68"/>
      <c r="AU1073" s="68"/>
    </row>
    <row r="1074" spans="27:48">
      <c r="AA1074" s="68"/>
      <c r="AB1074" s="68"/>
      <c r="AC1074" s="68"/>
      <c r="AD1074" s="68"/>
      <c r="AE1074" s="68"/>
      <c r="AG1074" s="167"/>
      <c r="AN1074" s="68"/>
      <c r="AO1074" s="68"/>
      <c r="AP1074" s="68"/>
      <c r="AQ1074" s="68"/>
      <c r="AR1074" s="68"/>
      <c r="AS1074" s="68"/>
      <c r="AT1074" s="68"/>
      <c r="AU1074" s="68"/>
    </row>
    <row r="1075" spans="27:48">
      <c r="AA1075" s="68"/>
      <c r="AB1075" s="68"/>
      <c r="AC1075" s="68"/>
      <c r="AD1075" s="68"/>
      <c r="AE1075" s="68"/>
      <c r="AG1075" s="167"/>
      <c r="AN1075" s="68"/>
      <c r="AO1075" s="68"/>
      <c r="AP1075" s="68"/>
      <c r="AQ1075" s="68"/>
      <c r="AR1075" s="68"/>
      <c r="AS1075" s="68"/>
      <c r="AT1075" s="68"/>
      <c r="AU1075" s="68"/>
    </row>
    <row r="1076" spans="27:48">
      <c r="AA1076" s="68"/>
      <c r="AB1076" s="68"/>
      <c r="AC1076" s="68"/>
      <c r="AD1076" s="68"/>
      <c r="AE1076" s="68"/>
      <c r="AG1076" s="167"/>
      <c r="AN1076" s="68"/>
      <c r="AO1076" s="68"/>
      <c r="AP1076" s="68"/>
      <c r="AQ1076" s="68"/>
      <c r="AR1076" s="68"/>
      <c r="AS1076" s="68"/>
      <c r="AT1076" s="68"/>
      <c r="AU1076" s="68"/>
    </row>
    <row r="1077" spans="27:48">
      <c r="AA1077" s="68"/>
      <c r="AB1077" s="68"/>
      <c r="AC1077" s="68"/>
      <c r="AD1077" s="68"/>
      <c r="AE1077" s="68"/>
      <c r="AG1077" s="167"/>
      <c r="AN1077" s="68"/>
      <c r="AO1077" s="68"/>
      <c r="AP1077" s="68"/>
      <c r="AQ1077" s="68"/>
      <c r="AR1077" s="68"/>
      <c r="AS1077" s="68"/>
      <c r="AT1077" s="68"/>
      <c r="AU1077" s="68"/>
    </row>
    <row r="1078" spans="27:48">
      <c r="AA1078" s="68"/>
      <c r="AB1078" s="68"/>
      <c r="AC1078" s="68"/>
      <c r="AD1078" s="68"/>
      <c r="AE1078" s="68"/>
      <c r="AG1078" s="167"/>
      <c r="AN1078" s="68"/>
      <c r="AO1078" s="68"/>
      <c r="AP1078" s="68"/>
      <c r="AQ1078" s="68"/>
      <c r="AR1078" s="68"/>
      <c r="AS1078" s="68"/>
      <c r="AT1078" s="68"/>
      <c r="AU1078" s="68"/>
    </row>
    <row r="1079" spans="27:48">
      <c r="AA1079" s="68"/>
      <c r="AB1079" s="68"/>
      <c r="AC1079" s="68"/>
      <c r="AD1079" s="68"/>
      <c r="AE1079" s="68"/>
      <c r="AG1079" s="167"/>
      <c r="AN1079" s="68"/>
      <c r="AO1079" s="68"/>
      <c r="AP1079" s="68"/>
      <c r="AQ1079" s="68"/>
      <c r="AR1079" s="68"/>
      <c r="AS1079" s="68"/>
      <c r="AT1079" s="68"/>
      <c r="AU1079" s="68"/>
    </row>
    <row r="1080" spans="27:48">
      <c r="AA1080" s="68"/>
      <c r="AB1080" s="68"/>
      <c r="AC1080" s="68"/>
      <c r="AD1080" s="68"/>
      <c r="AE1080" s="68"/>
      <c r="AG1080" s="167"/>
      <c r="AN1080" s="68"/>
      <c r="AO1080" s="68"/>
      <c r="AP1080" s="68"/>
      <c r="AQ1080" s="68"/>
      <c r="AR1080" s="68"/>
      <c r="AS1080" s="68"/>
      <c r="AT1080" s="68"/>
      <c r="AU1080" s="68"/>
    </row>
    <row r="1081" spans="27:48">
      <c r="AA1081" s="68"/>
      <c r="AB1081" s="68"/>
      <c r="AC1081" s="68"/>
      <c r="AD1081" s="68"/>
      <c r="AE1081" s="68"/>
      <c r="AG1081" s="167"/>
      <c r="AN1081" s="68"/>
      <c r="AO1081" s="68"/>
      <c r="AP1081" s="68"/>
      <c r="AQ1081" s="68"/>
      <c r="AR1081" s="68"/>
      <c r="AS1081" s="68"/>
      <c r="AT1081" s="68"/>
      <c r="AU1081" s="68"/>
      <c r="AV1081" s="68"/>
    </row>
    <row r="1082" spans="27:48">
      <c r="AA1082" s="68"/>
      <c r="AB1082" s="68"/>
      <c r="AC1082" s="68"/>
      <c r="AD1082" s="68"/>
      <c r="AE1082" s="68"/>
      <c r="AG1082" s="167"/>
      <c r="AN1082" s="68"/>
      <c r="AO1082" s="68"/>
      <c r="AP1082" s="68"/>
      <c r="AQ1082" s="68"/>
      <c r="AR1082" s="68"/>
      <c r="AS1082" s="68"/>
      <c r="AT1082" s="68"/>
      <c r="AU1082" s="68"/>
    </row>
    <row r="1083" spans="27:48">
      <c r="AA1083" s="68"/>
      <c r="AB1083" s="68"/>
      <c r="AC1083" s="68"/>
      <c r="AD1083" s="68"/>
      <c r="AE1083" s="68"/>
      <c r="AG1083" s="167"/>
      <c r="AN1083" s="68"/>
      <c r="AO1083" s="68"/>
      <c r="AP1083" s="68"/>
      <c r="AQ1083" s="68"/>
      <c r="AR1083" s="68"/>
      <c r="AS1083" s="68"/>
      <c r="AT1083" s="68"/>
      <c r="AU1083" s="68"/>
      <c r="AV1083" s="68"/>
    </row>
    <row r="1084" spans="27:48">
      <c r="AA1084" s="68"/>
      <c r="AB1084" s="68"/>
      <c r="AC1084" s="68"/>
      <c r="AD1084" s="68"/>
      <c r="AE1084" s="68"/>
      <c r="AG1084" s="167"/>
      <c r="AN1084" s="68"/>
      <c r="AO1084" s="68"/>
      <c r="AP1084" s="68"/>
      <c r="AQ1084" s="68"/>
      <c r="AR1084" s="68"/>
      <c r="AS1084" s="68"/>
      <c r="AT1084" s="68"/>
      <c r="AU1084" s="68"/>
    </row>
    <row r="1085" spans="27:48">
      <c r="AA1085" s="68"/>
      <c r="AB1085" s="68"/>
      <c r="AC1085" s="68"/>
      <c r="AD1085" s="68"/>
      <c r="AE1085" s="68"/>
      <c r="AG1085" s="167"/>
      <c r="AN1085" s="68"/>
      <c r="AO1085" s="68"/>
      <c r="AP1085" s="68"/>
      <c r="AQ1085" s="68"/>
      <c r="AR1085" s="68"/>
      <c r="AS1085" s="68"/>
      <c r="AT1085" s="68"/>
      <c r="AU1085" s="68"/>
    </row>
    <row r="1086" spans="27:48">
      <c r="AA1086" s="68"/>
      <c r="AB1086" s="68"/>
      <c r="AC1086" s="68"/>
      <c r="AD1086" s="68"/>
      <c r="AE1086" s="68"/>
      <c r="AG1086" s="167"/>
      <c r="AN1086" s="68"/>
      <c r="AO1086" s="68"/>
      <c r="AP1086" s="68"/>
      <c r="AQ1086" s="68"/>
      <c r="AR1086" s="68"/>
      <c r="AS1086" s="68"/>
      <c r="AT1086" s="68"/>
      <c r="AU1086" s="68"/>
    </row>
    <row r="1087" spans="27:48">
      <c r="AA1087" s="68"/>
      <c r="AB1087" s="68"/>
      <c r="AC1087" s="68"/>
      <c r="AD1087" s="68"/>
      <c r="AE1087" s="68"/>
      <c r="AG1087" s="167"/>
      <c r="AN1087" s="68"/>
      <c r="AO1087" s="68"/>
      <c r="AP1087" s="68"/>
      <c r="AQ1087" s="68"/>
      <c r="AR1087" s="68"/>
      <c r="AS1087" s="68"/>
      <c r="AT1087" s="68"/>
      <c r="AU1087" s="68"/>
    </row>
    <row r="1088" spans="27:48">
      <c r="AA1088" s="68"/>
      <c r="AB1088" s="68"/>
      <c r="AC1088" s="68"/>
      <c r="AD1088" s="68"/>
      <c r="AE1088" s="68"/>
      <c r="AG1088" s="167"/>
      <c r="AN1088" s="68"/>
      <c r="AO1088" s="68"/>
      <c r="AP1088" s="68"/>
      <c r="AQ1088" s="68"/>
      <c r="AR1088" s="68"/>
      <c r="AS1088" s="68"/>
      <c r="AT1088" s="68"/>
      <c r="AU1088" s="68"/>
    </row>
    <row r="1089" spans="27:47">
      <c r="AA1089" s="68"/>
      <c r="AB1089" s="68"/>
      <c r="AC1089" s="68"/>
      <c r="AD1089" s="68"/>
      <c r="AE1089" s="68"/>
      <c r="AG1089" s="167"/>
      <c r="AN1089" s="68"/>
      <c r="AO1089" s="68"/>
      <c r="AP1089" s="68"/>
      <c r="AQ1089" s="68"/>
      <c r="AR1089" s="68"/>
      <c r="AS1089" s="68"/>
      <c r="AT1089" s="68"/>
      <c r="AU1089" s="68"/>
    </row>
    <row r="1090" spans="27:47">
      <c r="AA1090" s="68"/>
      <c r="AB1090" s="68"/>
      <c r="AC1090" s="68"/>
      <c r="AD1090" s="68"/>
      <c r="AE1090" s="68"/>
      <c r="AG1090" s="167"/>
      <c r="AN1090" s="68"/>
      <c r="AO1090" s="68"/>
      <c r="AP1090" s="68"/>
      <c r="AQ1090" s="68"/>
      <c r="AR1090" s="68"/>
      <c r="AS1090" s="68"/>
      <c r="AT1090" s="68"/>
      <c r="AU1090" s="68"/>
    </row>
    <row r="1091" spans="27:47">
      <c r="AA1091" s="68"/>
      <c r="AB1091" s="68"/>
      <c r="AC1091" s="68"/>
      <c r="AD1091" s="68"/>
      <c r="AE1091" s="68"/>
      <c r="AG1091" s="167"/>
      <c r="AN1091" s="68"/>
      <c r="AO1091" s="68"/>
      <c r="AP1091" s="68"/>
      <c r="AQ1091" s="68"/>
      <c r="AR1091" s="68"/>
      <c r="AS1091" s="68"/>
      <c r="AT1091" s="68"/>
      <c r="AU1091" s="68"/>
    </row>
    <row r="1092" spans="27:47">
      <c r="AA1092" s="68"/>
      <c r="AB1092" s="68"/>
      <c r="AC1092" s="68"/>
      <c r="AD1092" s="68"/>
      <c r="AE1092" s="68"/>
      <c r="AG1092" s="167"/>
      <c r="AN1092" s="68"/>
      <c r="AO1092" s="68"/>
      <c r="AP1092" s="68"/>
      <c r="AQ1092" s="68"/>
      <c r="AR1092" s="68"/>
      <c r="AS1092" s="68"/>
      <c r="AT1092" s="68"/>
      <c r="AU1092" s="68"/>
    </row>
    <row r="1093" spans="27:47">
      <c r="AA1093" s="68"/>
      <c r="AB1093" s="68"/>
      <c r="AC1093" s="68"/>
      <c r="AD1093" s="68"/>
      <c r="AE1093" s="68"/>
      <c r="AG1093" s="167"/>
      <c r="AN1093" s="68"/>
      <c r="AO1093" s="68"/>
      <c r="AP1093" s="68"/>
      <c r="AQ1093" s="68"/>
      <c r="AR1093" s="68"/>
      <c r="AS1093" s="68"/>
      <c r="AT1093" s="68"/>
      <c r="AU1093" s="68"/>
    </row>
    <row r="1094" spans="27:47">
      <c r="AA1094" s="68"/>
      <c r="AB1094" s="68"/>
      <c r="AC1094" s="68"/>
      <c r="AD1094" s="68"/>
      <c r="AE1094" s="68"/>
      <c r="AG1094" s="167"/>
      <c r="AN1094" s="68"/>
      <c r="AO1094" s="68"/>
      <c r="AP1094" s="68"/>
      <c r="AQ1094" s="68"/>
      <c r="AR1094" s="68"/>
      <c r="AS1094" s="68"/>
      <c r="AT1094" s="68"/>
      <c r="AU1094" s="68"/>
    </row>
    <row r="1095" spans="27:47">
      <c r="AA1095" s="68"/>
      <c r="AB1095" s="68"/>
      <c r="AC1095" s="68"/>
      <c r="AD1095" s="68"/>
      <c r="AE1095" s="68"/>
      <c r="AG1095" s="167"/>
      <c r="AN1095" s="68"/>
      <c r="AO1095" s="68"/>
      <c r="AP1095" s="68"/>
      <c r="AQ1095" s="68"/>
      <c r="AR1095" s="68"/>
      <c r="AS1095" s="68"/>
      <c r="AT1095" s="68"/>
      <c r="AU1095" s="68"/>
    </row>
    <row r="1096" spans="27:47">
      <c r="AA1096" s="68"/>
      <c r="AB1096" s="68"/>
      <c r="AC1096" s="68"/>
      <c r="AD1096" s="68"/>
      <c r="AE1096" s="68"/>
      <c r="AG1096" s="167"/>
      <c r="AN1096" s="68"/>
      <c r="AO1096" s="68"/>
      <c r="AP1096" s="68"/>
      <c r="AQ1096" s="68"/>
      <c r="AR1096" s="68"/>
      <c r="AS1096" s="68"/>
      <c r="AT1096" s="68"/>
      <c r="AU1096" s="68"/>
    </row>
    <row r="1097" spans="27:47">
      <c r="AA1097" s="68"/>
      <c r="AB1097" s="68"/>
      <c r="AC1097" s="68"/>
      <c r="AD1097" s="68"/>
      <c r="AE1097" s="68"/>
      <c r="AG1097" s="167"/>
      <c r="AN1097" s="68"/>
      <c r="AO1097" s="68"/>
      <c r="AP1097" s="68"/>
      <c r="AQ1097" s="68"/>
      <c r="AR1097" s="68"/>
      <c r="AS1097" s="68"/>
      <c r="AT1097" s="68"/>
      <c r="AU1097" s="68"/>
    </row>
    <row r="1098" spans="27:47">
      <c r="AA1098" s="68"/>
      <c r="AB1098" s="68"/>
      <c r="AC1098" s="68"/>
      <c r="AD1098" s="68"/>
      <c r="AE1098" s="68"/>
      <c r="AG1098" s="167"/>
      <c r="AN1098" s="68"/>
      <c r="AO1098" s="68"/>
      <c r="AP1098" s="68"/>
      <c r="AQ1098" s="68"/>
      <c r="AR1098" s="68"/>
      <c r="AS1098" s="68"/>
      <c r="AT1098" s="68"/>
      <c r="AU1098" s="68"/>
    </row>
    <row r="1099" spans="27:47">
      <c r="AA1099" s="68"/>
      <c r="AB1099" s="68"/>
      <c r="AC1099" s="68"/>
      <c r="AD1099" s="68"/>
      <c r="AE1099" s="68"/>
      <c r="AG1099" s="167"/>
      <c r="AN1099" s="68"/>
      <c r="AO1099" s="68"/>
      <c r="AP1099" s="68"/>
      <c r="AQ1099" s="68"/>
      <c r="AR1099" s="68"/>
      <c r="AS1099" s="68"/>
      <c r="AT1099" s="68"/>
      <c r="AU1099" s="68"/>
    </row>
    <row r="1100" spans="27:47">
      <c r="AA1100" s="68"/>
      <c r="AB1100" s="68"/>
      <c r="AC1100" s="68"/>
      <c r="AD1100" s="68"/>
      <c r="AE1100" s="68"/>
      <c r="AG1100" s="167"/>
      <c r="AN1100" s="68"/>
      <c r="AO1100" s="68"/>
      <c r="AP1100" s="68"/>
      <c r="AQ1100" s="68"/>
      <c r="AR1100" s="68"/>
      <c r="AS1100" s="68"/>
      <c r="AT1100" s="68"/>
      <c r="AU1100" s="68"/>
    </row>
    <row r="1101" spans="27:47">
      <c r="AA1101" s="68"/>
      <c r="AB1101" s="68"/>
      <c r="AC1101" s="68"/>
      <c r="AD1101" s="68"/>
      <c r="AE1101" s="68"/>
      <c r="AG1101" s="167"/>
      <c r="AN1101" s="68"/>
      <c r="AO1101" s="68"/>
      <c r="AP1101" s="68"/>
      <c r="AQ1101" s="68"/>
      <c r="AR1101" s="68"/>
      <c r="AS1101" s="68"/>
      <c r="AT1101" s="68"/>
      <c r="AU1101" s="68"/>
    </row>
    <row r="1102" spans="27:47">
      <c r="AA1102" s="68"/>
      <c r="AB1102" s="68"/>
      <c r="AC1102" s="68"/>
      <c r="AD1102" s="68"/>
      <c r="AE1102" s="68"/>
      <c r="AG1102" s="167"/>
      <c r="AN1102" s="68"/>
      <c r="AO1102" s="68"/>
      <c r="AP1102" s="68"/>
      <c r="AQ1102" s="68"/>
      <c r="AR1102" s="68"/>
      <c r="AS1102" s="68"/>
      <c r="AT1102" s="68"/>
      <c r="AU1102" s="68"/>
    </row>
    <row r="1103" spans="27:47">
      <c r="AA1103" s="68"/>
      <c r="AB1103" s="68"/>
      <c r="AC1103" s="68"/>
      <c r="AD1103" s="68"/>
      <c r="AE1103" s="68"/>
      <c r="AG1103" s="167"/>
      <c r="AN1103" s="68"/>
      <c r="AO1103" s="68"/>
      <c r="AP1103" s="68"/>
      <c r="AQ1103" s="68"/>
      <c r="AR1103" s="68"/>
      <c r="AS1103" s="68"/>
      <c r="AT1103" s="68"/>
      <c r="AU1103" s="68"/>
    </row>
    <row r="1104" spans="27:47">
      <c r="AA1104" s="68"/>
      <c r="AB1104" s="68"/>
      <c r="AC1104" s="68"/>
      <c r="AD1104" s="68"/>
      <c r="AE1104" s="68"/>
      <c r="AG1104" s="167"/>
      <c r="AN1104" s="68"/>
      <c r="AO1104" s="68"/>
      <c r="AP1104" s="68"/>
      <c r="AQ1104" s="68"/>
      <c r="AR1104" s="68"/>
      <c r="AS1104" s="68"/>
      <c r="AT1104" s="68"/>
      <c r="AU1104" s="68"/>
    </row>
    <row r="1105" spans="27:47">
      <c r="AA1105" s="68"/>
      <c r="AB1105" s="68"/>
      <c r="AC1105" s="68"/>
      <c r="AD1105" s="68"/>
      <c r="AE1105" s="68"/>
      <c r="AG1105" s="167"/>
      <c r="AN1105" s="68"/>
      <c r="AO1105" s="68"/>
      <c r="AP1105" s="68"/>
      <c r="AQ1105" s="68"/>
      <c r="AR1105" s="68"/>
      <c r="AS1105" s="68"/>
      <c r="AT1105" s="68"/>
      <c r="AU1105" s="68"/>
    </row>
    <row r="1106" spans="27:47">
      <c r="AA1106" s="68"/>
      <c r="AB1106" s="68"/>
      <c r="AC1106" s="68"/>
      <c r="AD1106" s="68"/>
      <c r="AE1106" s="68"/>
      <c r="AG1106" s="167"/>
      <c r="AN1106" s="68"/>
      <c r="AO1106" s="68"/>
      <c r="AP1106" s="68"/>
      <c r="AQ1106" s="68"/>
      <c r="AR1106" s="68"/>
      <c r="AS1106" s="68"/>
      <c r="AT1106" s="68"/>
      <c r="AU1106" s="68"/>
    </row>
    <row r="1107" spans="27:47">
      <c r="AA1107" s="68"/>
      <c r="AB1107" s="68"/>
      <c r="AC1107" s="68"/>
      <c r="AD1107" s="68"/>
      <c r="AE1107" s="68"/>
      <c r="AG1107" s="167"/>
      <c r="AN1107" s="68"/>
      <c r="AO1107" s="68"/>
      <c r="AP1107" s="68"/>
      <c r="AQ1107" s="68"/>
      <c r="AR1107" s="68"/>
      <c r="AS1107" s="68"/>
      <c r="AT1107" s="68"/>
      <c r="AU1107" s="68"/>
    </row>
    <row r="1108" spans="27:47">
      <c r="AA1108" s="68"/>
      <c r="AB1108" s="68"/>
      <c r="AC1108" s="68"/>
      <c r="AD1108" s="68"/>
      <c r="AE1108" s="68"/>
      <c r="AG1108" s="167"/>
      <c r="AN1108" s="68"/>
      <c r="AO1108" s="68"/>
      <c r="AP1108" s="68"/>
      <c r="AQ1108" s="68"/>
      <c r="AR1108" s="68"/>
      <c r="AS1108" s="68"/>
      <c r="AT1108" s="68"/>
      <c r="AU1108" s="68"/>
    </row>
    <row r="1109" spans="27:47">
      <c r="AA1109" s="68"/>
      <c r="AB1109" s="68"/>
      <c r="AC1109" s="68"/>
      <c r="AD1109" s="68"/>
      <c r="AE1109" s="68"/>
      <c r="AG1109" s="167"/>
      <c r="AN1109" s="68"/>
      <c r="AO1109" s="68"/>
      <c r="AP1109" s="68"/>
      <c r="AQ1109" s="68"/>
      <c r="AR1109" s="68"/>
      <c r="AS1109" s="68"/>
      <c r="AT1109" s="68"/>
      <c r="AU1109" s="68"/>
    </row>
    <row r="1110" spans="27:47">
      <c r="AA1110" s="68"/>
      <c r="AB1110" s="68"/>
      <c r="AC1110" s="68"/>
      <c r="AD1110" s="68"/>
      <c r="AE1110" s="68"/>
      <c r="AG1110" s="167"/>
      <c r="AN1110" s="68"/>
      <c r="AO1110" s="68"/>
      <c r="AP1110" s="68"/>
      <c r="AQ1110" s="68"/>
      <c r="AR1110" s="68"/>
      <c r="AS1110" s="68"/>
      <c r="AT1110" s="68"/>
      <c r="AU1110" s="68"/>
    </row>
    <row r="1111" spans="27:47">
      <c r="AA1111" s="68"/>
      <c r="AB1111" s="68"/>
      <c r="AC1111" s="68"/>
      <c r="AD1111" s="68"/>
      <c r="AE1111" s="68"/>
      <c r="AG1111" s="167"/>
      <c r="AN1111" s="68"/>
      <c r="AO1111" s="68"/>
      <c r="AP1111" s="68"/>
      <c r="AQ1111" s="68"/>
      <c r="AR1111" s="68"/>
      <c r="AS1111" s="68"/>
      <c r="AT1111" s="68"/>
      <c r="AU1111" s="68"/>
    </row>
    <row r="1112" spans="27:47">
      <c r="AA1112" s="68"/>
      <c r="AB1112" s="68"/>
      <c r="AC1112" s="68"/>
      <c r="AD1112" s="68"/>
      <c r="AE1112" s="68"/>
      <c r="AG1112" s="167"/>
      <c r="AN1112" s="68"/>
      <c r="AO1112" s="68"/>
      <c r="AP1112" s="68"/>
      <c r="AQ1112" s="68"/>
      <c r="AR1112" s="68"/>
      <c r="AS1112" s="68"/>
      <c r="AT1112" s="68"/>
      <c r="AU1112" s="68"/>
    </row>
    <row r="1113" spans="27:47">
      <c r="AA1113" s="68"/>
      <c r="AB1113" s="68"/>
      <c r="AC1113" s="68"/>
      <c r="AD1113" s="68"/>
      <c r="AE1113" s="68"/>
      <c r="AG1113" s="167"/>
      <c r="AN1113" s="68"/>
      <c r="AO1113" s="68"/>
      <c r="AP1113" s="68"/>
      <c r="AQ1113" s="68"/>
      <c r="AR1113" s="68"/>
      <c r="AS1113" s="68"/>
      <c r="AT1113" s="68"/>
      <c r="AU1113" s="68"/>
    </row>
    <row r="1114" spans="27:47">
      <c r="AA1114" s="68"/>
      <c r="AB1114" s="68"/>
      <c r="AC1114" s="68"/>
      <c r="AD1114" s="68"/>
      <c r="AE1114" s="68"/>
      <c r="AG1114" s="167"/>
      <c r="AN1114" s="68"/>
      <c r="AO1114" s="68"/>
      <c r="AP1114" s="68"/>
      <c r="AQ1114" s="68"/>
      <c r="AR1114" s="68"/>
      <c r="AS1114" s="68"/>
      <c r="AT1114" s="68"/>
      <c r="AU1114" s="68"/>
    </row>
    <row r="1115" spans="27:47">
      <c r="AA1115" s="68"/>
      <c r="AB1115" s="68"/>
      <c r="AC1115" s="68"/>
      <c r="AD1115" s="68"/>
      <c r="AE1115" s="68"/>
      <c r="AG1115" s="167"/>
      <c r="AN1115" s="68"/>
      <c r="AO1115" s="68"/>
      <c r="AP1115" s="68"/>
      <c r="AQ1115" s="68"/>
      <c r="AR1115" s="68"/>
      <c r="AS1115" s="68"/>
      <c r="AT1115" s="68"/>
      <c r="AU1115" s="68"/>
    </row>
    <row r="1116" spans="27:47">
      <c r="AA1116" s="68"/>
      <c r="AB1116" s="68"/>
      <c r="AC1116" s="68"/>
      <c r="AD1116" s="68"/>
      <c r="AE1116" s="68"/>
      <c r="AG1116" s="167"/>
      <c r="AN1116" s="68"/>
      <c r="AO1116" s="68"/>
      <c r="AP1116" s="68"/>
      <c r="AQ1116" s="68"/>
      <c r="AR1116" s="68"/>
      <c r="AS1116" s="68"/>
      <c r="AT1116" s="68"/>
      <c r="AU1116" s="68"/>
    </row>
    <row r="1117" spans="27:47">
      <c r="AA1117" s="68"/>
      <c r="AB1117" s="68"/>
      <c r="AC1117" s="68"/>
      <c r="AD1117" s="68"/>
      <c r="AE1117" s="68"/>
      <c r="AG1117" s="167"/>
      <c r="AN1117" s="68"/>
      <c r="AO1117" s="68"/>
      <c r="AP1117" s="68"/>
      <c r="AQ1117" s="68"/>
      <c r="AR1117" s="68"/>
      <c r="AS1117" s="68"/>
      <c r="AT1117" s="68"/>
      <c r="AU1117" s="68"/>
    </row>
    <row r="1118" spans="27:47">
      <c r="AA1118" s="68"/>
      <c r="AB1118" s="68"/>
      <c r="AC1118" s="68"/>
      <c r="AD1118" s="68"/>
      <c r="AE1118" s="68"/>
      <c r="AG1118" s="167"/>
      <c r="AN1118" s="68"/>
      <c r="AO1118" s="68"/>
      <c r="AP1118" s="68"/>
      <c r="AQ1118" s="68"/>
      <c r="AR1118" s="68"/>
      <c r="AS1118" s="68"/>
      <c r="AT1118" s="68"/>
      <c r="AU1118" s="68"/>
    </row>
    <row r="1119" spans="27:47">
      <c r="AA1119" s="68"/>
      <c r="AB1119" s="68"/>
      <c r="AC1119" s="68"/>
      <c r="AD1119" s="68"/>
      <c r="AE1119" s="68"/>
      <c r="AG1119" s="167"/>
      <c r="AN1119" s="68"/>
      <c r="AO1119" s="68"/>
      <c r="AP1119" s="68"/>
      <c r="AQ1119" s="68"/>
      <c r="AR1119" s="68"/>
      <c r="AS1119" s="68"/>
      <c r="AT1119" s="68"/>
      <c r="AU1119" s="68"/>
    </row>
    <row r="1120" spans="27:47">
      <c r="AA1120" s="68"/>
      <c r="AB1120" s="68"/>
      <c r="AC1120" s="68"/>
      <c r="AD1120" s="68"/>
      <c r="AE1120" s="68"/>
      <c r="AG1120" s="167"/>
      <c r="AN1120" s="68"/>
      <c r="AO1120" s="68"/>
      <c r="AP1120" s="68"/>
      <c r="AQ1120" s="68"/>
      <c r="AR1120" s="68"/>
      <c r="AS1120" s="68"/>
      <c r="AT1120" s="68"/>
      <c r="AU1120" s="68"/>
    </row>
    <row r="1121" spans="27:47">
      <c r="AA1121" s="68"/>
      <c r="AB1121" s="68"/>
      <c r="AC1121" s="68"/>
      <c r="AD1121" s="68"/>
      <c r="AE1121" s="68"/>
      <c r="AG1121" s="167"/>
      <c r="AN1121" s="68"/>
      <c r="AO1121" s="68"/>
      <c r="AP1121" s="68"/>
      <c r="AQ1121" s="68"/>
      <c r="AR1121" s="68"/>
      <c r="AS1121" s="68"/>
      <c r="AT1121" s="68"/>
      <c r="AU1121" s="68"/>
    </row>
    <row r="1122" spans="27:47">
      <c r="AA1122" s="68"/>
      <c r="AB1122" s="68"/>
      <c r="AC1122" s="68"/>
      <c r="AD1122" s="68"/>
      <c r="AE1122" s="68"/>
      <c r="AG1122" s="167"/>
      <c r="AN1122" s="68"/>
      <c r="AO1122" s="68"/>
      <c r="AP1122" s="68"/>
      <c r="AQ1122" s="68"/>
      <c r="AR1122" s="68"/>
      <c r="AS1122" s="68"/>
      <c r="AT1122" s="68"/>
      <c r="AU1122" s="68"/>
    </row>
    <row r="1123" spans="27:47">
      <c r="AA1123" s="68"/>
      <c r="AB1123" s="68"/>
      <c r="AC1123" s="68"/>
      <c r="AD1123" s="68"/>
      <c r="AE1123" s="68"/>
      <c r="AG1123" s="167"/>
      <c r="AN1123" s="68"/>
      <c r="AO1123" s="68"/>
      <c r="AP1123" s="68"/>
      <c r="AQ1123" s="68"/>
      <c r="AR1123" s="68"/>
      <c r="AS1123" s="68"/>
      <c r="AT1123" s="68"/>
      <c r="AU1123" s="68"/>
    </row>
    <row r="1124" spans="27:47">
      <c r="AA1124" s="68"/>
      <c r="AB1124" s="68"/>
      <c r="AC1124" s="68"/>
      <c r="AD1124" s="68"/>
      <c r="AE1124" s="68"/>
      <c r="AG1124" s="167"/>
      <c r="AN1124" s="68"/>
      <c r="AO1124" s="68"/>
      <c r="AP1124" s="68"/>
      <c r="AQ1124" s="68"/>
      <c r="AR1124" s="68"/>
      <c r="AS1124" s="68"/>
      <c r="AT1124" s="68"/>
      <c r="AU1124" s="68"/>
    </row>
    <row r="1125" spans="27:47">
      <c r="AA1125" s="68"/>
      <c r="AB1125" s="68"/>
      <c r="AC1125" s="68"/>
      <c r="AD1125" s="68"/>
      <c r="AE1125" s="68"/>
      <c r="AG1125" s="167"/>
      <c r="AN1125" s="68"/>
      <c r="AO1125" s="68"/>
      <c r="AP1125" s="68"/>
      <c r="AQ1125" s="68"/>
      <c r="AR1125" s="68"/>
      <c r="AS1125" s="68"/>
      <c r="AT1125" s="68"/>
      <c r="AU1125" s="68"/>
    </row>
    <row r="1126" spans="27:47">
      <c r="AA1126" s="68"/>
      <c r="AB1126" s="68"/>
      <c r="AC1126" s="68"/>
      <c r="AD1126" s="68"/>
      <c r="AE1126" s="68"/>
      <c r="AG1126" s="167"/>
      <c r="AN1126" s="68"/>
      <c r="AO1126" s="68"/>
      <c r="AP1126" s="68"/>
      <c r="AQ1126" s="68"/>
      <c r="AR1126" s="68"/>
      <c r="AS1126" s="68"/>
      <c r="AT1126" s="68"/>
      <c r="AU1126" s="68"/>
    </row>
    <row r="1127" spans="27:47">
      <c r="AA1127" s="68"/>
      <c r="AB1127" s="68"/>
      <c r="AC1127" s="68"/>
      <c r="AD1127" s="68"/>
      <c r="AE1127" s="68"/>
      <c r="AG1127" s="167"/>
      <c r="AN1127" s="68"/>
      <c r="AO1127" s="68"/>
      <c r="AP1127" s="68"/>
      <c r="AQ1127" s="68"/>
      <c r="AR1127" s="68"/>
      <c r="AS1127" s="68"/>
      <c r="AT1127" s="68"/>
      <c r="AU1127" s="68"/>
    </row>
    <row r="1128" spans="27:47">
      <c r="AA1128" s="68"/>
      <c r="AB1128" s="68"/>
      <c r="AC1128" s="68"/>
      <c r="AD1128" s="68"/>
      <c r="AE1128" s="68"/>
      <c r="AG1128" s="167"/>
      <c r="AN1128" s="68"/>
      <c r="AO1128" s="68"/>
      <c r="AP1128" s="68"/>
      <c r="AQ1128" s="68"/>
      <c r="AR1128" s="68"/>
      <c r="AS1128" s="68"/>
      <c r="AT1128" s="68"/>
      <c r="AU1128" s="68"/>
    </row>
    <row r="1129" spans="27:47">
      <c r="AA1129" s="68"/>
      <c r="AB1129" s="68"/>
      <c r="AC1129" s="68"/>
      <c r="AD1129" s="68"/>
      <c r="AE1129" s="68"/>
      <c r="AG1129" s="167"/>
      <c r="AN1129" s="68"/>
      <c r="AO1129" s="68"/>
      <c r="AP1129" s="68"/>
      <c r="AQ1129" s="68"/>
      <c r="AR1129" s="68"/>
      <c r="AS1129" s="68"/>
      <c r="AT1129" s="68"/>
      <c r="AU1129" s="68"/>
    </row>
    <row r="1130" spans="27:47">
      <c r="AA1130" s="68"/>
      <c r="AB1130" s="68"/>
      <c r="AC1130" s="68"/>
      <c r="AD1130" s="68"/>
      <c r="AE1130" s="68"/>
      <c r="AG1130" s="167"/>
      <c r="AN1130" s="68"/>
      <c r="AO1130" s="68"/>
      <c r="AP1130" s="68"/>
      <c r="AQ1130" s="68"/>
      <c r="AR1130" s="68"/>
      <c r="AS1130" s="68"/>
      <c r="AT1130" s="68"/>
      <c r="AU1130" s="68"/>
    </row>
    <row r="1131" spans="27:47">
      <c r="AA1131" s="68"/>
      <c r="AB1131" s="68"/>
      <c r="AC1131" s="68"/>
      <c r="AD1131" s="68"/>
      <c r="AE1131" s="68"/>
      <c r="AG1131" s="167"/>
      <c r="AN1131" s="68"/>
      <c r="AO1131" s="68"/>
      <c r="AP1131" s="68"/>
      <c r="AQ1131" s="68"/>
      <c r="AR1131" s="68"/>
      <c r="AS1131" s="68"/>
      <c r="AT1131" s="68"/>
      <c r="AU1131" s="68"/>
    </row>
    <row r="1132" spans="27:47">
      <c r="AA1132" s="68"/>
      <c r="AB1132" s="68"/>
      <c r="AC1132" s="68"/>
      <c r="AD1132" s="68"/>
      <c r="AE1132" s="68"/>
      <c r="AG1132" s="167"/>
      <c r="AN1132" s="68"/>
      <c r="AO1132" s="68"/>
      <c r="AP1132" s="68"/>
      <c r="AQ1132" s="68"/>
      <c r="AR1132" s="68"/>
      <c r="AS1132" s="68"/>
      <c r="AT1132" s="68"/>
      <c r="AU1132" s="68"/>
    </row>
    <row r="1133" spans="27:47">
      <c r="AA1133" s="68"/>
      <c r="AB1133" s="68"/>
      <c r="AC1133" s="68"/>
      <c r="AD1133" s="68"/>
      <c r="AE1133" s="68"/>
      <c r="AG1133" s="167"/>
      <c r="AN1133" s="68"/>
      <c r="AO1133" s="68"/>
      <c r="AP1133" s="68"/>
      <c r="AQ1133" s="68"/>
      <c r="AR1133" s="68"/>
      <c r="AS1133" s="68"/>
      <c r="AT1133" s="68"/>
      <c r="AU1133" s="68"/>
    </row>
    <row r="1134" spans="27:47">
      <c r="AA1134" s="68"/>
      <c r="AB1134" s="68"/>
      <c r="AC1134" s="68"/>
      <c r="AD1134" s="68"/>
      <c r="AE1134" s="68"/>
      <c r="AG1134" s="167"/>
      <c r="AN1134" s="68"/>
      <c r="AO1134" s="68"/>
      <c r="AP1134" s="68"/>
      <c r="AQ1134" s="68"/>
      <c r="AR1134" s="68"/>
      <c r="AS1134" s="68"/>
      <c r="AT1134" s="68"/>
      <c r="AU1134" s="68"/>
    </row>
    <row r="1135" spans="27:47">
      <c r="AA1135" s="68"/>
      <c r="AB1135" s="68"/>
      <c r="AC1135" s="68"/>
      <c r="AD1135" s="68"/>
      <c r="AE1135" s="68"/>
      <c r="AG1135" s="167"/>
      <c r="AN1135" s="68"/>
      <c r="AO1135" s="68"/>
      <c r="AP1135" s="68"/>
      <c r="AQ1135" s="68"/>
      <c r="AR1135" s="68"/>
      <c r="AS1135" s="68"/>
      <c r="AT1135" s="68"/>
      <c r="AU1135" s="68"/>
    </row>
    <row r="1136" spans="27:47">
      <c r="AA1136" s="68"/>
      <c r="AB1136" s="68"/>
      <c r="AC1136" s="68"/>
      <c r="AD1136" s="68"/>
      <c r="AE1136" s="68"/>
      <c r="AG1136" s="167"/>
      <c r="AN1136" s="68"/>
      <c r="AO1136" s="68"/>
      <c r="AP1136" s="68"/>
      <c r="AQ1136" s="68"/>
      <c r="AR1136" s="68"/>
      <c r="AS1136" s="68"/>
      <c r="AT1136" s="68"/>
      <c r="AU1136" s="68"/>
    </row>
    <row r="1137" spans="27:47">
      <c r="AA1137" s="68"/>
      <c r="AB1137" s="68"/>
      <c r="AC1137" s="68"/>
      <c r="AD1137" s="68"/>
      <c r="AE1137" s="68"/>
      <c r="AG1137" s="167"/>
      <c r="AN1137" s="68"/>
      <c r="AO1137" s="68"/>
      <c r="AP1137" s="68"/>
      <c r="AQ1137" s="68"/>
      <c r="AR1137" s="68"/>
      <c r="AS1137" s="68"/>
      <c r="AT1137" s="68"/>
      <c r="AU1137" s="68"/>
    </row>
    <row r="1138" spans="27:47">
      <c r="AA1138" s="68"/>
      <c r="AB1138" s="68"/>
      <c r="AC1138" s="68"/>
      <c r="AD1138" s="68"/>
      <c r="AE1138" s="68"/>
      <c r="AG1138" s="167"/>
      <c r="AN1138" s="68"/>
      <c r="AO1138" s="68"/>
      <c r="AP1138" s="68"/>
      <c r="AQ1138" s="68"/>
      <c r="AR1138" s="68"/>
      <c r="AS1138" s="68"/>
      <c r="AT1138" s="68"/>
      <c r="AU1138" s="68"/>
    </row>
    <row r="1139" spans="27:47">
      <c r="AA1139" s="68"/>
      <c r="AB1139" s="68"/>
      <c r="AC1139" s="68"/>
      <c r="AD1139" s="68"/>
      <c r="AE1139" s="68"/>
      <c r="AG1139" s="167"/>
      <c r="AN1139" s="68"/>
      <c r="AO1139" s="68"/>
      <c r="AP1139" s="68"/>
      <c r="AQ1139" s="68"/>
      <c r="AR1139" s="68"/>
      <c r="AS1139" s="68"/>
      <c r="AT1139" s="68"/>
      <c r="AU1139" s="68"/>
    </row>
    <row r="1140" spans="27:47">
      <c r="AA1140" s="68"/>
      <c r="AB1140" s="68"/>
      <c r="AC1140" s="68"/>
      <c r="AD1140" s="68"/>
      <c r="AE1140" s="68"/>
      <c r="AG1140" s="167"/>
      <c r="AN1140" s="68"/>
      <c r="AO1140" s="68"/>
      <c r="AP1140" s="68"/>
      <c r="AQ1140" s="68"/>
      <c r="AR1140" s="68"/>
      <c r="AS1140" s="68"/>
      <c r="AT1140" s="68"/>
      <c r="AU1140" s="68"/>
    </row>
    <row r="1141" spans="27:47">
      <c r="AA1141" s="68"/>
      <c r="AB1141" s="68"/>
      <c r="AC1141" s="68"/>
      <c r="AD1141" s="68"/>
      <c r="AE1141" s="68"/>
      <c r="AG1141" s="167"/>
      <c r="AN1141" s="68"/>
      <c r="AO1141" s="68"/>
      <c r="AP1141" s="68"/>
      <c r="AQ1141" s="68"/>
      <c r="AR1141" s="68"/>
      <c r="AS1141" s="68"/>
      <c r="AT1141" s="68"/>
      <c r="AU1141" s="68"/>
    </row>
    <row r="1142" spans="27:47">
      <c r="AA1142" s="68"/>
      <c r="AB1142" s="68"/>
      <c r="AC1142" s="68"/>
      <c r="AD1142" s="68"/>
      <c r="AE1142" s="68"/>
      <c r="AG1142" s="167"/>
      <c r="AN1142" s="68"/>
      <c r="AO1142" s="68"/>
      <c r="AP1142" s="68"/>
      <c r="AQ1142" s="68"/>
      <c r="AR1142" s="68"/>
      <c r="AS1142" s="68"/>
      <c r="AT1142" s="68"/>
      <c r="AU1142" s="68"/>
    </row>
    <row r="1143" spans="27:47">
      <c r="AA1143" s="68"/>
      <c r="AB1143" s="68"/>
      <c r="AC1143" s="68"/>
      <c r="AD1143" s="68"/>
      <c r="AE1143" s="68"/>
      <c r="AG1143" s="167"/>
      <c r="AN1143" s="68"/>
      <c r="AO1143" s="68"/>
      <c r="AP1143" s="68"/>
      <c r="AQ1143" s="68"/>
      <c r="AR1143" s="68"/>
      <c r="AS1143" s="68"/>
      <c r="AT1143" s="68"/>
      <c r="AU1143" s="68"/>
    </row>
    <row r="1144" spans="27:47">
      <c r="AA1144" s="68"/>
      <c r="AB1144" s="68"/>
      <c r="AC1144" s="68"/>
      <c r="AD1144" s="68"/>
      <c r="AE1144" s="68"/>
      <c r="AG1144" s="167"/>
      <c r="AN1144" s="68"/>
      <c r="AO1144" s="68"/>
      <c r="AP1144" s="68"/>
      <c r="AQ1144" s="68"/>
      <c r="AR1144" s="68"/>
      <c r="AS1144" s="68"/>
      <c r="AT1144" s="68"/>
      <c r="AU1144" s="68"/>
    </row>
    <row r="1145" spans="27:47">
      <c r="AA1145" s="68"/>
      <c r="AB1145" s="68"/>
      <c r="AC1145" s="68"/>
      <c r="AD1145" s="68"/>
      <c r="AE1145" s="68"/>
      <c r="AG1145" s="167"/>
      <c r="AN1145" s="68"/>
      <c r="AO1145" s="68"/>
      <c r="AP1145" s="68"/>
      <c r="AQ1145" s="68"/>
      <c r="AR1145" s="68"/>
      <c r="AS1145" s="68"/>
      <c r="AT1145" s="68"/>
      <c r="AU1145" s="68"/>
    </row>
    <row r="1146" spans="27:47">
      <c r="AA1146" s="68"/>
      <c r="AB1146" s="68"/>
      <c r="AC1146" s="68"/>
      <c r="AD1146" s="68"/>
      <c r="AE1146" s="68"/>
      <c r="AG1146" s="167"/>
      <c r="AN1146" s="68"/>
      <c r="AO1146" s="68"/>
      <c r="AP1146" s="68"/>
      <c r="AQ1146" s="68"/>
      <c r="AR1146" s="68"/>
      <c r="AS1146" s="68"/>
      <c r="AT1146" s="68"/>
      <c r="AU1146" s="68"/>
    </row>
    <row r="1147" spans="27:47">
      <c r="AA1147" s="68"/>
      <c r="AB1147" s="68"/>
      <c r="AC1147" s="68"/>
      <c r="AD1147" s="68"/>
      <c r="AE1147" s="68"/>
      <c r="AG1147" s="167"/>
      <c r="AN1147" s="68"/>
      <c r="AO1147" s="68"/>
      <c r="AP1147" s="68"/>
      <c r="AQ1147" s="68"/>
      <c r="AR1147" s="68"/>
      <c r="AS1147" s="68"/>
      <c r="AT1147" s="68"/>
      <c r="AU1147" s="68"/>
    </row>
    <row r="1148" spans="27:47">
      <c r="AA1148" s="68"/>
      <c r="AB1148" s="68"/>
      <c r="AC1148" s="68"/>
      <c r="AD1148" s="68"/>
      <c r="AE1148" s="68"/>
      <c r="AG1148" s="167"/>
      <c r="AN1148" s="68"/>
      <c r="AO1148" s="68"/>
      <c r="AP1148" s="68"/>
      <c r="AQ1148" s="68"/>
      <c r="AR1148" s="68"/>
      <c r="AS1148" s="68"/>
      <c r="AT1148" s="68"/>
      <c r="AU1148" s="68"/>
    </row>
    <row r="1149" spans="27:47">
      <c r="AA1149" s="68"/>
      <c r="AB1149" s="68"/>
      <c r="AC1149" s="68"/>
      <c r="AD1149" s="68"/>
      <c r="AE1149" s="68"/>
      <c r="AG1149" s="167"/>
      <c r="AN1149" s="68"/>
      <c r="AO1149" s="68"/>
      <c r="AP1149" s="68"/>
      <c r="AQ1149" s="68"/>
      <c r="AR1149" s="68"/>
      <c r="AS1149" s="68"/>
      <c r="AT1149" s="68"/>
      <c r="AU1149" s="68"/>
    </row>
    <row r="1150" spans="27:47">
      <c r="AA1150" s="68"/>
      <c r="AB1150" s="68"/>
      <c r="AC1150" s="68"/>
      <c r="AD1150" s="68"/>
      <c r="AE1150" s="68"/>
      <c r="AG1150" s="167"/>
      <c r="AN1150" s="68"/>
      <c r="AO1150" s="68"/>
      <c r="AP1150" s="68"/>
      <c r="AQ1150" s="68"/>
      <c r="AR1150" s="68"/>
      <c r="AS1150" s="68"/>
      <c r="AT1150" s="68"/>
      <c r="AU1150" s="68"/>
    </row>
    <row r="1151" spans="27:47">
      <c r="AA1151" s="68"/>
      <c r="AB1151" s="68"/>
      <c r="AC1151" s="68"/>
      <c r="AD1151" s="68"/>
      <c r="AE1151" s="68"/>
      <c r="AG1151" s="167"/>
      <c r="AN1151" s="68"/>
      <c r="AO1151" s="68"/>
      <c r="AP1151" s="68"/>
      <c r="AQ1151" s="68"/>
      <c r="AR1151" s="68"/>
      <c r="AS1151" s="68"/>
      <c r="AT1151" s="68"/>
      <c r="AU1151" s="68"/>
    </row>
    <row r="1152" spans="27:47">
      <c r="AA1152" s="68"/>
      <c r="AB1152" s="68"/>
      <c r="AC1152" s="68"/>
      <c r="AD1152" s="68"/>
      <c r="AE1152" s="68"/>
      <c r="AG1152" s="167"/>
      <c r="AN1152" s="68"/>
      <c r="AO1152" s="68"/>
      <c r="AP1152" s="68"/>
      <c r="AQ1152" s="68"/>
      <c r="AR1152" s="68"/>
      <c r="AS1152" s="68"/>
      <c r="AT1152" s="68"/>
      <c r="AU1152" s="68"/>
    </row>
    <row r="1153" spans="27:48">
      <c r="AA1153" s="68"/>
      <c r="AB1153" s="68"/>
      <c r="AC1153" s="68"/>
      <c r="AD1153" s="68"/>
      <c r="AE1153" s="68"/>
      <c r="AG1153" s="167"/>
      <c r="AN1153" s="68"/>
      <c r="AO1153" s="68"/>
      <c r="AP1153" s="68"/>
      <c r="AQ1153" s="68"/>
      <c r="AR1153" s="68"/>
      <c r="AS1153" s="68"/>
      <c r="AT1153" s="68"/>
      <c r="AU1153" s="68"/>
    </row>
    <row r="1154" spans="27:48">
      <c r="AA1154" s="68"/>
      <c r="AB1154" s="68"/>
      <c r="AC1154" s="68"/>
      <c r="AD1154" s="68"/>
      <c r="AE1154" s="68"/>
      <c r="AG1154" s="167"/>
      <c r="AN1154" s="68"/>
      <c r="AO1154" s="68"/>
      <c r="AP1154" s="68"/>
      <c r="AQ1154" s="68"/>
      <c r="AR1154" s="68"/>
      <c r="AS1154" s="68"/>
      <c r="AT1154" s="68"/>
      <c r="AU1154" s="68"/>
    </row>
    <row r="1155" spans="27:48">
      <c r="AA1155" s="68"/>
      <c r="AB1155" s="68"/>
      <c r="AC1155" s="68"/>
      <c r="AD1155" s="68"/>
      <c r="AE1155" s="68"/>
      <c r="AG1155" s="167"/>
      <c r="AN1155" s="68"/>
      <c r="AO1155" s="68"/>
      <c r="AP1155" s="68"/>
      <c r="AQ1155" s="68"/>
      <c r="AR1155" s="68"/>
      <c r="AS1155" s="68"/>
      <c r="AT1155" s="68"/>
      <c r="AU1155" s="68"/>
    </row>
    <row r="1156" spans="27:48">
      <c r="AA1156" s="68"/>
      <c r="AB1156" s="68"/>
      <c r="AC1156" s="68"/>
      <c r="AD1156" s="68"/>
      <c r="AE1156" s="68"/>
      <c r="AG1156" s="167"/>
      <c r="AN1156" s="68"/>
      <c r="AO1156" s="68"/>
      <c r="AP1156" s="68"/>
      <c r="AQ1156" s="68"/>
      <c r="AR1156" s="68"/>
      <c r="AS1156" s="68"/>
      <c r="AT1156" s="68"/>
      <c r="AU1156" s="68"/>
    </row>
    <row r="1157" spans="27:48">
      <c r="AA1157" s="68"/>
      <c r="AB1157" s="68"/>
      <c r="AC1157" s="68"/>
      <c r="AD1157" s="68"/>
      <c r="AE1157" s="68"/>
      <c r="AG1157" s="167"/>
      <c r="AN1157" s="68"/>
      <c r="AO1157" s="68"/>
      <c r="AP1157" s="68"/>
      <c r="AQ1157" s="68"/>
      <c r="AR1157" s="68"/>
      <c r="AS1157" s="68"/>
      <c r="AT1157" s="68"/>
      <c r="AU1157" s="68"/>
      <c r="AV1157" s="68"/>
    </row>
    <row r="1158" spans="27:48">
      <c r="AA1158" s="68"/>
      <c r="AB1158" s="68"/>
      <c r="AC1158" s="68"/>
      <c r="AD1158" s="68"/>
      <c r="AE1158" s="68"/>
      <c r="AG1158" s="167"/>
      <c r="AN1158" s="68"/>
      <c r="AO1158" s="68"/>
      <c r="AP1158" s="68"/>
      <c r="AQ1158" s="68"/>
      <c r="AR1158" s="68"/>
      <c r="AS1158" s="68"/>
      <c r="AT1158" s="68"/>
      <c r="AU1158" s="68"/>
    </row>
    <row r="1159" spans="27:48">
      <c r="AA1159" s="68"/>
      <c r="AB1159" s="68"/>
      <c r="AC1159" s="68"/>
      <c r="AD1159" s="68"/>
      <c r="AE1159" s="68"/>
      <c r="AG1159" s="167"/>
      <c r="AN1159" s="68"/>
      <c r="AO1159" s="68"/>
      <c r="AP1159" s="68"/>
      <c r="AQ1159" s="68"/>
      <c r="AR1159" s="68"/>
      <c r="AS1159" s="68"/>
      <c r="AT1159" s="68"/>
      <c r="AU1159" s="68"/>
    </row>
    <row r="1160" spans="27:48">
      <c r="AA1160" s="68"/>
      <c r="AB1160" s="68"/>
      <c r="AC1160" s="68"/>
      <c r="AD1160" s="68"/>
      <c r="AE1160" s="68"/>
      <c r="AG1160" s="167"/>
      <c r="AN1160" s="68"/>
      <c r="AO1160" s="68"/>
      <c r="AP1160" s="68"/>
      <c r="AQ1160" s="68"/>
      <c r="AR1160" s="68"/>
      <c r="AS1160" s="68"/>
      <c r="AT1160" s="68"/>
      <c r="AU1160" s="68"/>
    </row>
    <row r="1161" spans="27:48">
      <c r="AA1161" s="68"/>
      <c r="AB1161" s="68"/>
      <c r="AC1161" s="68"/>
      <c r="AD1161" s="68"/>
      <c r="AE1161" s="68"/>
      <c r="AG1161" s="167"/>
      <c r="AN1161" s="68"/>
      <c r="AO1161" s="68"/>
      <c r="AP1161" s="68"/>
      <c r="AQ1161" s="68"/>
      <c r="AR1161" s="68"/>
      <c r="AS1161" s="68"/>
      <c r="AT1161" s="68"/>
      <c r="AU1161" s="68"/>
    </row>
    <row r="1162" spans="27:48">
      <c r="AA1162" s="68"/>
      <c r="AB1162" s="68"/>
      <c r="AC1162" s="68"/>
      <c r="AD1162" s="68"/>
      <c r="AE1162" s="68"/>
      <c r="AG1162" s="167"/>
      <c r="AN1162" s="68"/>
      <c r="AO1162" s="68"/>
      <c r="AP1162" s="68"/>
      <c r="AQ1162" s="68"/>
      <c r="AR1162" s="68"/>
      <c r="AS1162" s="68"/>
      <c r="AT1162" s="68"/>
      <c r="AU1162" s="68"/>
    </row>
    <row r="1163" spans="27:48">
      <c r="AA1163" s="68"/>
      <c r="AB1163" s="68"/>
      <c r="AC1163" s="68"/>
      <c r="AD1163" s="68"/>
      <c r="AE1163" s="68"/>
      <c r="AG1163" s="167"/>
      <c r="AN1163" s="68"/>
      <c r="AO1163" s="68"/>
      <c r="AP1163" s="68"/>
      <c r="AQ1163" s="68"/>
      <c r="AR1163" s="68"/>
      <c r="AS1163" s="68"/>
      <c r="AT1163" s="68"/>
      <c r="AU1163" s="68"/>
    </row>
    <row r="1164" spans="27:48">
      <c r="AA1164" s="68"/>
      <c r="AB1164" s="68"/>
      <c r="AC1164" s="68"/>
      <c r="AD1164" s="68"/>
      <c r="AE1164" s="68"/>
      <c r="AG1164" s="167"/>
      <c r="AN1164" s="68"/>
      <c r="AO1164" s="68"/>
      <c r="AP1164" s="68"/>
      <c r="AQ1164" s="68"/>
      <c r="AR1164" s="68"/>
      <c r="AS1164" s="68"/>
      <c r="AT1164" s="68"/>
      <c r="AU1164" s="68"/>
    </row>
    <row r="1165" spans="27:48">
      <c r="AA1165" s="68"/>
      <c r="AB1165" s="68"/>
      <c r="AC1165" s="68"/>
      <c r="AD1165" s="68"/>
      <c r="AE1165" s="68"/>
      <c r="AG1165" s="167"/>
      <c r="AN1165" s="68"/>
      <c r="AO1165" s="68"/>
      <c r="AP1165" s="68"/>
      <c r="AQ1165" s="68"/>
      <c r="AR1165" s="68"/>
      <c r="AS1165" s="68"/>
      <c r="AT1165" s="68"/>
      <c r="AU1165" s="68"/>
    </row>
    <row r="1166" spans="27:48">
      <c r="AA1166" s="68"/>
      <c r="AB1166" s="68"/>
      <c r="AC1166" s="68"/>
      <c r="AD1166" s="68"/>
      <c r="AE1166" s="68"/>
      <c r="AG1166" s="167"/>
      <c r="AN1166" s="68"/>
      <c r="AO1166" s="68"/>
      <c r="AP1166" s="68"/>
      <c r="AQ1166" s="68"/>
      <c r="AR1166" s="68"/>
      <c r="AS1166" s="68"/>
      <c r="AT1166" s="68"/>
      <c r="AU1166" s="68"/>
    </row>
    <row r="1167" spans="27:48">
      <c r="AA1167" s="68"/>
      <c r="AB1167" s="68"/>
      <c r="AC1167" s="68"/>
      <c r="AD1167" s="68"/>
      <c r="AE1167" s="68"/>
      <c r="AG1167" s="167"/>
      <c r="AN1167" s="68"/>
      <c r="AO1167" s="68"/>
      <c r="AP1167" s="68"/>
      <c r="AQ1167" s="68"/>
      <c r="AR1167" s="68"/>
      <c r="AS1167" s="68"/>
      <c r="AT1167" s="68"/>
      <c r="AU1167" s="68"/>
    </row>
    <row r="1168" spans="27:48">
      <c r="AA1168" s="68"/>
      <c r="AB1168" s="68"/>
      <c r="AC1168" s="68"/>
      <c r="AD1168" s="68"/>
      <c r="AE1168" s="68"/>
      <c r="AG1168" s="167"/>
      <c r="AN1168" s="68"/>
      <c r="AO1168" s="68"/>
      <c r="AP1168" s="68"/>
      <c r="AQ1168" s="68"/>
      <c r="AR1168" s="68"/>
      <c r="AS1168" s="68"/>
      <c r="AT1168" s="68"/>
      <c r="AU1168" s="68"/>
    </row>
    <row r="1169" spans="27:64">
      <c r="AA1169" s="68"/>
      <c r="AB1169" s="68"/>
      <c r="AC1169" s="68"/>
      <c r="AD1169" s="68"/>
      <c r="AE1169" s="68"/>
      <c r="AG1169" s="167"/>
      <c r="AN1169" s="68"/>
      <c r="AO1169" s="68"/>
      <c r="AP1169" s="68"/>
      <c r="AQ1169" s="68"/>
      <c r="AR1169" s="68"/>
      <c r="AS1169" s="68"/>
      <c r="AT1169" s="68"/>
      <c r="AU1169" s="68"/>
    </row>
    <row r="1170" spans="27:64">
      <c r="AA1170" s="68"/>
      <c r="AB1170" s="68"/>
      <c r="AC1170" s="68"/>
      <c r="AD1170" s="68"/>
      <c r="AE1170" s="68"/>
      <c r="AG1170" s="167"/>
      <c r="AN1170" s="68"/>
      <c r="AO1170" s="68"/>
      <c r="AP1170" s="68"/>
      <c r="AQ1170" s="68"/>
      <c r="AR1170" s="68"/>
      <c r="AS1170" s="68"/>
      <c r="AT1170" s="68"/>
      <c r="AU1170" s="68"/>
    </row>
    <row r="1171" spans="27:64">
      <c r="AA1171" s="68"/>
      <c r="AB1171" s="68"/>
      <c r="AC1171" s="68"/>
      <c r="AD1171" s="68"/>
      <c r="AE1171" s="68"/>
      <c r="AG1171" s="167"/>
      <c r="AN1171" s="68"/>
      <c r="AO1171" s="68"/>
      <c r="AP1171" s="68"/>
      <c r="AQ1171" s="68"/>
      <c r="AR1171" s="68"/>
      <c r="AS1171" s="68"/>
      <c r="AT1171" s="68"/>
      <c r="AU1171" s="68"/>
    </row>
    <row r="1172" spans="27:64">
      <c r="AA1172" s="68"/>
      <c r="AB1172" s="68"/>
      <c r="AC1172" s="68"/>
      <c r="AD1172" s="68"/>
      <c r="AE1172" s="68"/>
      <c r="AG1172" s="167"/>
      <c r="AN1172" s="68"/>
      <c r="AO1172" s="68"/>
      <c r="AP1172" s="68"/>
      <c r="AQ1172" s="68"/>
      <c r="AR1172" s="68"/>
      <c r="AS1172" s="68"/>
      <c r="AT1172" s="68"/>
      <c r="AU1172" s="68"/>
    </row>
    <row r="1173" spans="27:64">
      <c r="AA1173" s="68"/>
      <c r="AB1173" s="68"/>
      <c r="AC1173" s="68"/>
      <c r="AD1173" s="68"/>
      <c r="AE1173" s="68"/>
      <c r="AG1173" s="167"/>
      <c r="AN1173" s="68"/>
      <c r="AO1173" s="68"/>
      <c r="AP1173" s="68"/>
      <c r="AQ1173" s="68"/>
      <c r="AR1173" s="68"/>
      <c r="AS1173" s="68"/>
      <c r="AT1173" s="68"/>
      <c r="AU1173" s="68"/>
    </row>
    <row r="1174" spans="27:64">
      <c r="AA1174" s="68"/>
      <c r="AB1174" s="68"/>
      <c r="AC1174" s="68"/>
      <c r="AD1174" s="68"/>
      <c r="AE1174" s="68"/>
      <c r="AG1174" s="167"/>
      <c r="AN1174" s="68"/>
      <c r="AO1174" s="68"/>
      <c r="AP1174" s="68"/>
      <c r="AQ1174" s="68"/>
      <c r="AR1174" s="68"/>
      <c r="AS1174" s="68"/>
      <c r="AT1174" s="68"/>
      <c r="AU1174" s="68"/>
    </row>
    <row r="1175" spans="27:64">
      <c r="AA1175" s="68"/>
      <c r="AB1175" s="68"/>
      <c r="AC1175" s="68"/>
      <c r="AD1175" s="68"/>
      <c r="AE1175" s="68"/>
      <c r="AG1175" s="167"/>
      <c r="AN1175" s="68"/>
      <c r="AO1175" s="68"/>
      <c r="AP1175" s="68"/>
      <c r="AQ1175" s="68"/>
      <c r="AR1175" s="68"/>
      <c r="AS1175" s="68"/>
      <c r="AT1175" s="68"/>
      <c r="AU1175" s="68"/>
    </row>
    <row r="1176" spans="27:64">
      <c r="AA1176" s="68"/>
      <c r="AB1176" s="68"/>
      <c r="AC1176" s="68"/>
      <c r="AD1176" s="68"/>
      <c r="AE1176" s="68"/>
      <c r="AG1176" s="167"/>
      <c r="AN1176" s="68"/>
      <c r="AO1176" s="68"/>
      <c r="AP1176" s="68"/>
      <c r="AQ1176" s="68"/>
      <c r="AR1176" s="68"/>
      <c r="AS1176" s="68"/>
      <c r="AT1176" s="68"/>
      <c r="AU1176" s="68"/>
    </row>
    <row r="1177" spans="27:64">
      <c r="AA1177" s="68"/>
      <c r="AB1177" s="68"/>
      <c r="AC1177" s="68"/>
      <c r="AD1177" s="68"/>
      <c r="AE1177" s="68"/>
      <c r="AG1177" s="167"/>
      <c r="AN1177" s="68"/>
      <c r="AO1177" s="68"/>
      <c r="AP1177" s="68"/>
      <c r="AQ1177" s="68"/>
      <c r="AR1177" s="68"/>
      <c r="AS1177" s="68"/>
      <c r="AT1177" s="68"/>
      <c r="AU1177" s="68"/>
      <c r="AV1177" s="68"/>
      <c r="AW1177" s="68"/>
      <c r="AX1177" s="68"/>
      <c r="AY1177" s="68"/>
      <c r="AZ1177" s="68"/>
      <c r="BA1177" s="68"/>
      <c r="BB1177" s="68"/>
      <c r="BC1177" s="68"/>
      <c r="BD1177" s="68"/>
      <c r="BE1177" s="68"/>
      <c r="BF1177" s="68"/>
      <c r="BG1177" s="68"/>
      <c r="BH1177" s="68"/>
      <c r="BI1177" s="68"/>
      <c r="BJ1177" s="68"/>
      <c r="BK1177" s="68"/>
      <c r="BL1177" s="68"/>
    </row>
    <row r="1178" spans="27:64">
      <c r="AA1178" s="68"/>
      <c r="AB1178" s="68"/>
      <c r="AC1178" s="68"/>
      <c r="AD1178" s="68"/>
      <c r="AE1178" s="68"/>
      <c r="AG1178" s="167"/>
      <c r="AN1178" s="68"/>
      <c r="AO1178" s="68"/>
      <c r="AP1178" s="68"/>
      <c r="AQ1178" s="68"/>
      <c r="AR1178" s="68"/>
      <c r="AS1178" s="68"/>
      <c r="AT1178" s="68"/>
      <c r="AU1178" s="68"/>
    </row>
    <row r="1179" spans="27:64">
      <c r="AA1179" s="68"/>
      <c r="AB1179" s="68"/>
      <c r="AC1179" s="68"/>
      <c r="AD1179" s="68"/>
      <c r="AE1179" s="68"/>
      <c r="AG1179" s="167"/>
      <c r="AN1179" s="68"/>
      <c r="AO1179" s="68"/>
      <c r="AP1179" s="68"/>
      <c r="AQ1179" s="68"/>
      <c r="AR1179" s="68"/>
      <c r="AS1179" s="68"/>
      <c r="AT1179" s="68"/>
      <c r="AU1179" s="68"/>
    </row>
    <row r="1180" spans="27:64">
      <c r="AA1180" s="68"/>
      <c r="AB1180" s="68"/>
      <c r="AC1180" s="68"/>
      <c r="AD1180" s="68"/>
      <c r="AE1180" s="68"/>
      <c r="AG1180" s="167"/>
      <c r="AN1180" s="68"/>
      <c r="AO1180" s="68"/>
      <c r="AP1180" s="68"/>
      <c r="AQ1180" s="68"/>
      <c r="AR1180" s="68"/>
      <c r="AS1180" s="68"/>
      <c r="AT1180" s="68"/>
      <c r="AU1180" s="68"/>
    </row>
    <row r="1181" spans="27:64">
      <c r="AA1181" s="68"/>
      <c r="AB1181" s="68"/>
      <c r="AC1181" s="68"/>
      <c r="AD1181" s="68"/>
      <c r="AE1181" s="68"/>
      <c r="AG1181" s="167"/>
      <c r="AN1181" s="68"/>
      <c r="AO1181" s="68"/>
      <c r="AP1181" s="68"/>
      <c r="AQ1181" s="68"/>
      <c r="AR1181" s="68"/>
      <c r="AS1181" s="68"/>
      <c r="AT1181" s="68"/>
      <c r="AU1181" s="68"/>
    </row>
    <row r="1182" spans="27:64">
      <c r="AA1182" s="68"/>
      <c r="AB1182" s="68"/>
      <c r="AC1182" s="68"/>
      <c r="AD1182" s="68"/>
      <c r="AE1182" s="68"/>
      <c r="AG1182" s="167"/>
      <c r="AN1182" s="68"/>
      <c r="AO1182" s="68"/>
      <c r="AP1182" s="68"/>
      <c r="AQ1182" s="68"/>
      <c r="AR1182" s="68"/>
      <c r="AS1182" s="68"/>
      <c r="AT1182" s="68"/>
      <c r="AU1182" s="68"/>
    </row>
    <row r="1183" spans="27:64">
      <c r="AA1183" s="68"/>
      <c r="AB1183" s="68"/>
      <c r="AC1183" s="68"/>
      <c r="AD1183" s="68"/>
      <c r="AE1183" s="68"/>
      <c r="AG1183" s="167"/>
      <c r="AN1183" s="68"/>
      <c r="AO1183" s="68"/>
      <c r="AP1183" s="68"/>
      <c r="AQ1183" s="68"/>
      <c r="AR1183" s="68"/>
      <c r="AS1183" s="68"/>
      <c r="AT1183" s="68"/>
      <c r="AU1183" s="68"/>
    </row>
    <row r="1184" spans="27:64">
      <c r="AA1184" s="68"/>
      <c r="AB1184" s="68"/>
      <c r="AC1184" s="68"/>
      <c r="AD1184" s="68"/>
      <c r="AE1184" s="68"/>
      <c r="AG1184" s="167"/>
      <c r="AN1184" s="68"/>
      <c r="AO1184" s="68"/>
      <c r="AP1184" s="68"/>
      <c r="AQ1184" s="68"/>
      <c r="AR1184" s="68"/>
      <c r="AS1184" s="68"/>
      <c r="AT1184" s="68"/>
      <c r="AU1184" s="68"/>
    </row>
    <row r="1185" spans="27:48">
      <c r="AA1185" s="68"/>
      <c r="AB1185" s="68"/>
      <c r="AC1185" s="68"/>
      <c r="AD1185" s="68"/>
      <c r="AE1185" s="68"/>
      <c r="AG1185" s="167"/>
      <c r="AN1185" s="68"/>
      <c r="AO1185" s="68"/>
      <c r="AP1185" s="68"/>
      <c r="AQ1185" s="68"/>
      <c r="AR1185" s="68"/>
      <c r="AS1185" s="68"/>
      <c r="AT1185" s="68"/>
      <c r="AU1185" s="68"/>
    </row>
    <row r="1186" spans="27:48">
      <c r="AA1186" s="68"/>
      <c r="AB1186" s="68"/>
      <c r="AC1186" s="68"/>
      <c r="AD1186" s="68"/>
      <c r="AE1186" s="68"/>
      <c r="AG1186" s="167"/>
      <c r="AN1186" s="68"/>
      <c r="AO1186" s="68"/>
      <c r="AP1186" s="68"/>
      <c r="AQ1186" s="68"/>
      <c r="AR1186" s="68"/>
      <c r="AS1186" s="68"/>
      <c r="AT1186" s="68"/>
      <c r="AU1186" s="68"/>
    </row>
    <row r="1187" spans="27:48">
      <c r="AA1187" s="68"/>
      <c r="AB1187" s="68"/>
      <c r="AC1187" s="68"/>
      <c r="AD1187" s="68"/>
      <c r="AE1187" s="68"/>
      <c r="AG1187" s="167"/>
      <c r="AN1187" s="68"/>
      <c r="AO1187" s="68"/>
      <c r="AP1187" s="68"/>
      <c r="AQ1187" s="68"/>
      <c r="AR1187" s="68"/>
      <c r="AS1187" s="68"/>
      <c r="AT1187" s="68"/>
      <c r="AU1187" s="68"/>
    </row>
    <row r="1188" spans="27:48">
      <c r="AA1188" s="68"/>
      <c r="AB1188" s="68"/>
      <c r="AC1188" s="68"/>
      <c r="AD1188" s="68"/>
      <c r="AE1188" s="68"/>
      <c r="AG1188" s="167"/>
      <c r="AN1188" s="68"/>
      <c r="AO1188" s="68"/>
      <c r="AP1188" s="68"/>
      <c r="AQ1188" s="68"/>
      <c r="AR1188" s="68"/>
      <c r="AS1188" s="68"/>
      <c r="AT1188" s="68"/>
      <c r="AU1188" s="68"/>
    </row>
    <row r="1189" spans="27:48">
      <c r="AA1189" s="68"/>
      <c r="AB1189" s="68"/>
      <c r="AC1189" s="68"/>
      <c r="AD1189" s="68"/>
      <c r="AE1189" s="68"/>
      <c r="AG1189" s="167"/>
      <c r="AN1189" s="68"/>
      <c r="AO1189" s="68"/>
      <c r="AP1189" s="68"/>
      <c r="AQ1189" s="68"/>
      <c r="AR1189" s="68"/>
      <c r="AS1189" s="68"/>
      <c r="AT1189" s="68"/>
      <c r="AU1189" s="68"/>
    </row>
    <row r="1190" spans="27:48">
      <c r="AA1190" s="68"/>
      <c r="AB1190" s="68"/>
      <c r="AC1190" s="68"/>
      <c r="AD1190" s="68"/>
      <c r="AE1190" s="68"/>
      <c r="AG1190" s="167"/>
      <c r="AN1190" s="68"/>
      <c r="AO1190" s="68"/>
      <c r="AP1190" s="68"/>
      <c r="AQ1190" s="68"/>
      <c r="AR1190" s="68"/>
      <c r="AS1190" s="68"/>
      <c r="AT1190" s="68"/>
      <c r="AU1190" s="68"/>
      <c r="AV1190" s="68"/>
    </row>
    <row r="1191" spans="27:48">
      <c r="AA1191" s="68"/>
      <c r="AB1191" s="68"/>
      <c r="AC1191" s="68"/>
      <c r="AD1191" s="68"/>
      <c r="AE1191" s="68"/>
      <c r="AG1191" s="167"/>
      <c r="AN1191" s="68"/>
      <c r="AO1191" s="68"/>
      <c r="AP1191" s="68"/>
      <c r="AQ1191" s="68"/>
      <c r="AR1191" s="68"/>
      <c r="AS1191" s="68"/>
      <c r="AT1191" s="68"/>
      <c r="AU1191" s="68"/>
    </row>
    <row r="1192" spans="27:48">
      <c r="AA1192" s="68"/>
      <c r="AB1192" s="68"/>
      <c r="AC1192" s="68"/>
      <c r="AD1192" s="68"/>
      <c r="AE1192" s="68"/>
      <c r="AG1192" s="167"/>
      <c r="AN1192" s="68"/>
      <c r="AO1192" s="68"/>
      <c r="AP1192" s="68"/>
      <c r="AQ1192" s="68"/>
      <c r="AR1192" s="68"/>
      <c r="AS1192" s="68"/>
      <c r="AT1192" s="68"/>
      <c r="AU1192" s="68"/>
    </row>
    <row r="1193" spans="27:48">
      <c r="AA1193" s="68"/>
      <c r="AB1193" s="68"/>
      <c r="AC1193" s="68"/>
      <c r="AD1193" s="68"/>
      <c r="AE1193" s="68"/>
      <c r="AG1193" s="167"/>
      <c r="AN1193" s="68"/>
      <c r="AO1193" s="68"/>
      <c r="AP1193" s="68"/>
      <c r="AQ1193" s="68"/>
      <c r="AR1193" s="68"/>
      <c r="AS1193" s="68"/>
      <c r="AT1193" s="68"/>
      <c r="AU1193" s="68"/>
      <c r="AV1193" s="68"/>
    </row>
    <row r="1194" spans="27:48">
      <c r="AA1194" s="68"/>
      <c r="AB1194" s="68"/>
      <c r="AC1194" s="68"/>
      <c r="AD1194" s="68"/>
      <c r="AE1194" s="68"/>
      <c r="AG1194" s="167"/>
      <c r="AN1194" s="68"/>
      <c r="AO1194" s="68"/>
      <c r="AP1194" s="68"/>
      <c r="AQ1194" s="68"/>
      <c r="AR1194" s="68"/>
      <c r="AS1194" s="68"/>
      <c r="AT1194" s="68"/>
      <c r="AU1194" s="68"/>
    </row>
    <row r="1195" spans="27:48">
      <c r="AA1195" s="68"/>
      <c r="AB1195" s="68"/>
      <c r="AC1195" s="68"/>
      <c r="AD1195" s="68"/>
      <c r="AE1195" s="68"/>
      <c r="AG1195" s="167"/>
      <c r="AN1195" s="68"/>
      <c r="AO1195" s="68"/>
      <c r="AP1195" s="68"/>
      <c r="AQ1195" s="68"/>
      <c r="AR1195" s="68"/>
      <c r="AS1195" s="68"/>
      <c r="AT1195" s="68"/>
      <c r="AU1195" s="68"/>
    </row>
    <row r="1196" spans="27:48">
      <c r="AA1196" s="68"/>
      <c r="AB1196" s="68"/>
      <c r="AC1196" s="68"/>
      <c r="AD1196" s="68"/>
      <c r="AE1196" s="68"/>
      <c r="AG1196" s="167"/>
      <c r="AN1196" s="68"/>
      <c r="AO1196" s="68"/>
      <c r="AP1196" s="68"/>
      <c r="AQ1196" s="68"/>
      <c r="AR1196" s="68"/>
      <c r="AS1196" s="68"/>
      <c r="AT1196" s="68"/>
      <c r="AU1196" s="68"/>
    </row>
    <row r="1197" spans="27:48">
      <c r="AA1197" s="68"/>
      <c r="AB1197" s="68"/>
      <c r="AC1197" s="68"/>
      <c r="AD1197" s="68"/>
      <c r="AE1197" s="68"/>
      <c r="AG1197" s="167"/>
      <c r="AN1197" s="68"/>
      <c r="AO1197" s="68"/>
      <c r="AP1197" s="68"/>
      <c r="AQ1197" s="68"/>
      <c r="AR1197" s="68"/>
      <c r="AS1197" s="68"/>
      <c r="AT1197" s="68"/>
      <c r="AU1197" s="68"/>
    </row>
    <row r="1198" spans="27:48">
      <c r="AA1198" s="68"/>
      <c r="AB1198" s="68"/>
      <c r="AC1198" s="68"/>
      <c r="AD1198" s="68"/>
      <c r="AE1198" s="68"/>
      <c r="AG1198" s="167"/>
      <c r="AN1198" s="68"/>
      <c r="AO1198" s="68"/>
      <c r="AP1198" s="68"/>
      <c r="AQ1198" s="68"/>
      <c r="AR1198" s="68"/>
      <c r="AS1198" s="68"/>
      <c r="AT1198" s="68"/>
      <c r="AU1198" s="68"/>
    </row>
    <row r="1199" spans="27:48">
      <c r="AA1199" s="68"/>
      <c r="AB1199" s="68"/>
      <c r="AC1199" s="68"/>
      <c r="AD1199" s="68"/>
      <c r="AE1199" s="68"/>
      <c r="AG1199" s="167"/>
      <c r="AN1199" s="68"/>
      <c r="AO1199" s="68"/>
      <c r="AP1199" s="68"/>
      <c r="AQ1199" s="68"/>
      <c r="AR1199" s="68"/>
      <c r="AS1199" s="68"/>
      <c r="AT1199" s="68"/>
      <c r="AU1199" s="68"/>
    </row>
    <row r="1200" spans="27:48">
      <c r="AA1200" s="68"/>
      <c r="AB1200" s="68"/>
      <c r="AC1200" s="68"/>
      <c r="AD1200" s="68"/>
      <c r="AE1200" s="68"/>
      <c r="AG1200" s="167"/>
      <c r="AN1200" s="68"/>
      <c r="AO1200" s="68"/>
      <c r="AP1200" s="68"/>
      <c r="AQ1200" s="68"/>
      <c r="AR1200" s="68"/>
      <c r="AS1200" s="68"/>
      <c r="AT1200" s="68"/>
      <c r="AU1200" s="68"/>
    </row>
    <row r="1201" spans="27:48">
      <c r="AA1201" s="68"/>
      <c r="AB1201" s="68"/>
      <c r="AC1201" s="68"/>
      <c r="AD1201" s="68"/>
      <c r="AE1201" s="68"/>
      <c r="AG1201" s="167"/>
      <c r="AN1201" s="68"/>
      <c r="AO1201" s="68"/>
      <c r="AP1201" s="68"/>
      <c r="AQ1201" s="68"/>
      <c r="AR1201" s="68"/>
      <c r="AS1201" s="68"/>
      <c r="AT1201" s="68"/>
      <c r="AU1201" s="68"/>
    </row>
    <row r="1202" spans="27:48">
      <c r="AA1202" s="68"/>
      <c r="AB1202" s="68"/>
      <c r="AC1202" s="68"/>
      <c r="AD1202" s="68"/>
      <c r="AE1202" s="68"/>
      <c r="AG1202" s="167"/>
      <c r="AN1202" s="68"/>
      <c r="AO1202" s="68"/>
      <c r="AP1202" s="68"/>
      <c r="AQ1202" s="68"/>
      <c r="AR1202" s="68"/>
      <c r="AS1202" s="68"/>
      <c r="AT1202" s="68"/>
      <c r="AU1202" s="68"/>
    </row>
    <row r="1203" spans="27:48">
      <c r="AA1203" s="68"/>
      <c r="AB1203" s="68"/>
      <c r="AC1203" s="68"/>
      <c r="AD1203" s="68"/>
      <c r="AE1203" s="68"/>
      <c r="AG1203" s="167"/>
      <c r="AN1203" s="68"/>
      <c r="AO1203" s="68"/>
      <c r="AP1203" s="68"/>
      <c r="AQ1203" s="68"/>
      <c r="AR1203" s="68"/>
      <c r="AS1203" s="68"/>
      <c r="AT1203" s="68"/>
      <c r="AU1203" s="68"/>
    </row>
    <row r="1204" spans="27:48">
      <c r="AA1204" s="68"/>
      <c r="AB1204" s="68"/>
      <c r="AC1204" s="68"/>
      <c r="AD1204" s="68"/>
      <c r="AE1204" s="68"/>
      <c r="AG1204" s="167"/>
      <c r="AN1204" s="68"/>
      <c r="AO1204" s="68"/>
      <c r="AP1204" s="68"/>
      <c r="AQ1204" s="68"/>
      <c r="AR1204" s="68"/>
      <c r="AS1204" s="68"/>
      <c r="AT1204" s="68"/>
      <c r="AU1204" s="68"/>
    </row>
    <row r="1205" spans="27:48">
      <c r="AA1205" s="68"/>
      <c r="AB1205" s="68"/>
      <c r="AC1205" s="68"/>
      <c r="AD1205" s="68"/>
      <c r="AE1205" s="68"/>
      <c r="AG1205" s="167"/>
      <c r="AN1205" s="68"/>
      <c r="AO1205" s="68"/>
      <c r="AP1205" s="68"/>
      <c r="AQ1205" s="68"/>
      <c r="AR1205" s="68"/>
      <c r="AS1205" s="68"/>
      <c r="AT1205" s="68"/>
      <c r="AU1205" s="68"/>
      <c r="AV1205" s="68"/>
    </row>
    <row r="1206" spans="27:48">
      <c r="AA1206" s="68"/>
      <c r="AB1206" s="68"/>
      <c r="AC1206" s="68"/>
      <c r="AD1206" s="68"/>
      <c r="AE1206" s="68"/>
      <c r="AG1206" s="167"/>
      <c r="AN1206" s="68"/>
      <c r="AO1206" s="68"/>
      <c r="AP1206" s="68"/>
      <c r="AQ1206" s="68"/>
      <c r="AR1206" s="68"/>
      <c r="AS1206" s="68"/>
      <c r="AT1206" s="68"/>
      <c r="AU1206" s="68"/>
    </row>
    <row r="1207" spans="27:48">
      <c r="AA1207" s="68"/>
      <c r="AB1207" s="68"/>
      <c r="AC1207" s="68"/>
      <c r="AD1207" s="68"/>
      <c r="AE1207" s="68"/>
      <c r="AG1207" s="167"/>
      <c r="AN1207" s="68"/>
      <c r="AO1207" s="68"/>
      <c r="AP1207" s="68"/>
      <c r="AQ1207" s="68"/>
      <c r="AR1207" s="68"/>
      <c r="AS1207" s="68"/>
      <c r="AT1207" s="68"/>
      <c r="AU1207" s="68"/>
    </row>
    <row r="1208" spans="27:48">
      <c r="AA1208" s="68"/>
      <c r="AB1208" s="68"/>
      <c r="AC1208" s="68"/>
      <c r="AD1208" s="68"/>
      <c r="AE1208" s="68"/>
      <c r="AG1208" s="167"/>
      <c r="AN1208" s="68"/>
      <c r="AO1208" s="68"/>
      <c r="AP1208" s="68"/>
      <c r="AQ1208" s="68"/>
      <c r="AR1208" s="68"/>
      <c r="AS1208" s="68"/>
      <c r="AT1208" s="68"/>
      <c r="AU1208" s="68"/>
    </row>
    <row r="1209" spans="27:48">
      <c r="AA1209" s="68"/>
      <c r="AB1209" s="68"/>
      <c r="AC1209" s="68"/>
      <c r="AD1209" s="68"/>
      <c r="AE1209" s="68"/>
      <c r="AG1209" s="167"/>
      <c r="AN1209" s="68"/>
      <c r="AO1209" s="68"/>
      <c r="AP1209" s="68"/>
      <c r="AQ1209" s="68"/>
      <c r="AR1209" s="68"/>
      <c r="AS1209" s="68"/>
      <c r="AT1209" s="68"/>
      <c r="AU1209" s="68"/>
    </row>
    <row r="1210" spans="27:48">
      <c r="AA1210" s="68"/>
      <c r="AB1210" s="68"/>
      <c r="AC1210" s="68"/>
      <c r="AD1210" s="68"/>
      <c r="AE1210" s="68"/>
      <c r="AG1210" s="167"/>
      <c r="AN1210" s="68"/>
      <c r="AO1210" s="68"/>
      <c r="AP1210" s="68"/>
      <c r="AQ1210" s="68"/>
      <c r="AR1210" s="68"/>
      <c r="AS1210" s="68"/>
      <c r="AT1210" s="68"/>
      <c r="AU1210" s="68"/>
    </row>
    <row r="1211" spans="27:48">
      <c r="AA1211" s="68"/>
      <c r="AB1211" s="68"/>
      <c r="AC1211" s="68"/>
      <c r="AD1211" s="68"/>
      <c r="AE1211" s="68"/>
      <c r="AG1211" s="167"/>
      <c r="AN1211" s="68"/>
      <c r="AO1211" s="68"/>
      <c r="AP1211" s="68"/>
      <c r="AQ1211" s="68"/>
      <c r="AR1211" s="68"/>
      <c r="AS1211" s="68"/>
      <c r="AT1211" s="68"/>
      <c r="AU1211" s="68"/>
    </row>
    <row r="1212" spans="27:48">
      <c r="AA1212" s="68"/>
      <c r="AB1212" s="68"/>
      <c r="AC1212" s="68"/>
      <c r="AD1212" s="68"/>
      <c r="AE1212" s="68"/>
      <c r="AG1212" s="167"/>
      <c r="AN1212" s="68"/>
      <c r="AO1212" s="68"/>
      <c r="AP1212" s="68"/>
      <c r="AQ1212" s="68"/>
      <c r="AR1212" s="68"/>
      <c r="AS1212" s="68"/>
      <c r="AT1212" s="68"/>
      <c r="AU1212" s="68"/>
    </row>
    <row r="1213" spans="27:48">
      <c r="AA1213" s="68"/>
      <c r="AB1213" s="68"/>
      <c r="AC1213" s="68"/>
      <c r="AD1213" s="68"/>
      <c r="AE1213" s="68"/>
      <c r="AG1213" s="167"/>
      <c r="AN1213" s="68"/>
      <c r="AO1213" s="68"/>
      <c r="AP1213" s="68"/>
      <c r="AQ1213" s="68"/>
      <c r="AR1213" s="68"/>
      <c r="AS1213" s="68"/>
      <c r="AT1213" s="68"/>
      <c r="AU1213" s="68"/>
    </row>
    <row r="1214" spans="27:48">
      <c r="AA1214" s="68"/>
      <c r="AB1214" s="68"/>
      <c r="AC1214" s="68"/>
      <c r="AD1214" s="68"/>
      <c r="AE1214" s="68"/>
      <c r="AG1214" s="167"/>
      <c r="AN1214" s="68"/>
      <c r="AO1214" s="68"/>
      <c r="AP1214" s="68"/>
      <c r="AQ1214" s="68"/>
      <c r="AR1214" s="68"/>
      <c r="AS1214" s="68"/>
      <c r="AT1214" s="68"/>
      <c r="AU1214" s="68"/>
    </row>
    <row r="1215" spans="27:48">
      <c r="AA1215" s="68"/>
      <c r="AB1215" s="68"/>
      <c r="AC1215" s="68"/>
      <c r="AD1215" s="68"/>
      <c r="AE1215" s="68"/>
      <c r="AG1215" s="167"/>
      <c r="AN1215" s="68"/>
      <c r="AO1215" s="68"/>
      <c r="AP1215" s="68"/>
      <c r="AQ1215" s="68"/>
      <c r="AR1215" s="68"/>
      <c r="AS1215" s="68"/>
      <c r="AT1215" s="68"/>
      <c r="AU1215" s="68"/>
    </row>
    <row r="1216" spans="27:48">
      <c r="AA1216" s="68"/>
      <c r="AB1216" s="68"/>
      <c r="AC1216" s="68"/>
      <c r="AD1216" s="68"/>
      <c r="AE1216" s="68"/>
      <c r="AG1216" s="167"/>
      <c r="AN1216" s="68"/>
      <c r="AO1216" s="68"/>
      <c r="AP1216" s="68"/>
      <c r="AQ1216" s="68"/>
      <c r="AR1216" s="68"/>
      <c r="AS1216" s="68"/>
      <c r="AT1216" s="68"/>
      <c r="AU1216" s="68"/>
    </row>
    <row r="1217" spans="27:64">
      <c r="AA1217" s="68"/>
      <c r="AB1217" s="68"/>
      <c r="AC1217" s="68"/>
      <c r="AD1217" s="68"/>
      <c r="AE1217" s="68"/>
      <c r="AG1217" s="167"/>
      <c r="AN1217" s="68"/>
      <c r="AO1217" s="68"/>
      <c r="AP1217" s="68"/>
      <c r="AQ1217" s="68"/>
      <c r="AR1217" s="68"/>
      <c r="AS1217" s="68"/>
      <c r="AT1217" s="68"/>
      <c r="AU1217" s="68"/>
    </row>
    <row r="1218" spans="27:64">
      <c r="AA1218" s="68"/>
      <c r="AB1218" s="68"/>
      <c r="AC1218" s="68"/>
      <c r="AD1218" s="68"/>
      <c r="AE1218" s="68"/>
      <c r="AG1218" s="167"/>
      <c r="AN1218" s="68"/>
      <c r="AO1218" s="68"/>
      <c r="AP1218" s="68"/>
      <c r="AQ1218" s="68"/>
      <c r="AR1218" s="68"/>
      <c r="AS1218" s="68"/>
      <c r="AT1218" s="68"/>
      <c r="AU1218" s="68"/>
    </row>
    <row r="1219" spans="27:64">
      <c r="AA1219" s="68"/>
      <c r="AB1219" s="68"/>
      <c r="AC1219" s="68"/>
      <c r="AD1219" s="68"/>
      <c r="AE1219" s="68"/>
      <c r="AG1219" s="167"/>
      <c r="AN1219" s="68"/>
      <c r="AO1219" s="68"/>
      <c r="AP1219" s="68"/>
      <c r="AQ1219" s="68"/>
      <c r="AR1219" s="68"/>
      <c r="AS1219" s="68"/>
      <c r="AT1219" s="68"/>
      <c r="AU1219" s="68"/>
    </row>
    <row r="1220" spans="27:64">
      <c r="AA1220" s="68"/>
      <c r="AB1220" s="68"/>
      <c r="AC1220" s="68"/>
      <c r="AD1220" s="68"/>
      <c r="AE1220" s="68"/>
      <c r="AG1220" s="167"/>
      <c r="AN1220" s="68"/>
      <c r="AO1220" s="68"/>
      <c r="AP1220" s="68"/>
      <c r="AQ1220" s="68"/>
      <c r="AR1220" s="68"/>
      <c r="AS1220" s="68"/>
      <c r="AT1220" s="68"/>
      <c r="AU1220" s="68"/>
    </row>
    <row r="1221" spans="27:64">
      <c r="AA1221" s="68"/>
      <c r="AB1221" s="68"/>
      <c r="AC1221" s="68"/>
      <c r="AD1221" s="68"/>
      <c r="AE1221" s="68"/>
      <c r="AG1221" s="167"/>
      <c r="AN1221" s="68"/>
      <c r="AO1221" s="68"/>
      <c r="AP1221" s="68"/>
      <c r="AQ1221" s="68"/>
      <c r="AR1221" s="68"/>
      <c r="AS1221" s="68"/>
      <c r="AT1221" s="68"/>
      <c r="AU1221" s="68"/>
    </row>
    <row r="1222" spans="27:64">
      <c r="AA1222" s="68"/>
      <c r="AB1222" s="68"/>
      <c r="AC1222" s="68"/>
      <c r="AD1222" s="68"/>
      <c r="AE1222" s="68"/>
      <c r="AG1222" s="167"/>
      <c r="AN1222" s="68"/>
      <c r="AO1222" s="68"/>
      <c r="AP1222" s="68"/>
      <c r="AQ1222" s="68"/>
      <c r="AR1222" s="68"/>
      <c r="AS1222" s="68"/>
      <c r="AT1222" s="68"/>
      <c r="AU1222" s="68"/>
    </row>
    <row r="1223" spans="27:64">
      <c r="AA1223" s="68"/>
      <c r="AB1223" s="68"/>
      <c r="AC1223" s="68"/>
      <c r="AD1223" s="68"/>
      <c r="AE1223" s="68"/>
      <c r="AG1223" s="167"/>
      <c r="AN1223" s="68"/>
      <c r="AO1223" s="68"/>
      <c r="AP1223" s="68"/>
      <c r="AQ1223" s="68"/>
      <c r="AR1223" s="68"/>
      <c r="AS1223" s="68"/>
      <c r="AT1223" s="68"/>
      <c r="AU1223" s="68"/>
    </row>
    <row r="1224" spans="27:64">
      <c r="AA1224" s="68"/>
      <c r="AB1224" s="68"/>
      <c r="AC1224" s="68"/>
      <c r="AD1224" s="68"/>
      <c r="AE1224" s="68"/>
      <c r="AG1224" s="167"/>
      <c r="AN1224" s="68"/>
      <c r="AO1224" s="68"/>
      <c r="AP1224" s="68"/>
      <c r="AQ1224" s="68"/>
      <c r="AR1224" s="68"/>
      <c r="AS1224" s="68"/>
      <c r="AT1224" s="68"/>
      <c r="AU1224" s="68"/>
    </row>
    <row r="1225" spans="27:64">
      <c r="AA1225" s="68"/>
      <c r="AB1225" s="68"/>
      <c r="AC1225" s="68"/>
      <c r="AD1225" s="68"/>
      <c r="AE1225" s="68"/>
      <c r="AG1225" s="167"/>
      <c r="AN1225" s="68"/>
      <c r="AO1225" s="68"/>
      <c r="AP1225" s="68"/>
      <c r="AQ1225" s="68"/>
      <c r="AR1225" s="68"/>
      <c r="AS1225" s="68"/>
      <c r="AT1225" s="68"/>
      <c r="AU1225" s="68"/>
    </row>
    <row r="1226" spans="27:64">
      <c r="AA1226" s="68"/>
      <c r="AB1226" s="68"/>
      <c r="AC1226" s="68"/>
      <c r="AD1226" s="68"/>
      <c r="AE1226" s="68"/>
      <c r="AG1226" s="167"/>
      <c r="AN1226" s="68"/>
      <c r="AO1226" s="68"/>
      <c r="AP1226" s="68"/>
      <c r="AQ1226" s="68"/>
      <c r="AR1226" s="68"/>
      <c r="AS1226" s="68"/>
      <c r="AT1226" s="68"/>
      <c r="AU1226" s="68"/>
    </row>
    <row r="1227" spans="27:64">
      <c r="AA1227" s="68"/>
      <c r="AB1227" s="68"/>
      <c r="AC1227" s="68"/>
      <c r="AD1227" s="68"/>
      <c r="AE1227" s="68"/>
      <c r="AG1227" s="167"/>
      <c r="AN1227" s="68"/>
      <c r="AO1227" s="68"/>
      <c r="AP1227" s="68"/>
      <c r="AQ1227" s="68"/>
      <c r="AR1227" s="68"/>
      <c r="AS1227" s="68"/>
      <c r="AT1227" s="68"/>
      <c r="AU1227" s="68"/>
    </row>
    <row r="1228" spans="27:64">
      <c r="AA1228" s="68"/>
      <c r="AB1228" s="68"/>
      <c r="AC1228" s="68"/>
      <c r="AD1228" s="68"/>
      <c r="AE1228" s="68"/>
      <c r="AG1228" s="167"/>
      <c r="AN1228" s="68"/>
      <c r="AO1228" s="68"/>
      <c r="AP1228" s="68"/>
      <c r="AQ1228" s="68"/>
      <c r="AR1228" s="68"/>
      <c r="AS1228" s="68"/>
      <c r="AT1228" s="68"/>
      <c r="AU1228" s="68"/>
    </row>
    <row r="1229" spans="27:64">
      <c r="AA1229" s="68"/>
      <c r="AB1229" s="68"/>
      <c r="AC1229" s="68"/>
      <c r="AD1229" s="68"/>
      <c r="AE1229" s="68"/>
      <c r="AG1229" s="167"/>
      <c r="AN1229" s="68"/>
      <c r="AO1229" s="68"/>
      <c r="AP1229" s="68"/>
      <c r="AQ1229" s="68"/>
      <c r="AR1229" s="68"/>
      <c r="AS1229" s="68"/>
      <c r="AT1229" s="68"/>
      <c r="AU1229" s="68"/>
    </row>
    <row r="1230" spans="27:64">
      <c r="AA1230" s="68"/>
      <c r="AB1230" s="68"/>
      <c r="AC1230" s="68"/>
      <c r="AD1230" s="68"/>
      <c r="AE1230" s="68"/>
      <c r="AG1230" s="167"/>
      <c r="AN1230" s="68"/>
      <c r="AO1230" s="68"/>
      <c r="AP1230" s="68"/>
      <c r="AQ1230" s="68"/>
      <c r="AR1230" s="68"/>
      <c r="AS1230" s="68"/>
      <c r="AT1230" s="68"/>
      <c r="AU1230" s="68"/>
    </row>
    <row r="1231" spans="27:64">
      <c r="AA1231" s="68"/>
      <c r="AB1231" s="68"/>
      <c r="AC1231" s="68"/>
      <c r="AD1231" s="68"/>
      <c r="AE1231" s="68"/>
      <c r="AG1231" s="167"/>
      <c r="AN1231" s="68"/>
      <c r="AO1231" s="68"/>
      <c r="AP1231" s="68"/>
      <c r="AQ1231" s="68"/>
      <c r="AR1231" s="68"/>
      <c r="AS1231" s="68"/>
      <c r="AT1231" s="68"/>
      <c r="AU1231" s="68"/>
    </row>
    <row r="1232" spans="27:64">
      <c r="AA1232" s="68"/>
      <c r="AB1232" s="68"/>
      <c r="AC1232" s="68"/>
      <c r="AD1232" s="68"/>
      <c r="AE1232" s="68"/>
      <c r="AG1232" s="167"/>
      <c r="AN1232" s="68"/>
      <c r="AO1232" s="68"/>
      <c r="AP1232" s="68"/>
      <c r="AQ1232" s="68"/>
      <c r="AR1232" s="68"/>
      <c r="AS1232" s="68"/>
      <c r="AT1232" s="68"/>
      <c r="AU1232" s="68"/>
      <c r="AV1232" s="68"/>
      <c r="AW1232" s="68"/>
      <c r="AX1232" s="68"/>
      <c r="AY1232" s="68"/>
      <c r="AZ1232" s="68"/>
      <c r="BA1232" s="68"/>
      <c r="BB1232" s="68"/>
      <c r="BC1232" s="68"/>
      <c r="BD1232" s="68"/>
      <c r="BE1232" s="68"/>
      <c r="BF1232" s="68"/>
      <c r="BG1232" s="68"/>
      <c r="BH1232" s="68"/>
      <c r="BI1232" s="68"/>
      <c r="BJ1232" s="68"/>
      <c r="BK1232" s="68"/>
      <c r="BL1232" s="68"/>
    </row>
    <row r="1233" spans="27:47">
      <c r="AA1233" s="68"/>
      <c r="AB1233" s="68"/>
      <c r="AC1233" s="68"/>
      <c r="AD1233" s="68"/>
      <c r="AE1233" s="68"/>
      <c r="AG1233" s="167"/>
      <c r="AN1233" s="68"/>
      <c r="AO1233" s="68"/>
      <c r="AP1233" s="68"/>
      <c r="AQ1233" s="68"/>
      <c r="AR1233" s="68"/>
      <c r="AS1233" s="68"/>
      <c r="AT1233" s="68"/>
      <c r="AU1233" s="68"/>
    </row>
    <row r="1234" spans="27:47">
      <c r="AA1234" s="68"/>
      <c r="AB1234" s="68"/>
      <c r="AC1234" s="68"/>
      <c r="AD1234" s="68"/>
      <c r="AE1234" s="68"/>
      <c r="AG1234" s="167"/>
      <c r="AN1234" s="68"/>
      <c r="AO1234" s="68"/>
      <c r="AP1234" s="68"/>
      <c r="AQ1234" s="68"/>
      <c r="AR1234" s="68"/>
      <c r="AS1234" s="68"/>
      <c r="AT1234" s="68"/>
      <c r="AU1234" s="68"/>
    </row>
    <row r="1235" spans="27:47">
      <c r="AA1235" s="68"/>
      <c r="AB1235" s="68"/>
      <c r="AC1235" s="68"/>
      <c r="AD1235" s="68"/>
      <c r="AE1235" s="68"/>
      <c r="AG1235" s="167"/>
      <c r="AN1235" s="68"/>
      <c r="AO1235" s="68"/>
      <c r="AP1235" s="68"/>
      <c r="AQ1235" s="68"/>
      <c r="AR1235" s="68"/>
      <c r="AS1235" s="68"/>
      <c r="AT1235" s="68"/>
      <c r="AU1235" s="68"/>
    </row>
    <row r="1236" spans="27:47">
      <c r="AA1236" s="68"/>
      <c r="AB1236" s="68"/>
      <c r="AC1236" s="68"/>
      <c r="AD1236" s="68"/>
      <c r="AE1236" s="68"/>
      <c r="AG1236" s="167"/>
      <c r="AN1236" s="68"/>
      <c r="AO1236" s="68"/>
      <c r="AP1236" s="68"/>
      <c r="AQ1236" s="68"/>
      <c r="AR1236" s="68"/>
      <c r="AS1236" s="68"/>
      <c r="AT1236" s="68"/>
      <c r="AU1236" s="68"/>
    </row>
    <row r="1237" spans="27:47">
      <c r="AA1237" s="68"/>
      <c r="AB1237" s="68"/>
      <c r="AC1237" s="68"/>
      <c r="AD1237" s="68"/>
      <c r="AE1237" s="68"/>
      <c r="AG1237" s="167"/>
      <c r="AN1237" s="68"/>
      <c r="AO1237" s="68"/>
      <c r="AP1237" s="68"/>
      <c r="AQ1237" s="68"/>
      <c r="AR1237" s="68"/>
      <c r="AS1237" s="68"/>
      <c r="AT1237" s="68"/>
      <c r="AU1237" s="68"/>
    </row>
    <row r="1238" spans="27:47">
      <c r="AA1238" s="68"/>
      <c r="AB1238" s="68"/>
      <c r="AC1238" s="68"/>
      <c r="AD1238" s="68"/>
      <c r="AE1238" s="68"/>
      <c r="AG1238" s="167"/>
      <c r="AN1238" s="68"/>
      <c r="AO1238" s="68"/>
      <c r="AP1238" s="68"/>
      <c r="AQ1238" s="68"/>
      <c r="AR1238" s="68"/>
      <c r="AS1238" s="68"/>
      <c r="AT1238" s="68"/>
      <c r="AU1238" s="68"/>
    </row>
    <row r="1239" spans="27:47">
      <c r="AA1239" s="68"/>
      <c r="AB1239" s="68"/>
      <c r="AC1239" s="68"/>
      <c r="AD1239" s="68"/>
      <c r="AE1239" s="68"/>
      <c r="AG1239" s="167"/>
      <c r="AN1239" s="68"/>
      <c r="AO1239" s="68"/>
      <c r="AP1239" s="68"/>
      <c r="AQ1239" s="68"/>
      <c r="AR1239" s="68"/>
      <c r="AS1239" s="68"/>
      <c r="AT1239" s="68"/>
      <c r="AU1239" s="68"/>
    </row>
    <row r="1240" spans="27:47">
      <c r="AA1240" s="68"/>
      <c r="AB1240" s="68"/>
      <c r="AC1240" s="68"/>
      <c r="AD1240" s="68"/>
      <c r="AE1240" s="68"/>
      <c r="AG1240" s="167"/>
      <c r="AN1240" s="68"/>
      <c r="AO1240" s="68"/>
      <c r="AP1240" s="68"/>
      <c r="AQ1240" s="68"/>
      <c r="AR1240" s="68"/>
      <c r="AS1240" s="68"/>
      <c r="AT1240" s="68"/>
      <c r="AU1240" s="68"/>
    </row>
    <row r="1241" spans="27:47">
      <c r="AA1241" s="68"/>
      <c r="AB1241" s="68"/>
      <c r="AC1241" s="68"/>
      <c r="AD1241" s="68"/>
      <c r="AE1241" s="68"/>
      <c r="AG1241" s="167"/>
      <c r="AN1241" s="68"/>
      <c r="AO1241" s="68"/>
      <c r="AP1241" s="68"/>
      <c r="AQ1241" s="68"/>
      <c r="AR1241" s="68"/>
      <c r="AS1241" s="68"/>
      <c r="AT1241" s="68"/>
      <c r="AU1241" s="68"/>
    </row>
    <row r="1242" spans="27:47">
      <c r="AA1242" s="68"/>
      <c r="AB1242" s="68"/>
      <c r="AC1242" s="68"/>
      <c r="AD1242" s="68"/>
      <c r="AE1242" s="68"/>
      <c r="AG1242" s="167"/>
      <c r="AN1242" s="68"/>
      <c r="AO1242" s="68"/>
      <c r="AP1242" s="68"/>
      <c r="AQ1242" s="68"/>
      <c r="AR1242" s="68"/>
      <c r="AS1242" s="68"/>
      <c r="AT1242" s="68"/>
      <c r="AU1242" s="68"/>
    </row>
    <row r="1243" spans="27:47">
      <c r="AA1243" s="68"/>
      <c r="AB1243" s="68"/>
      <c r="AC1243" s="68"/>
      <c r="AD1243" s="68"/>
      <c r="AE1243" s="68"/>
      <c r="AG1243" s="167"/>
      <c r="AN1243" s="68"/>
      <c r="AO1243" s="68"/>
      <c r="AP1243" s="68"/>
      <c r="AQ1243" s="68"/>
      <c r="AR1243" s="68"/>
      <c r="AS1243" s="68"/>
      <c r="AT1243" s="68"/>
      <c r="AU1243" s="68"/>
    </row>
    <row r="1244" spans="27:47">
      <c r="AA1244" s="68"/>
      <c r="AB1244" s="68"/>
      <c r="AC1244" s="68"/>
      <c r="AD1244" s="68"/>
      <c r="AE1244" s="68"/>
      <c r="AG1244" s="167"/>
      <c r="AN1244" s="68"/>
      <c r="AO1244" s="68"/>
      <c r="AP1244" s="68"/>
      <c r="AQ1244" s="68"/>
      <c r="AR1244" s="68"/>
      <c r="AS1244" s="68"/>
      <c r="AT1244" s="68"/>
      <c r="AU1244" s="68"/>
    </row>
    <row r="1245" spans="27:47">
      <c r="AA1245" s="68"/>
      <c r="AB1245" s="68"/>
      <c r="AC1245" s="68"/>
      <c r="AD1245" s="68"/>
      <c r="AE1245" s="68"/>
      <c r="AG1245" s="167"/>
      <c r="AN1245" s="68"/>
      <c r="AO1245" s="68"/>
      <c r="AP1245" s="68"/>
      <c r="AQ1245" s="68"/>
      <c r="AR1245" s="68"/>
      <c r="AS1245" s="68"/>
      <c r="AT1245" s="68"/>
      <c r="AU1245" s="68"/>
    </row>
    <row r="1246" spans="27:47">
      <c r="AA1246" s="68"/>
      <c r="AB1246" s="68"/>
      <c r="AC1246" s="68"/>
      <c r="AD1246" s="68"/>
      <c r="AE1246" s="68"/>
      <c r="AG1246" s="167"/>
      <c r="AN1246" s="68"/>
      <c r="AO1246" s="68"/>
      <c r="AP1246" s="68"/>
      <c r="AQ1246" s="68"/>
      <c r="AR1246" s="68"/>
      <c r="AS1246" s="68"/>
      <c r="AT1246" s="68"/>
      <c r="AU1246" s="68"/>
    </row>
    <row r="1247" spans="27:47">
      <c r="AA1247" s="68"/>
      <c r="AB1247" s="68"/>
      <c r="AC1247" s="68"/>
      <c r="AD1247" s="68"/>
      <c r="AE1247" s="68"/>
      <c r="AG1247" s="167"/>
      <c r="AN1247" s="68"/>
      <c r="AO1247" s="68"/>
      <c r="AP1247" s="68"/>
      <c r="AQ1247" s="68"/>
      <c r="AR1247" s="68"/>
      <c r="AS1247" s="68"/>
      <c r="AT1247" s="68"/>
      <c r="AU1247" s="68"/>
    </row>
    <row r="1248" spans="27:47">
      <c r="AA1248" s="68"/>
      <c r="AB1248" s="68"/>
      <c r="AC1248" s="68"/>
      <c r="AD1248" s="68"/>
      <c r="AE1248" s="68"/>
      <c r="AG1248" s="167"/>
      <c r="AN1248" s="68"/>
      <c r="AO1248" s="68"/>
      <c r="AP1248" s="68"/>
      <c r="AQ1248" s="68"/>
      <c r="AR1248" s="68"/>
      <c r="AS1248" s="68"/>
      <c r="AT1248" s="68"/>
      <c r="AU1248" s="68"/>
    </row>
    <row r="1249" spans="27:64">
      <c r="AA1249" s="68"/>
      <c r="AB1249" s="68"/>
      <c r="AC1249" s="68"/>
      <c r="AD1249" s="68"/>
      <c r="AE1249" s="68"/>
      <c r="AG1249" s="167"/>
      <c r="AN1249" s="68"/>
      <c r="AO1249" s="68"/>
      <c r="AP1249" s="68"/>
      <c r="AQ1249" s="68"/>
      <c r="AR1249" s="68"/>
      <c r="AS1249" s="68"/>
      <c r="AT1249" s="68"/>
      <c r="AU1249" s="68"/>
      <c r="AV1249" s="68"/>
      <c r="AW1249" s="68"/>
      <c r="AX1249" s="68"/>
      <c r="AY1249" s="68"/>
      <c r="AZ1249" s="68"/>
      <c r="BA1249" s="68"/>
      <c r="BB1249" s="68"/>
      <c r="BC1249" s="68"/>
      <c r="BD1249" s="68"/>
      <c r="BE1249" s="68"/>
      <c r="BF1249" s="68"/>
      <c r="BG1249" s="68"/>
      <c r="BH1249" s="68"/>
      <c r="BI1249" s="68"/>
      <c r="BJ1249" s="68"/>
      <c r="BK1249" s="68"/>
      <c r="BL1249" s="68"/>
    </row>
    <row r="1250" spans="27:64">
      <c r="AA1250" s="68"/>
      <c r="AB1250" s="68"/>
      <c r="AC1250" s="68"/>
      <c r="AD1250" s="68"/>
      <c r="AE1250" s="68"/>
      <c r="AG1250" s="167"/>
      <c r="AN1250" s="68"/>
      <c r="AO1250" s="68"/>
      <c r="AP1250" s="68"/>
      <c r="AQ1250" s="68"/>
      <c r="AR1250" s="68"/>
      <c r="AS1250" s="68"/>
      <c r="AT1250" s="68"/>
      <c r="AU1250" s="68"/>
    </row>
    <row r="1251" spans="27:64">
      <c r="AA1251" s="68"/>
      <c r="AB1251" s="68"/>
      <c r="AC1251" s="68"/>
      <c r="AD1251" s="68"/>
      <c r="AE1251" s="68"/>
      <c r="AG1251" s="167"/>
      <c r="AN1251" s="68"/>
      <c r="AO1251" s="68"/>
      <c r="AP1251" s="68"/>
      <c r="AQ1251" s="68"/>
      <c r="AR1251" s="68"/>
      <c r="AS1251" s="68"/>
      <c r="AT1251" s="68"/>
      <c r="AU1251" s="68"/>
    </row>
    <row r="1252" spans="27:64">
      <c r="AA1252" s="68"/>
      <c r="AB1252" s="68"/>
      <c r="AC1252" s="68"/>
      <c r="AD1252" s="68"/>
      <c r="AE1252" s="68"/>
      <c r="AG1252" s="167"/>
      <c r="AN1252" s="68"/>
      <c r="AO1252" s="68"/>
      <c r="AP1252" s="68"/>
      <c r="AQ1252" s="68"/>
      <c r="AR1252" s="68"/>
      <c r="AS1252" s="68"/>
      <c r="AT1252" s="68"/>
      <c r="AU1252" s="68"/>
    </row>
    <row r="1253" spans="27:64">
      <c r="AA1253" s="68"/>
      <c r="AB1253" s="68"/>
      <c r="AC1253" s="68"/>
      <c r="AD1253" s="68"/>
      <c r="AE1253" s="68"/>
      <c r="AG1253" s="167"/>
      <c r="AN1253" s="68"/>
      <c r="AO1253" s="68"/>
      <c r="AP1253" s="68"/>
      <c r="AQ1253" s="68"/>
      <c r="AR1253" s="68"/>
      <c r="AS1253" s="68"/>
      <c r="AT1253" s="68"/>
      <c r="AU1253" s="68"/>
    </row>
    <row r="1254" spans="27:64">
      <c r="AA1254" s="68"/>
      <c r="AB1254" s="68"/>
      <c r="AC1254" s="68"/>
      <c r="AD1254" s="68"/>
      <c r="AE1254" s="68"/>
      <c r="AG1254" s="167"/>
      <c r="AN1254" s="68"/>
      <c r="AO1254" s="68"/>
      <c r="AP1254" s="68"/>
      <c r="AQ1254" s="68"/>
      <c r="AR1254" s="68"/>
      <c r="AS1254" s="68"/>
      <c r="AT1254" s="68"/>
      <c r="AU1254" s="68"/>
    </row>
    <row r="1255" spans="27:64">
      <c r="AA1255" s="68"/>
      <c r="AB1255" s="68"/>
      <c r="AC1255" s="68"/>
      <c r="AD1255" s="68"/>
      <c r="AE1255" s="68"/>
      <c r="AG1255" s="167"/>
      <c r="AN1255" s="68"/>
      <c r="AO1255" s="68"/>
      <c r="AP1255" s="68"/>
      <c r="AQ1255" s="68"/>
      <c r="AR1255" s="68"/>
      <c r="AS1255" s="68"/>
      <c r="AT1255" s="68"/>
      <c r="AU1255" s="68"/>
    </row>
    <row r="1256" spans="27:64">
      <c r="AA1256" s="68"/>
      <c r="AB1256" s="68"/>
      <c r="AC1256" s="68"/>
      <c r="AD1256" s="68"/>
      <c r="AE1256" s="68"/>
      <c r="AG1256" s="167"/>
      <c r="AN1256" s="68"/>
      <c r="AO1256" s="68"/>
      <c r="AP1256" s="68"/>
      <c r="AQ1256" s="68"/>
      <c r="AR1256" s="68"/>
      <c r="AS1256" s="68"/>
      <c r="AT1256" s="68"/>
      <c r="AU1256" s="68"/>
    </row>
    <row r="1257" spans="27:64">
      <c r="AA1257" s="68"/>
      <c r="AB1257" s="68"/>
      <c r="AC1257" s="68"/>
      <c r="AD1257" s="68"/>
      <c r="AE1257" s="68"/>
      <c r="AG1257" s="167"/>
      <c r="AN1257" s="68"/>
      <c r="AO1257" s="68"/>
      <c r="AP1257" s="68"/>
      <c r="AQ1257" s="68"/>
      <c r="AR1257" s="68"/>
      <c r="AS1257" s="68"/>
      <c r="AT1257" s="68"/>
      <c r="AU1257" s="68"/>
    </row>
    <row r="1258" spans="27:64">
      <c r="AA1258" s="68"/>
      <c r="AB1258" s="68"/>
      <c r="AC1258" s="68"/>
      <c r="AD1258" s="68"/>
      <c r="AE1258" s="68"/>
      <c r="AG1258" s="167"/>
      <c r="AN1258" s="68"/>
      <c r="AO1258" s="68"/>
      <c r="AP1258" s="68"/>
      <c r="AQ1258" s="68"/>
      <c r="AR1258" s="68"/>
      <c r="AS1258" s="68"/>
      <c r="AT1258" s="68"/>
      <c r="AU1258" s="68"/>
      <c r="AV1258" s="68"/>
      <c r="AW1258" s="68"/>
      <c r="AX1258" s="68"/>
      <c r="AY1258" s="68"/>
      <c r="AZ1258" s="68"/>
      <c r="BA1258" s="68"/>
      <c r="BB1258" s="68"/>
      <c r="BC1258" s="68"/>
      <c r="BD1258" s="68"/>
      <c r="BE1258" s="68"/>
      <c r="BF1258" s="68"/>
      <c r="BG1258" s="68"/>
      <c r="BH1258" s="68"/>
      <c r="BI1258" s="68"/>
      <c r="BJ1258" s="68"/>
      <c r="BK1258" s="68"/>
      <c r="BL1258" s="68"/>
    </row>
    <row r="1259" spans="27:64">
      <c r="AA1259" s="68"/>
      <c r="AB1259" s="68"/>
      <c r="AC1259" s="68"/>
      <c r="AD1259" s="68"/>
      <c r="AE1259" s="68"/>
      <c r="AG1259" s="167"/>
      <c r="AN1259" s="68"/>
      <c r="AO1259" s="68"/>
      <c r="AP1259" s="68"/>
      <c r="AQ1259" s="68"/>
      <c r="AR1259" s="68"/>
      <c r="AS1259" s="68"/>
      <c r="AT1259" s="68"/>
      <c r="AU1259" s="68"/>
    </row>
    <row r="1260" spans="27:64">
      <c r="AA1260" s="68"/>
      <c r="AB1260" s="68"/>
      <c r="AC1260" s="68"/>
      <c r="AD1260" s="68"/>
      <c r="AE1260" s="68"/>
      <c r="AG1260" s="167"/>
      <c r="AN1260" s="68"/>
      <c r="AO1260" s="68"/>
      <c r="AP1260" s="68"/>
      <c r="AQ1260" s="68"/>
      <c r="AR1260" s="68"/>
      <c r="AS1260" s="68"/>
      <c r="AT1260" s="68"/>
      <c r="AU1260" s="68"/>
    </row>
    <row r="1261" spans="27:64">
      <c r="AA1261" s="68"/>
      <c r="AB1261" s="68"/>
      <c r="AC1261" s="68"/>
      <c r="AD1261" s="68"/>
      <c r="AE1261" s="68"/>
      <c r="AG1261" s="167"/>
      <c r="AN1261" s="68"/>
      <c r="AO1261" s="68"/>
      <c r="AP1261" s="68"/>
      <c r="AQ1261" s="68"/>
      <c r="AR1261" s="68"/>
      <c r="AS1261" s="68"/>
      <c r="AT1261" s="68"/>
      <c r="AU1261" s="68"/>
    </row>
    <row r="1262" spans="27:64">
      <c r="AA1262" s="68"/>
      <c r="AB1262" s="68"/>
      <c r="AC1262" s="68"/>
      <c r="AD1262" s="68"/>
      <c r="AE1262" s="68"/>
      <c r="AG1262" s="167"/>
      <c r="AN1262" s="68"/>
      <c r="AO1262" s="68"/>
      <c r="AP1262" s="68"/>
      <c r="AQ1262" s="68"/>
      <c r="AR1262" s="68"/>
      <c r="AS1262" s="68"/>
      <c r="AT1262" s="68"/>
      <c r="AU1262" s="68"/>
    </row>
    <row r="1263" spans="27:64">
      <c r="AA1263" s="68"/>
      <c r="AB1263" s="68"/>
      <c r="AC1263" s="68"/>
      <c r="AD1263" s="68"/>
      <c r="AE1263" s="68"/>
      <c r="AG1263" s="167"/>
      <c r="AN1263" s="68"/>
      <c r="AO1263" s="68"/>
      <c r="AP1263" s="68"/>
      <c r="AQ1263" s="68"/>
      <c r="AR1263" s="68"/>
      <c r="AS1263" s="68"/>
      <c r="AT1263" s="68"/>
      <c r="AU1263" s="68"/>
    </row>
    <row r="1264" spans="27:64">
      <c r="AA1264" s="68"/>
      <c r="AB1264" s="68"/>
      <c r="AC1264" s="68"/>
      <c r="AD1264" s="68"/>
      <c r="AE1264" s="68"/>
      <c r="AG1264" s="167"/>
      <c r="AN1264" s="68"/>
      <c r="AO1264" s="68"/>
      <c r="AP1264" s="68"/>
      <c r="AQ1264" s="68"/>
      <c r="AR1264" s="68"/>
      <c r="AS1264" s="68"/>
      <c r="AT1264" s="68"/>
      <c r="AU1264" s="68"/>
    </row>
    <row r="1265" spans="27:47">
      <c r="AA1265" s="68"/>
      <c r="AB1265" s="68"/>
      <c r="AC1265" s="68"/>
      <c r="AD1265" s="68"/>
      <c r="AE1265" s="68"/>
      <c r="AG1265" s="167"/>
      <c r="AN1265" s="68"/>
      <c r="AO1265" s="68"/>
      <c r="AP1265" s="68"/>
      <c r="AQ1265" s="68"/>
      <c r="AR1265" s="68"/>
      <c r="AS1265" s="68"/>
      <c r="AT1265" s="68"/>
      <c r="AU1265" s="68"/>
    </row>
    <row r="1266" spans="27:47">
      <c r="AA1266" s="68"/>
      <c r="AB1266" s="68"/>
      <c r="AC1266" s="68"/>
      <c r="AD1266" s="68"/>
      <c r="AE1266" s="68"/>
      <c r="AG1266" s="167"/>
      <c r="AN1266" s="68"/>
      <c r="AO1266" s="68"/>
      <c r="AP1266" s="68"/>
      <c r="AQ1266" s="68"/>
      <c r="AR1266" s="68"/>
      <c r="AS1266" s="68"/>
      <c r="AT1266" s="68"/>
      <c r="AU1266" s="68"/>
    </row>
    <row r="1267" spans="27:47">
      <c r="AA1267" s="68"/>
      <c r="AB1267" s="68"/>
      <c r="AC1267" s="68"/>
      <c r="AD1267" s="68"/>
      <c r="AE1267" s="68"/>
      <c r="AG1267" s="167"/>
      <c r="AN1267" s="68"/>
      <c r="AO1267" s="68"/>
      <c r="AP1267" s="68"/>
      <c r="AQ1267" s="68"/>
      <c r="AR1267" s="68"/>
      <c r="AS1267" s="68"/>
      <c r="AT1267" s="68"/>
      <c r="AU1267" s="68"/>
    </row>
    <row r="1268" spans="27:47">
      <c r="AA1268" s="68"/>
      <c r="AB1268" s="68"/>
      <c r="AC1268" s="68"/>
      <c r="AD1268" s="68"/>
      <c r="AE1268" s="68"/>
      <c r="AG1268" s="167"/>
      <c r="AN1268" s="68"/>
      <c r="AO1268" s="68"/>
      <c r="AP1268" s="68"/>
      <c r="AQ1268" s="68"/>
      <c r="AR1268" s="68"/>
      <c r="AS1268" s="68"/>
      <c r="AT1268" s="68"/>
      <c r="AU1268" s="68"/>
    </row>
    <row r="1269" spans="27:47">
      <c r="AA1269" s="68"/>
      <c r="AB1269" s="68"/>
      <c r="AC1269" s="68"/>
      <c r="AD1269" s="68"/>
      <c r="AE1269" s="68"/>
      <c r="AG1269" s="167"/>
      <c r="AN1269" s="68"/>
      <c r="AO1269" s="68"/>
      <c r="AP1269" s="68"/>
      <c r="AQ1269" s="68"/>
      <c r="AR1269" s="68"/>
      <c r="AS1269" s="68"/>
      <c r="AT1269" s="68"/>
      <c r="AU1269" s="68"/>
    </row>
    <row r="1270" spans="27:47">
      <c r="AA1270" s="68"/>
      <c r="AB1270" s="68"/>
      <c r="AC1270" s="68"/>
      <c r="AD1270" s="68"/>
      <c r="AE1270" s="68"/>
      <c r="AG1270" s="167"/>
      <c r="AN1270" s="68"/>
      <c r="AO1270" s="68"/>
      <c r="AP1270" s="68"/>
      <c r="AQ1270" s="68"/>
      <c r="AR1270" s="68"/>
      <c r="AS1270" s="68"/>
      <c r="AT1270" s="68"/>
      <c r="AU1270" s="68"/>
    </row>
    <row r="1271" spans="27:47">
      <c r="AA1271" s="68"/>
      <c r="AB1271" s="68"/>
      <c r="AC1271" s="68"/>
      <c r="AD1271" s="68"/>
      <c r="AE1271" s="68"/>
      <c r="AG1271" s="167"/>
      <c r="AN1271" s="68"/>
      <c r="AO1271" s="68"/>
      <c r="AP1271" s="68"/>
      <c r="AQ1271" s="68"/>
      <c r="AR1271" s="68"/>
      <c r="AS1271" s="68"/>
      <c r="AT1271" s="68"/>
      <c r="AU1271" s="68"/>
    </row>
    <row r="1272" spans="27:47">
      <c r="AA1272" s="68"/>
      <c r="AB1272" s="68"/>
      <c r="AC1272" s="68"/>
      <c r="AD1272" s="68"/>
      <c r="AE1272" s="68"/>
      <c r="AG1272" s="167"/>
      <c r="AN1272" s="68"/>
      <c r="AO1272" s="68"/>
      <c r="AP1272" s="68"/>
      <c r="AQ1272" s="68"/>
      <c r="AR1272" s="68"/>
      <c r="AS1272" s="68"/>
      <c r="AT1272" s="68"/>
      <c r="AU1272" s="68"/>
    </row>
    <row r="1273" spans="27:47">
      <c r="AA1273" s="68"/>
      <c r="AB1273" s="68"/>
      <c r="AC1273" s="68"/>
      <c r="AD1273" s="68"/>
      <c r="AE1273" s="68"/>
      <c r="AG1273" s="167"/>
      <c r="AN1273" s="68"/>
      <c r="AO1273" s="68"/>
      <c r="AP1273" s="68"/>
      <c r="AQ1273" s="68"/>
      <c r="AR1273" s="68"/>
      <c r="AS1273" s="68"/>
      <c r="AT1273" s="68"/>
      <c r="AU1273" s="68"/>
    </row>
    <row r="1274" spans="27:47">
      <c r="AA1274" s="68"/>
      <c r="AB1274" s="68"/>
      <c r="AC1274" s="68"/>
      <c r="AD1274" s="68"/>
      <c r="AE1274" s="68"/>
      <c r="AG1274" s="167"/>
      <c r="AN1274" s="68"/>
      <c r="AO1274" s="68"/>
      <c r="AP1274" s="68"/>
      <c r="AQ1274" s="68"/>
      <c r="AR1274" s="68"/>
      <c r="AS1274" s="68"/>
      <c r="AT1274" s="68"/>
      <c r="AU1274" s="68"/>
    </row>
    <row r="1275" spans="27:47">
      <c r="AA1275" s="68"/>
      <c r="AB1275" s="68"/>
      <c r="AC1275" s="68"/>
      <c r="AD1275" s="68"/>
      <c r="AE1275" s="68"/>
      <c r="AG1275" s="167"/>
      <c r="AN1275" s="68"/>
      <c r="AO1275" s="68"/>
      <c r="AP1275" s="68"/>
      <c r="AQ1275" s="68"/>
      <c r="AR1275" s="68"/>
      <c r="AS1275" s="68"/>
      <c r="AT1275" s="68"/>
      <c r="AU1275" s="68"/>
    </row>
    <row r="1276" spans="27:47">
      <c r="AA1276" s="68"/>
      <c r="AB1276" s="68"/>
      <c r="AC1276" s="68"/>
      <c r="AD1276" s="68"/>
      <c r="AE1276" s="68"/>
      <c r="AG1276" s="167"/>
      <c r="AN1276" s="68"/>
      <c r="AO1276" s="68"/>
      <c r="AP1276" s="68"/>
      <c r="AQ1276" s="68"/>
      <c r="AR1276" s="68"/>
      <c r="AS1276" s="68"/>
      <c r="AT1276" s="68"/>
      <c r="AU1276" s="68"/>
    </row>
    <row r="1277" spans="27:47">
      <c r="AA1277" s="68"/>
      <c r="AB1277" s="68"/>
      <c r="AC1277" s="68"/>
      <c r="AD1277" s="68"/>
      <c r="AE1277" s="68"/>
      <c r="AG1277" s="167"/>
      <c r="AN1277" s="68"/>
      <c r="AO1277" s="68"/>
      <c r="AP1277" s="68"/>
      <c r="AQ1277" s="68"/>
      <c r="AR1277" s="68"/>
      <c r="AS1277" s="68"/>
      <c r="AT1277" s="68"/>
      <c r="AU1277" s="68"/>
    </row>
    <row r="1278" spans="27:47">
      <c r="AA1278" s="68"/>
      <c r="AB1278" s="68"/>
      <c r="AC1278" s="68"/>
      <c r="AD1278" s="68"/>
      <c r="AE1278" s="68"/>
      <c r="AG1278" s="167"/>
      <c r="AN1278" s="68"/>
      <c r="AO1278" s="68"/>
      <c r="AP1278" s="68"/>
      <c r="AQ1278" s="68"/>
      <c r="AR1278" s="68"/>
      <c r="AS1278" s="68"/>
      <c r="AT1278" s="68"/>
      <c r="AU1278" s="68"/>
    </row>
    <row r="1279" spans="27:47">
      <c r="AA1279" s="68"/>
      <c r="AB1279" s="68"/>
      <c r="AC1279" s="68"/>
      <c r="AD1279" s="68"/>
      <c r="AE1279" s="68"/>
      <c r="AG1279" s="167"/>
      <c r="AN1279" s="68"/>
      <c r="AO1279" s="68"/>
      <c r="AP1279" s="68"/>
      <c r="AQ1279" s="68"/>
      <c r="AR1279" s="68"/>
      <c r="AS1279" s="68"/>
      <c r="AT1279" s="68"/>
      <c r="AU1279" s="68"/>
    </row>
    <row r="1280" spans="27:47">
      <c r="AA1280" s="68"/>
      <c r="AB1280" s="68"/>
      <c r="AC1280" s="68"/>
      <c r="AD1280" s="68"/>
      <c r="AE1280" s="68"/>
      <c r="AG1280" s="167"/>
      <c r="AN1280" s="68"/>
      <c r="AO1280" s="68"/>
      <c r="AP1280" s="68"/>
      <c r="AQ1280" s="68"/>
      <c r="AR1280" s="68"/>
      <c r="AS1280" s="68"/>
      <c r="AT1280" s="68"/>
      <c r="AU1280" s="68"/>
    </row>
    <row r="1281" spans="27:64">
      <c r="AA1281" s="68"/>
      <c r="AB1281" s="68"/>
      <c r="AC1281" s="68"/>
      <c r="AD1281" s="68"/>
      <c r="AE1281" s="68"/>
      <c r="AG1281" s="167"/>
      <c r="AN1281" s="68"/>
      <c r="AO1281" s="68"/>
      <c r="AP1281" s="68"/>
      <c r="AQ1281" s="68"/>
      <c r="AR1281" s="68"/>
      <c r="AS1281" s="68"/>
      <c r="AT1281" s="68"/>
      <c r="AU1281" s="68"/>
    </row>
    <row r="1282" spans="27:64">
      <c r="AA1282" s="68"/>
      <c r="AB1282" s="68"/>
      <c r="AC1282" s="68"/>
      <c r="AD1282" s="68"/>
      <c r="AE1282" s="68"/>
      <c r="AG1282" s="167"/>
      <c r="AN1282" s="68"/>
      <c r="AO1282" s="68"/>
      <c r="AP1282" s="68"/>
      <c r="AQ1282" s="68"/>
      <c r="AR1282" s="68"/>
      <c r="AS1282" s="68"/>
      <c r="AT1282" s="68"/>
      <c r="AU1282" s="68"/>
    </row>
    <row r="1283" spans="27:64">
      <c r="AA1283" s="68"/>
      <c r="AB1283" s="68"/>
      <c r="AC1283" s="68"/>
      <c r="AD1283" s="68"/>
      <c r="AE1283" s="68"/>
      <c r="AG1283" s="167"/>
      <c r="AN1283" s="68"/>
      <c r="AO1283" s="68"/>
      <c r="AP1283" s="68"/>
      <c r="AQ1283" s="68"/>
      <c r="AR1283" s="68"/>
      <c r="AS1283" s="68"/>
      <c r="AT1283" s="68"/>
      <c r="AU1283" s="68"/>
    </row>
    <row r="1284" spans="27:64">
      <c r="AA1284" s="68"/>
      <c r="AB1284" s="68"/>
      <c r="AC1284" s="68"/>
      <c r="AD1284" s="68"/>
      <c r="AE1284" s="68"/>
      <c r="AG1284" s="167"/>
      <c r="AN1284" s="68"/>
      <c r="AO1284" s="68"/>
      <c r="AP1284" s="68"/>
      <c r="AQ1284" s="68"/>
      <c r="AR1284" s="68"/>
      <c r="AS1284" s="68"/>
      <c r="AT1284" s="68"/>
      <c r="AU1284" s="68"/>
    </row>
    <row r="1285" spans="27:64">
      <c r="AA1285" s="68"/>
      <c r="AB1285" s="68"/>
      <c r="AC1285" s="68"/>
      <c r="AD1285" s="68"/>
      <c r="AE1285" s="68"/>
      <c r="AG1285" s="167"/>
      <c r="AN1285" s="68"/>
      <c r="AO1285" s="68"/>
      <c r="AP1285" s="68"/>
      <c r="AQ1285" s="68"/>
      <c r="AR1285" s="68"/>
      <c r="AS1285" s="68"/>
      <c r="AT1285" s="68"/>
      <c r="AU1285" s="68"/>
    </row>
    <row r="1286" spans="27:64">
      <c r="AA1286" s="68"/>
      <c r="AB1286" s="68"/>
      <c r="AC1286" s="68"/>
      <c r="AD1286" s="68"/>
      <c r="AE1286" s="68"/>
      <c r="AG1286" s="167"/>
      <c r="AN1286" s="68"/>
      <c r="AO1286" s="68"/>
      <c r="AP1286" s="68"/>
      <c r="AQ1286" s="68"/>
      <c r="AR1286" s="68"/>
      <c r="AS1286" s="68"/>
      <c r="AT1286" s="68"/>
      <c r="AU1286" s="68"/>
    </row>
    <row r="1287" spans="27:64">
      <c r="AA1287" s="68"/>
      <c r="AB1287" s="68"/>
      <c r="AC1287" s="68"/>
      <c r="AD1287" s="68"/>
      <c r="AE1287" s="68"/>
      <c r="AG1287" s="167"/>
      <c r="AN1287" s="68"/>
      <c r="AO1287" s="68"/>
      <c r="AP1287" s="68"/>
      <c r="AQ1287" s="68"/>
      <c r="AR1287" s="68"/>
      <c r="AS1287" s="68"/>
      <c r="AT1287" s="68"/>
      <c r="AU1287" s="68"/>
    </row>
    <row r="1288" spans="27:64">
      <c r="AA1288" s="68"/>
      <c r="AB1288" s="68"/>
      <c r="AC1288" s="68"/>
      <c r="AD1288" s="68"/>
      <c r="AE1288" s="68"/>
      <c r="AG1288" s="167"/>
      <c r="AN1288" s="68"/>
      <c r="AO1288" s="68"/>
      <c r="AP1288" s="68"/>
      <c r="AQ1288" s="68"/>
      <c r="AR1288" s="68"/>
      <c r="AS1288" s="68"/>
      <c r="AT1288" s="68"/>
      <c r="AU1288" s="68"/>
    </row>
    <row r="1289" spans="27:64">
      <c r="AA1289" s="68"/>
      <c r="AB1289" s="68"/>
      <c r="AC1289" s="68"/>
      <c r="AD1289" s="68"/>
      <c r="AE1289" s="68"/>
      <c r="AG1289" s="167"/>
      <c r="AN1289" s="68"/>
      <c r="AO1289" s="68"/>
      <c r="AP1289" s="68"/>
      <c r="AQ1289" s="68"/>
      <c r="AR1289" s="68"/>
      <c r="AS1289" s="68"/>
      <c r="AT1289" s="68"/>
      <c r="AU1289" s="68"/>
    </row>
    <row r="1290" spans="27:64">
      <c r="AA1290" s="68"/>
      <c r="AB1290" s="68"/>
      <c r="AC1290" s="68"/>
      <c r="AD1290" s="68"/>
      <c r="AE1290" s="68"/>
      <c r="AG1290" s="167"/>
      <c r="AN1290" s="68"/>
      <c r="AO1290" s="68"/>
      <c r="AP1290" s="68"/>
      <c r="AQ1290" s="68"/>
      <c r="AR1290" s="68"/>
      <c r="AS1290" s="68"/>
      <c r="AT1290" s="68"/>
      <c r="AU1290" s="68"/>
    </row>
    <row r="1291" spans="27:64">
      <c r="AA1291" s="68"/>
      <c r="AB1291" s="68"/>
      <c r="AC1291" s="68"/>
      <c r="AD1291" s="68"/>
      <c r="AE1291" s="68"/>
      <c r="AG1291" s="167"/>
      <c r="AN1291" s="68"/>
      <c r="AO1291" s="68"/>
      <c r="AP1291" s="68"/>
      <c r="AQ1291" s="68"/>
      <c r="AR1291" s="68"/>
      <c r="AS1291" s="68"/>
      <c r="AT1291" s="68"/>
      <c r="AU1291" s="68"/>
      <c r="AV1291" s="68"/>
      <c r="AW1291" s="68"/>
      <c r="AX1291" s="68"/>
      <c r="AY1291" s="68"/>
      <c r="AZ1291" s="68"/>
      <c r="BA1291" s="68"/>
      <c r="BB1291" s="68"/>
      <c r="BC1291" s="68"/>
      <c r="BD1291" s="68"/>
      <c r="BE1291" s="68"/>
      <c r="BF1291" s="68"/>
      <c r="BG1291" s="68"/>
      <c r="BH1291" s="68"/>
      <c r="BI1291" s="68"/>
      <c r="BJ1291" s="68"/>
      <c r="BK1291" s="68"/>
      <c r="BL1291" s="68"/>
    </row>
    <row r="1292" spans="27:64">
      <c r="AA1292" s="68"/>
      <c r="AB1292" s="68"/>
      <c r="AC1292" s="68"/>
      <c r="AD1292" s="68"/>
      <c r="AE1292" s="68"/>
      <c r="AG1292" s="167"/>
      <c r="AN1292" s="68"/>
      <c r="AO1292" s="68"/>
      <c r="AP1292" s="68"/>
      <c r="AQ1292" s="68"/>
      <c r="AR1292" s="68"/>
      <c r="AS1292" s="68"/>
      <c r="AT1292" s="68"/>
      <c r="AU1292" s="68"/>
    </row>
    <row r="1293" spans="27:64">
      <c r="AA1293" s="68"/>
      <c r="AB1293" s="68"/>
      <c r="AC1293" s="68"/>
      <c r="AD1293" s="68"/>
      <c r="AE1293" s="68"/>
      <c r="AG1293" s="167"/>
      <c r="AN1293" s="68"/>
      <c r="AO1293" s="68"/>
      <c r="AP1293" s="68"/>
      <c r="AQ1293" s="68"/>
      <c r="AR1293" s="68"/>
      <c r="AS1293" s="68"/>
      <c r="AT1293" s="68"/>
      <c r="AU1293" s="68"/>
      <c r="AV1293" s="68"/>
      <c r="AW1293" s="68"/>
      <c r="AX1293" s="68"/>
      <c r="AY1293" s="68"/>
      <c r="AZ1293" s="68"/>
      <c r="BA1293" s="68"/>
      <c r="BB1293" s="68"/>
      <c r="BC1293" s="68"/>
      <c r="BD1293" s="68"/>
      <c r="BE1293" s="68"/>
      <c r="BF1293" s="68"/>
      <c r="BG1293" s="68"/>
      <c r="BH1293" s="68"/>
      <c r="BI1293" s="68"/>
      <c r="BJ1293" s="68"/>
      <c r="BK1293" s="68"/>
      <c r="BL1293" s="68"/>
    </row>
    <row r="1294" spans="27:64">
      <c r="AA1294" s="68"/>
      <c r="AB1294" s="68"/>
      <c r="AC1294" s="68"/>
      <c r="AD1294" s="68"/>
      <c r="AE1294" s="68"/>
      <c r="AG1294" s="167"/>
      <c r="AN1294" s="68"/>
      <c r="AO1294" s="68"/>
      <c r="AP1294" s="68"/>
      <c r="AQ1294" s="68"/>
      <c r="AR1294" s="68"/>
      <c r="AS1294" s="68"/>
      <c r="AT1294" s="68"/>
      <c r="AU1294" s="68"/>
    </row>
    <row r="1295" spans="27:64">
      <c r="AA1295" s="68"/>
      <c r="AB1295" s="68"/>
      <c r="AC1295" s="68"/>
      <c r="AD1295" s="68"/>
      <c r="AE1295" s="68"/>
      <c r="AG1295" s="167"/>
      <c r="AN1295" s="68"/>
      <c r="AO1295" s="68"/>
      <c r="AP1295" s="68"/>
      <c r="AQ1295" s="68"/>
      <c r="AR1295" s="68"/>
      <c r="AS1295" s="68"/>
      <c r="AT1295" s="68"/>
      <c r="AU1295" s="68"/>
      <c r="AV1295" s="68"/>
    </row>
    <row r="1296" spans="27:64">
      <c r="AA1296" s="68"/>
      <c r="AB1296" s="68"/>
      <c r="AC1296" s="68"/>
      <c r="AD1296" s="68"/>
      <c r="AE1296" s="68"/>
      <c r="AG1296" s="167"/>
      <c r="AN1296" s="68"/>
      <c r="AO1296" s="68"/>
      <c r="AP1296" s="68"/>
      <c r="AQ1296" s="68"/>
      <c r="AR1296" s="68"/>
      <c r="AS1296" s="68"/>
      <c r="AT1296" s="68"/>
      <c r="AU1296" s="68"/>
    </row>
    <row r="1297" spans="27:64">
      <c r="AA1297" s="68"/>
      <c r="AB1297" s="68"/>
      <c r="AC1297" s="68"/>
      <c r="AD1297" s="68"/>
      <c r="AE1297" s="68"/>
      <c r="AG1297" s="167"/>
      <c r="AN1297" s="68"/>
      <c r="AO1297" s="68"/>
      <c r="AP1297" s="68"/>
      <c r="AQ1297" s="68"/>
      <c r="AR1297" s="68"/>
      <c r="AS1297" s="68"/>
      <c r="AT1297" s="68"/>
      <c r="AU1297" s="68"/>
      <c r="AV1297" s="68"/>
      <c r="AW1297" s="68"/>
      <c r="AX1297" s="68"/>
      <c r="AY1297" s="68"/>
      <c r="AZ1297" s="68"/>
      <c r="BA1297" s="68"/>
      <c r="BB1297" s="68"/>
      <c r="BC1297" s="68"/>
      <c r="BD1297" s="68"/>
      <c r="BE1297" s="68"/>
      <c r="BF1297" s="68"/>
      <c r="BG1297" s="68"/>
      <c r="BH1297" s="68"/>
      <c r="BI1297" s="68"/>
      <c r="BJ1297" s="68"/>
      <c r="BK1297" s="68"/>
      <c r="BL1297" s="68"/>
    </row>
    <row r="1298" spans="27:64">
      <c r="AA1298" s="68"/>
      <c r="AB1298" s="68"/>
      <c r="AC1298" s="68"/>
      <c r="AD1298" s="68"/>
      <c r="AE1298" s="68"/>
      <c r="AG1298" s="167"/>
      <c r="AN1298" s="68"/>
      <c r="AO1298" s="68"/>
      <c r="AP1298" s="68"/>
      <c r="AQ1298" s="68"/>
      <c r="AR1298" s="68"/>
      <c r="AS1298" s="68"/>
      <c r="AT1298" s="68"/>
      <c r="AU1298" s="68"/>
    </row>
    <row r="1299" spans="27:64">
      <c r="AA1299" s="68"/>
      <c r="AB1299" s="68"/>
      <c r="AC1299" s="68"/>
      <c r="AD1299" s="68"/>
      <c r="AE1299" s="68"/>
      <c r="AG1299" s="167"/>
      <c r="AN1299" s="68"/>
      <c r="AO1299" s="68"/>
      <c r="AP1299" s="68"/>
      <c r="AQ1299" s="68"/>
      <c r="AR1299" s="68"/>
      <c r="AS1299" s="68"/>
      <c r="AT1299" s="68"/>
      <c r="AU1299" s="68"/>
    </row>
    <row r="1300" spans="27:64">
      <c r="AA1300" s="68"/>
      <c r="AB1300" s="68"/>
      <c r="AC1300" s="68"/>
      <c r="AD1300" s="68"/>
      <c r="AE1300" s="68"/>
      <c r="AG1300" s="167"/>
      <c r="AN1300" s="68"/>
      <c r="AO1300" s="68"/>
      <c r="AP1300" s="68"/>
      <c r="AQ1300" s="68"/>
      <c r="AR1300" s="68"/>
      <c r="AS1300" s="68"/>
      <c r="AT1300" s="68"/>
      <c r="AU1300" s="68"/>
    </row>
    <row r="1301" spans="27:64">
      <c r="AA1301" s="68"/>
      <c r="AB1301" s="68"/>
      <c r="AC1301" s="68"/>
      <c r="AD1301" s="68"/>
      <c r="AE1301" s="68"/>
      <c r="AG1301" s="167"/>
      <c r="AN1301" s="68"/>
      <c r="AO1301" s="68"/>
      <c r="AP1301" s="68"/>
      <c r="AQ1301" s="68"/>
      <c r="AR1301" s="68"/>
      <c r="AS1301" s="68"/>
      <c r="AT1301" s="68"/>
      <c r="AU1301" s="68"/>
      <c r="AV1301" s="68"/>
    </row>
    <row r="1302" spans="27:64">
      <c r="AA1302" s="68"/>
      <c r="AB1302" s="68"/>
      <c r="AC1302" s="68"/>
      <c r="AD1302" s="68"/>
      <c r="AE1302" s="68"/>
      <c r="AG1302" s="167"/>
      <c r="AN1302" s="68"/>
      <c r="AO1302" s="68"/>
      <c r="AP1302" s="68"/>
      <c r="AQ1302" s="68"/>
      <c r="AR1302" s="68"/>
      <c r="AS1302" s="68"/>
      <c r="AT1302" s="68"/>
      <c r="AU1302" s="68"/>
    </row>
    <row r="1303" spans="27:64">
      <c r="AA1303" s="68"/>
      <c r="AB1303" s="68"/>
      <c r="AC1303" s="68"/>
      <c r="AD1303" s="68"/>
      <c r="AE1303" s="68"/>
      <c r="AG1303" s="167"/>
      <c r="AN1303" s="68"/>
      <c r="AO1303" s="68"/>
      <c r="AP1303" s="68"/>
      <c r="AQ1303" s="68"/>
      <c r="AR1303" s="68"/>
      <c r="AS1303" s="68"/>
      <c r="AT1303" s="68"/>
      <c r="AU1303" s="68"/>
    </row>
    <row r="1304" spans="27:64">
      <c r="AA1304" s="68"/>
      <c r="AB1304" s="68"/>
      <c r="AC1304" s="68"/>
      <c r="AD1304" s="68"/>
      <c r="AE1304" s="68"/>
      <c r="AG1304" s="167"/>
      <c r="AN1304" s="68"/>
      <c r="AO1304" s="68"/>
      <c r="AP1304" s="68"/>
      <c r="AQ1304" s="68"/>
      <c r="AR1304" s="68"/>
      <c r="AS1304" s="68"/>
      <c r="AT1304" s="68"/>
      <c r="AU1304" s="68"/>
    </row>
    <row r="1305" spans="27:64">
      <c r="AA1305" s="68"/>
      <c r="AB1305" s="68"/>
      <c r="AC1305" s="68"/>
      <c r="AD1305" s="68"/>
      <c r="AE1305" s="68"/>
      <c r="AG1305" s="167"/>
      <c r="AN1305" s="68"/>
      <c r="AO1305" s="68"/>
      <c r="AP1305" s="68"/>
      <c r="AQ1305" s="68"/>
      <c r="AR1305" s="68"/>
      <c r="AS1305" s="68"/>
      <c r="AT1305" s="68"/>
      <c r="AU1305" s="68"/>
    </row>
    <row r="1306" spans="27:64">
      <c r="AA1306" s="68"/>
      <c r="AB1306" s="68"/>
      <c r="AC1306" s="68"/>
      <c r="AD1306" s="68"/>
      <c r="AE1306" s="68"/>
      <c r="AG1306" s="167"/>
      <c r="AN1306" s="68"/>
      <c r="AO1306" s="68"/>
      <c r="AP1306" s="68"/>
      <c r="AQ1306" s="68"/>
      <c r="AR1306" s="68"/>
      <c r="AS1306" s="68"/>
      <c r="AT1306" s="68"/>
      <c r="AU1306" s="68"/>
    </row>
    <row r="1307" spans="27:64">
      <c r="AA1307" s="68"/>
      <c r="AB1307" s="68"/>
      <c r="AC1307" s="68"/>
      <c r="AD1307" s="68"/>
      <c r="AE1307" s="68"/>
      <c r="AG1307" s="167"/>
      <c r="AN1307" s="68"/>
      <c r="AO1307" s="68"/>
      <c r="AP1307" s="68"/>
      <c r="AQ1307" s="68"/>
      <c r="AR1307" s="68"/>
      <c r="AS1307" s="68"/>
      <c r="AT1307" s="68"/>
      <c r="AU1307" s="68"/>
    </row>
    <row r="1308" spans="27:64">
      <c r="AA1308" s="68"/>
      <c r="AB1308" s="68"/>
      <c r="AC1308" s="68"/>
      <c r="AD1308" s="68"/>
      <c r="AE1308" s="68"/>
      <c r="AG1308" s="167"/>
      <c r="AN1308" s="68"/>
      <c r="AO1308" s="68"/>
      <c r="AP1308" s="68"/>
      <c r="AQ1308" s="68"/>
      <c r="AR1308" s="68"/>
      <c r="AS1308" s="68"/>
      <c r="AT1308" s="68"/>
      <c r="AU1308" s="68"/>
    </row>
    <row r="1309" spans="27:64">
      <c r="AA1309" s="68"/>
      <c r="AB1309" s="68"/>
      <c r="AC1309" s="68"/>
      <c r="AD1309" s="68"/>
      <c r="AE1309" s="68"/>
      <c r="AG1309" s="167"/>
      <c r="AN1309" s="68"/>
      <c r="AO1309" s="68"/>
      <c r="AP1309" s="68"/>
      <c r="AQ1309" s="68"/>
      <c r="AR1309" s="68"/>
      <c r="AS1309" s="68"/>
      <c r="AT1309" s="68"/>
      <c r="AU1309" s="68"/>
    </row>
    <row r="1310" spans="27:64">
      <c r="AA1310" s="68"/>
      <c r="AB1310" s="68"/>
      <c r="AC1310" s="68"/>
      <c r="AD1310" s="68"/>
      <c r="AE1310" s="68"/>
      <c r="AG1310" s="167"/>
      <c r="AN1310" s="68"/>
      <c r="AO1310" s="68"/>
      <c r="AP1310" s="68"/>
      <c r="AQ1310" s="68"/>
      <c r="AR1310" s="68"/>
      <c r="AS1310" s="68"/>
      <c r="AT1310" s="68"/>
      <c r="AU1310" s="68"/>
    </row>
    <row r="1311" spans="27:64">
      <c r="AA1311" s="68"/>
      <c r="AB1311" s="68"/>
      <c r="AC1311" s="68"/>
      <c r="AD1311" s="68"/>
      <c r="AE1311" s="68"/>
      <c r="AG1311" s="167"/>
      <c r="AN1311" s="68"/>
      <c r="AO1311" s="68"/>
      <c r="AP1311" s="68"/>
      <c r="AQ1311" s="68"/>
      <c r="AR1311" s="68"/>
      <c r="AS1311" s="68"/>
      <c r="AT1311" s="68"/>
      <c r="AU1311" s="68"/>
    </row>
    <row r="1312" spans="27:64">
      <c r="AA1312" s="68"/>
      <c r="AB1312" s="68"/>
      <c r="AC1312" s="68"/>
      <c r="AD1312" s="68"/>
      <c r="AE1312" s="68"/>
      <c r="AG1312" s="167"/>
      <c r="AN1312" s="68"/>
      <c r="AO1312" s="68"/>
      <c r="AP1312" s="68"/>
      <c r="AQ1312" s="68"/>
      <c r="AR1312" s="68"/>
      <c r="AS1312" s="68"/>
      <c r="AT1312" s="68"/>
      <c r="AU1312" s="68"/>
    </row>
    <row r="1313" spans="27:64">
      <c r="AA1313" s="68"/>
      <c r="AB1313" s="68"/>
      <c r="AC1313" s="68"/>
      <c r="AD1313" s="68"/>
      <c r="AE1313" s="68"/>
      <c r="AG1313" s="167"/>
      <c r="AN1313" s="68"/>
      <c r="AO1313" s="68"/>
      <c r="AP1313" s="68"/>
      <c r="AQ1313" s="68"/>
      <c r="AR1313" s="68"/>
      <c r="AS1313" s="68"/>
      <c r="AT1313" s="68"/>
      <c r="AU1313" s="68"/>
    </row>
    <row r="1314" spans="27:64">
      <c r="AA1314" s="68"/>
      <c r="AB1314" s="68"/>
      <c r="AC1314" s="68"/>
      <c r="AD1314" s="68"/>
      <c r="AE1314" s="68"/>
      <c r="AG1314" s="167"/>
      <c r="AN1314" s="68"/>
      <c r="AO1314" s="68"/>
      <c r="AP1314" s="68"/>
      <c r="AQ1314" s="68"/>
      <c r="AR1314" s="68"/>
      <c r="AS1314" s="68"/>
      <c r="AT1314" s="68"/>
      <c r="AU1314" s="68"/>
    </row>
    <row r="1315" spans="27:64">
      <c r="AA1315" s="68"/>
      <c r="AB1315" s="68"/>
      <c r="AC1315" s="68"/>
      <c r="AD1315" s="68"/>
      <c r="AE1315" s="68"/>
      <c r="AG1315" s="167"/>
      <c r="AN1315" s="68"/>
      <c r="AO1315" s="68"/>
      <c r="AP1315" s="68"/>
      <c r="AQ1315" s="68"/>
      <c r="AR1315" s="68"/>
      <c r="AS1315" s="68"/>
      <c r="AT1315" s="68"/>
      <c r="AU1315" s="68"/>
    </row>
    <row r="1316" spans="27:64">
      <c r="AA1316" s="68"/>
      <c r="AB1316" s="68"/>
      <c r="AC1316" s="68"/>
      <c r="AD1316" s="68"/>
      <c r="AE1316" s="68"/>
      <c r="AG1316" s="167"/>
      <c r="AN1316" s="68"/>
      <c r="AO1316" s="68"/>
      <c r="AP1316" s="68"/>
      <c r="AQ1316" s="68"/>
      <c r="AR1316" s="68"/>
      <c r="AS1316" s="68"/>
      <c r="AT1316" s="68"/>
      <c r="AU1316" s="68"/>
    </row>
    <row r="1317" spans="27:64">
      <c r="AA1317" s="68"/>
      <c r="AB1317" s="68"/>
      <c r="AC1317" s="68"/>
      <c r="AD1317" s="68"/>
      <c r="AE1317" s="68"/>
      <c r="AG1317" s="167"/>
      <c r="AN1317" s="68"/>
      <c r="AO1317" s="68"/>
      <c r="AP1317" s="68"/>
      <c r="AQ1317" s="68"/>
      <c r="AR1317" s="68"/>
      <c r="AS1317" s="68"/>
      <c r="AT1317" s="68"/>
      <c r="AU1317" s="68"/>
    </row>
    <row r="1318" spans="27:64">
      <c r="AA1318" s="68"/>
      <c r="AB1318" s="68"/>
      <c r="AC1318" s="68"/>
      <c r="AD1318" s="68"/>
      <c r="AE1318" s="68"/>
      <c r="AG1318" s="167"/>
      <c r="AN1318" s="68"/>
      <c r="AO1318" s="68"/>
      <c r="AP1318" s="68"/>
      <c r="AQ1318" s="68"/>
      <c r="AR1318" s="68"/>
      <c r="AS1318" s="68"/>
      <c r="AT1318" s="68"/>
      <c r="AU1318" s="68"/>
    </row>
    <row r="1319" spans="27:64">
      <c r="AA1319" s="68"/>
      <c r="AB1319" s="68"/>
      <c r="AC1319" s="68"/>
      <c r="AD1319" s="68"/>
      <c r="AE1319" s="68"/>
      <c r="AG1319" s="167"/>
      <c r="AN1319" s="68"/>
      <c r="AO1319" s="68"/>
      <c r="AP1319" s="68"/>
      <c r="AQ1319" s="68"/>
      <c r="AR1319" s="68"/>
      <c r="AS1319" s="68"/>
      <c r="AT1319" s="68"/>
      <c r="AU1319" s="68"/>
    </row>
    <row r="1320" spans="27:64">
      <c r="AA1320" s="68"/>
      <c r="AB1320" s="68"/>
      <c r="AC1320" s="68"/>
      <c r="AD1320" s="68"/>
      <c r="AE1320" s="68"/>
      <c r="AG1320" s="167"/>
      <c r="AN1320" s="68"/>
      <c r="AO1320" s="68"/>
      <c r="AP1320" s="68"/>
      <c r="AQ1320" s="68"/>
      <c r="AR1320" s="68"/>
      <c r="AS1320" s="68"/>
      <c r="AT1320" s="68"/>
      <c r="AU1320" s="68"/>
    </row>
    <row r="1321" spans="27:64">
      <c r="AA1321" s="68"/>
      <c r="AB1321" s="68"/>
      <c r="AC1321" s="68"/>
      <c r="AD1321" s="68"/>
      <c r="AE1321" s="68"/>
      <c r="AG1321" s="167"/>
      <c r="AN1321" s="68"/>
      <c r="AO1321" s="68"/>
      <c r="AP1321" s="68"/>
      <c r="AQ1321" s="68"/>
      <c r="AR1321" s="68"/>
      <c r="AS1321" s="68"/>
      <c r="AT1321" s="68"/>
      <c r="AU1321" s="68"/>
    </row>
    <row r="1322" spans="27:64">
      <c r="AA1322" s="68"/>
      <c r="AB1322" s="68"/>
      <c r="AC1322" s="68"/>
      <c r="AD1322" s="68"/>
      <c r="AE1322" s="68"/>
      <c r="AG1322" s="167"/>
      <c r="AN1322" s="68"/>
      <c r="AO1322" s="68"/>
      <c r="AP1322" s="68"/>
      <c r="AQ1322" s="68"/>
      <c r="AR1322" s="68"/>
      <c r="AS1322" s="68"/>
      <c r="AT1322" s="68"/>
      <c r="AU1322" s="68"/>
    </row>
    <row r="1323" spans="27:64">
      <c r="AA1323" s="68"/>
      <c r="AB1323" s="68"/>
      <c r="AC1323" s="68"/>
      <c r="AD1323" s="68"/>
      <c r="AE1323" s="68"/>
      <c r="AG1323" s="167"/>
      <c r="AN1323" s="68"/>
      <c r="AO1323" s="68"/>
      <c r="AP1323" s="68"/>
      <c r="AQ1323" s="68"/>
      <c r="AR1323" s="68"/>
      <c r="AS1323" s="68"/>
      <c r="AT1323" s="68"/>
      <c r="AU1323" s="68"/>
    </row>
    <row r="1324" spans="27:64">
      <c r="AA1324" s="68"/>
      <c r="AB1324" s="68"/>
      <c r="AC1324" s="68"/>
      <c r="AD1324" s="68"/>
      <c r="AE1324" s="68"/>
      <c r="AG1324" s="167"/>
      <c r="AN1324" s="68"/>
      <c r="AO1324" s="68"/>
      <c r="AP1324" s="68"/>
      <c r="AQ1324" s="68"/>
      <c r="AR1324" s="68"/>
      <c r="AS1324" s="68"/>
      <c r="AT1324" s="68"/>
      <c r="AU1324" s="68"/>
    </row>
    <row r="1325" spans="27:64">
      <c r="AA1325" s="68"/>
      <c r="AB1325" s="68"/>
      <c r="AC1325" s="68"/>
      <c r="AD1325" s="68"/>
      <c r="AE1325" s="68"/>
      <c r="AG1325" s="167"/>
      <c r="AN1325" s="68"/>
      <c r="AO1325" s="68"/>
      <c r="AP1325" s="68"/>
      <c r="AQ1325" s="68"/>
      <c r="AR1325" s="68"/>
      <c r="AS1325" s="68"/>
      <c r="AT1325" s="68"/>
      <c r="AU1325" s="68"/>
      <c r="AV1325" s="68"/>
      <c r="AW1325" s="68"/>
      <c r="AX1325" s="68"/>
      <c r="AY1325" s="68"/>
      <c r="AZ1325" s="68"/>
      <c r="BA1325" s="68"/>
      <c r="BB1325" s="68"/>
      <c r="BC1325" s="68"/>
      <c r="BD1325" s="68"/>
      <c r="BE1325" s="68"/>
      <c r="BF1325" s="68"/>
      <c r="BG1325" s="68"/>
      <c r="BH1325" s="68"/>
      <c r="BI1325" s="68"/>
      <c r="BJ1325" s="68"/>
      <c r="BK1325" s="68"/>
      <c r="BL1325" s="68"/>
    </row>
    <row r="1326" spans="27:64">
      <c r="AA1326" s="68"/>
      <c r="AB1326" s="68"/>
      <c r="AC1326" s="68"/>
      <c r="AD1326" s="68"/>
      <c r="AE1326" s="68"/>
      <c r="AG1326" s="167"/>
      <c r="AN1326" s="68"/>
      <c r="AO1326" s="68"/>
      <c r="AP1326" s="68"/>
      <c r="AQ1326" s="68"/>
      <c r="AR1326" s="68"/>
      <c r="AS1326" s="68"/>
      <c r="AT1326" s="68"/>
      <c r="AU1326" s="68"/>
    </row>
    <row r="1327" spans="27:64">
      <c r="AA1327" s="68"/>
      <c r="AB1327" s="68"/>
      <c r="AC1327" s="68"/>
      <c r="AD1327" s="68"/>
      <c r="AE1327" s="68"/>
      <c r="AG1327" s="167"/>
      <c r="AN1327" s="68"/>
      <c r="AO1327" s="68"/>
      <c r="AP1327" s="68"/>
      <c r="AQ1327" s="68"/>
      <c r="AR1327" s="68"/>
      <c r="AS1327" s="68"/>
      <c r="AT1327" s="68"/>
      <c r="AU1327" s="68"/>
      <c r="AV1327" s="68"/>
      <c r="AW1327" s="68"/>
      <c r="AX1327" s="68"/>
      <c r="AY1327" s="68"/>
      <c r="AZ1327" s="68"/>
      <c r="BA1327" s="68"/>
      <c r="BB1327" s="68"/>
      <c r="BC1327" s="68"/>
      <c r="BD1327" s="68"/>
      <c r="BE1327" s="68"/>
      <c r="BF1327" s="68"/>
      <c r="BG1327" s="68"/>
      <c r="BH1327" s="68"/>
      <c r="BI1327" s="68"/>
      <c r="BJ1327" s="68"/>
      <c r="BK1327" s="68"/>
      <c r="BL1327" s="68"/>
    </row>
    <row r="1328" spans="27:64">
      <c r="AA1328" s="68"/>
      <c r="AB1328" s="68"/>
      <c r="AC1328" s="68"/>
      <c r="AD1328" s="68"/>
      <c r="AE1328" s="68"/>
      <c r="AG1328" s="167"/>
      <c r="AN1328" s="68"/>
      <c r="AO1328" s="68"/>
      <c r="AP1328" s="68"/>
      <c r="AQ1328" s="68"/>
      <c r="AR1328" s="68"/>
      <c r="AS1328" s="68"/>
      <c r="AT1328" s="68"/>
      <c r="AU1328" s="68"/>
    </row>
    <row r="1329" spans="27:64">
      <c r="AA1329" s="68"/>
      <c r="AB1329" s="68"/>
      <c r="AC1329" s="68"/>
      <c r="AD1329" s="68"/>
      <c r="AE1329" s="68"/>
      <c r="AG1329" s="167"/>
      <c r="AN1329" s="68"/>
      <c r="AO1329" s="68"/>
      <c r="AP1329" s="68"/>
      <c r="AQ1329" s="68"/>
      <c r="AR1329" s="68"/>
      <c r="AS1329" s="68"/>
      <c r="AT1329" s="68"/>
      <c r="AU1329" s="68"/>
      <c r="AV1329" s="68"/>
      <c r="AW1329" s="68"/>
      <c r="AX1329" s="68"/>
      <c r="AY1329" s="68"/>
      <c r="AZ1329" s="68"/>
      <c r="BA1329" s="68"/>
      <c r="BB1329" s="68"/>
      <c r="BC1329" s="68"/>
      <c r="BD1329" s="68"/>
      <c r="BE1329" s="68"/>
      <c r="BF1329" s="68"/>
      <c r="BG1329" s="68"/>
      <c r="BH1329" s="68"/>
      <c r="BI1329" s="68"/>
      <c r="BJ1329" s="68"/>
      <c r="BK1329" s="68"/>
      <c r="BL1329" s="68"/>
    </row>
    <row r="1330" spans="27:64">
      <c r="AA1330" s="68"/>
      <c r="AB1330" s="68"/>
      <c r="AC1330" s="68"/>
      <c r="AD1330" s="68"/>
      <c r="AE1330" s="68"/>
      <c r="AG1330" s="167"/>
      <c r="AN1330" s="68"/>
      <c r="AO1330" s="68"/>
      <c r="AP1330" s="68"/>
      <c r="AQ1330" s="68"/>
      <c r="AR1330" s="68"/>
      <c r="AS1330" s="68"/>
      <c r="AT1330" s="68"/>
      <c r="AU1330" s="68"/>
    </row>
    <row r="1331" spans="27:64">
      <c r="AA1331" s="68"/>
      <c r="AB1331" s="68"/>
      <c r="AC1331" s="68"/>
      <c r="AD1331" s="68"/>
      <c r="AE1331" s="68"/>
      <c r="AG1331" s="167"/>
      <c r="AN1331" s="68"/>
      <c r="AO1331" s="68"/>
      <c r="AP1331" s="68"/>
      <c r="AQ1331" s="68"/>
      <c r="AR1331" s="68"/>
      <c r="AS1331" s="68"/>
      <c r="AT1331" s="68"/>
      <c r="AU1331" s="68"/>
    </row>
    <row r="1332" spans="27:64">
      <c r="AA1332" s="68"/>
      <c r="AB1332" s="68"/>
      <c r="AC1332" s="68"/>
      <c r="AD1332" s="68"/>
      <c r="AE1332" s="68"/>
      <c r="AG1332" s="167"/>
      <c r="AN1332" s="68"/>
      <c r="AO1332" s="68"/>
      <c r="AP1332" s="68"/>
      <c r="AQ1332" s="68"/>
      <c r="AR1332" s="68"/>
      <c r="AS1332" s="68"/>
      <c r="AT1332" s="68"/>
      <c r="AU1332" s="68"/>
    </row>
    <row r="1333" spans="27:64">
      <c r="AA1333" s="68"/>
      <c r="AB1333" s="68"/>
      <c r="AC1333" s="68"/>
      <c r="AD1333" s="68"/>
      <c r="AE1333" s="68"/>
      <c r="AG1333" s="167"/>
      <c r="AN1333" s="68"/>
      <c r="AO1333" s="68"/>
      <c r="AP1333" s="68"/>
      <c r="AQ1333" s="68"/>
      <c r="AR1333" s="68"/>
      <c r="AS1333" s="68"/>
      <c r="AT1333" s="68"/>
      <c r="AU1333" s="68"/>
    </row>
    <row r="1334" spans="27:64">
      <c r="AA1334" s="68"/>
      <c r="AB1334" s="68"/>
      <c r="AC1334" s="68"/>
      <c r="AD1334" s="68"/>
      <c r="AE1334" s="68"/>
      <c r="AG1334" s="167"/>
      <c r="AN1334" s="68"/>
      <c r="AO1334" s="68"/>
      <c r="AP1334" s="68"/>
      <c r="AQ1334" s="68"/>
      <c r="AR1334" s="68"/>
      <c r="AS1334" s="68"/>
      <c r="AT1334" s="68"/>
      <c r="AU1334" s="68"/>
    </row>
    <row r="1335" spans="27:64">
      <c r="AA1335" s="68"/>
      <c r="AB1335" s="68"/>
      <c r="AC1335" s="68"/>
      <c r="AD1335" s="68"/>
      <c r="AE1335" s="68"/>
      <c r="AG1335" s="167"/>
      <c r="AN1335" s="68"/>
      <c r="AO1335" s="68"/>
      <c r="AP1335" s="68"/>
      <c r="AQ1335" s="68"/>
      <c r="AR1335" s="68"/>
      <c r="AS1335" s="68"/>
      <c r="AT1335" s="68"/>
      <c r="AU1335" s="68"/>
    </row>
    <row r="1336" spans="27:64">
      <c r="AA1336" s="68"/>
      <c r="AB1336" s="68"/>
      <c r="AC1336" s="68"/>
      <c r="AD1336" s="68"/>
      <c r="AE1336" s="68"/>
      <c r="AG1336" s="167"/>
      <c r="AN1336" s="68"/>
      <c r="AO1336" s="68"/>
      <c r="AP1336" s="68"/>
      <c r="AQ1336" s="68"/>
      <c r="AR1336" s="68"/>
      <c r="AS1336" s="68"/>
      <c r="AT1336" s="68"/>
      <c r="AU1336" s="68"/>
    </row>
    <row r="1337" spans="27:64">
      <c r="AA1337" s="68"/>
      <c r="AB1337" s="68"/>
      <c r="AC1337" s="68"/>
      <c r="AD1337" s="68"/>
      <c r="AE1337" s="68"/>
      <c r="AG1337" s="167"/>
      <c r="AN1337" s="68"/>
      <c r="AO1337" s="68"/>
      <c r="AP1337" s="68"/>
      <c r="AQ1337" s="68"/>
      <c r="AR1337" s="68"/>
      <c r="AS1337" s="68"/>
      <c r="AT1337" s="68"/>
      <c r="AU1337" s="68"/>
    </row>
    <row r="1338" spans="27:64">
      <c r="AA1338" s="68"/>
      <c r="AB1338" s="68"/>
      <c r="AC1338" s="68"/>
      <c r="AD1338" s="68"/>
      <c r="AE1338" s="68"/>
      <c r="AG1338" s="167"/>
      <c r="AN1338" s="68"/>
      <c r="AO1338" s="68"/>
      <c r="AP1338" s="68"/>
      <c r="AQ1338" s="68"/>
      <c r="AR1338" s="68"/>
      <c r="AS1338" s="68"/>
      <c r="AT1338" s="68"/>
      <c r="AU1338" s="68"/>
      <c r="AV1338" s="68"/>
    </row>
    <row r="1339" spans="27:64">
      <c r="AA1339" s="68"/>
      <c r="AB1339" s="68"/>
      <c r="AC1339" s="68"/>
      <c r="AD1339" s="68"/>
      <c r="AE1339" s="68"/>
      <c r="AG1339" s="167"/>
      <c r="AN1339" s="68"/>
      <c r="AO1339" s="68"/>
      <c r="AP1339" s="68"/>
      <c r="AQ1339" s="68"/>
      <c r="AR1339" s="68"/>
      <c r="AS1339" s="68"/>
      <c r="AT1339" s="68"/>
      <c r="AU1339" s="68"/>
    </row>
    <row r="1340" spans="27:64">
      <c r="AA1340" s="68"/>
      <c r="AB1340" s="68"/>
      <c r="AC1340" s="68"/>
      <c r="AD1340" s="68"/>
      <c r="AE1340" s="68"/>
      <c r="AG1340" s="167"/>
      <c r="AN1340" s="68"/>
      <c r="AO1340" s="68"/>
      <c r="AP1340" s="68"/>
      <c r="AQ1340" s="68"/>
      <c r="AR1340" s="68"/>
      <c r="AS1340" s="68"/>
      <c r="AT1340" s="68"/>
      <c r="AU1340" s="68"/>
      <c r="AV1340" s="68"/>
    </row>
    <row r="1341" spans="27:64">
      <c r="AA1341" s="68"/>
      <c r="AB1341" s="68"/>
      <c r="AC1341" s="68"/>
      <c r="AD1341" s="68"/>
      <c r="AE1341" s="68"/>
      <c r="AG1341" s="167"/>
      <c r="AN1341" s="68"/>
      <c r="AO1341" s="68"/>
      <c r="AP1341" s="68"/>
      <c r="AQ1341" s="68"/>
      <c r="AR1341" s="68"/>
      <c r="AS1341" s="68"/>
      <c r="AT1341" s="68"/>
      <c r="AU1341" s="68"/>
      <c r="AV1341" s="68"/>
      <c r="AW1341" s="68"/>
      <c r="AX1341" s="68"/>
      <c r="AY1341" s="68"/>
      <c r="AZ1341" s="68"/>
      <c r="BA1341" s="68"/>
      <c r="BB1341" s="68"/>
      <c r="BC1341" s="68"/>
      <c r="BD1341" s="68"/>
      <c r="BE1341" s="68"/>
      <c r="BF1341" s="68"/>
      <c r="BG1341" s="68"/>
      <c r="BH1341" s="68"/>
      <c r="BI1341" s="68"/>
      <c r="BJ1341" s="68"/>
      <c r="BK1341" s="68"/>
      <c r="BL1341" s="68"/>
    </row>
    <row r="1342" spans="27:64">
      <c r="AA1342" s="68"/>
      <c r="AB1342" s="68"/>
      <c r="AC1342" s="68"/>
      <c r="AD1342" s="68"/>
      <c r="AE1342" s="68"/>
      <c r="AG1342" s="167"/>
      <c r="AN1342" s="68"/>
      <c r="AO1342" s="68"/>
      <c r="AP1342" s="68"/>
      <c r="AQ1342" s="68"/>
      <c r="AR1342" s="68"/>
      <c r="AS1342" s="68"/>
      <c r="AT1342" s="68"/>
      <c r="AU1342" s="68"/>
    </row>
    <row r="1343" spans="27:64">
      <c r="AA1343" s="68"/>
      <c r="AB1343" s="68"/>
      <c r="AC1343" s="68"/>
      <c r="AD1343" s="68"/>
      <c r="AE1343" s="68"/>
      <c r="AG1343" s="167"/>
      <c r="AN1343" s="68"/>
      <c r="AO1343" s="68"/>
      <c r="AP1343" s="68"/>
      <c r="AQ1343" s="68"/>
      <c r="AR1343" s="68"/>
      <c r="AS1343" s="68"/>
      <c r="AT1343" s="68"/>
      <c r="AU1343" s="68"/>
    </row>
    <row r="1344" spans="27:64">
      <c r="AA1344" s="68"/>
      <c r="AB1344" s="68"/>
      <c r="AC1344" s="68"/>
      <c r="AD1344" s="68"/>
      <c r="AE1344" s="68"/>
      <c r="AG1344" s="167"/>
      <c r="AN1344" s="68"/>
      <c r="AO1344" s="68"/>
      <c r="AP1344" s="68"/>
      <c r="AQ1344" s="68"/>
      <c r="AR1344" s="68"/>
      <c r="AS1344" s="68"/>
      <c r="AT1344" s="68"/>
      <c r="AU1344" s="68"/>
    </row>
    <row r="1345" spans="27:64">
      <c r="AA1345" s="68"/>
      <c r="AB1345" s="68"/>
      <c r="AC1345" s="68"/>
      <c r="AD1345" s="68"/>
      <c r="AE1345" s="68"/>
      <c r="AG1345" s="167"/>
      <c r="AN1345" s="68"/>
      <c r="AO1345" s="68"/>
      <c r="AP1345" s="68"/>
      <c r="AQ1345" s="68"/>
      <c r="AR1345" s="68"/>
      <c r="AS1345" s="68"/>
      <c r="AT1345" s="68"/>
      <c r="AU1345" s="68"/>
    </row>
    <row r="1346" spans="27:64">
      <c r="AA1346" s="68"/>
      <c r="AB1346" s="68"/>
      <c r="AC1346" s="68"/>
      <c r="AD1346" s="68"/>
      <c r="AE1346" s="68"/>
      <c r="AG1346" s="167"/>
      <c r="AN1346" s="68"/>
      <c r="AO1346" s="68"/>
      <c r="AP1346" s="68"/>
      <c r="AQ1346" s="68"/>
      <c r="AR1346" s="68"/>
      <c r="AS1346" s="68"/>
      <c r="AT1346" s="68"/>
      <c r="AU1346" s="68"/>
    </row>
    <row r="1347" spans="27:64">
      <c r="AA1347" s="68"/>
      <c r="AB1347" s="68"/>
      <c r="AC1347" s="68"/>
      <c r="AD1347" s="68"/>
      <c r="AE1347" s="68"/>
      <c r="AG1347" s="167"/>
      <c r="AN1347" s="68"/>
      <c r="AO1347" s="68"/>
      <c r="AP1347" s="68"/>
      <c r="AQ1347" s="68"/>
      <c r="AR1347" s="68"/>
      <c r="AS1347" s="68"/>
      <c r="AT1347" s="68"/>
      <c r="AU1347" s="68"/>
    </row>
    <row r="1348" spans="27:64">
      <c r="AA1348" s="68"/>
      <c r="AB1348" s="68"/>
      <c r="AC1348" s="68"/>
      <c r="AD1348" s="68"/>
      <c r="AE1348" s="68"/>
      <c r="AG1348" s="167"/>
      <c r="AN1348" s="68"/>
      <c r="AO1348" s="68"/>
      <c r="AP1348" s="68"/>
      <c r="AQ1348" s="68"/>
      <c r="AR1348" s="68"/>
      <c r="AS1348" s="68"/>
      <c r="AT1348" s="68"/>
      <c r="AU1348" s="68"/>
      <c r="AV1348" s="68"/>
      <c r="AW1348" s="68"/>
      <c r="AX1348" s="68"/>
      <c r="AY1348" s="68"/>
      <c r="AZ1348" s="68"/>
      <c r="BA1348" s="68"/>
      <c r="BB1348" s="68"/>
      <c r="BC1348" s="68"/>
      <c r="BD1348" s="68"/>
      <c r="BE1348" s="68"/>
      <c r="BF1348" s="68"/>
      <c r="BG1348" s="68"/>
      <c r="BH1348" s="68"/>
      <c r="BI1348" s="68"/>
      <c r="BJ1348" s="68"/>
      <c r="BK1348" s="68"/>
      <c r="BL1348" s="68"/>
    </row>
    <row r="1349" spans="27:64">
      <c r="AA1349" s="68"/>
      <c r="AB1349" s="68"/>
      <c r="AC1349" s="68"/>
      <c r="AD1349" s="68"/>
      <c r="AE1349" s="68"/>
      <c r="AG1349" s="167"/>
      <c r="AN1349" s="68"/>
      <c r="AO1349" s="68"/>
      <c r="AP1349" s="68"/>
      <c r="AQ1349" s="68"/>
      <c r="AR1349" s="68"/>
      <c r="AS1349" s="68"/>
      <c r="AT1349" s="68"/>
      <c r="AU1349" s="68"/>
      <c r="AV1349" s="68"/>
      <c r="AX1349" s="68"/>
    </row>
    <row r="1350" spans="27:64">
      <c r="AA1350" s="68"/>
      <c r="AB1350" s="68"/>
      <c r="AC1350" s="68"/>
      <c r="AD1350" s="68"/>
      <c r="AE1350" s="68"/>
      <c r="AG1350" s="167"/>
      <c r="AN1350" s="68"/>
      <c r="AO1350" s="68"/>
      <c r="AP1350" s="68"/>
      <c r="AQ1350" s="68"/>
      <c r="AR1350" s="68"/>
      <c r="AS1350" s="68"/>
      <c r="AT1350" s="68"/>
      <c r="AU1350" s="68"/>
      <c r="AV1350" s="68"/>
      <c r="AW1350" s="68"/>
      <c r="AX1350" s="68"/>
      <c r="AY1350" s="68"/>
      <c r="AZ1350" s="68"/>
      <c r="BA1350" s="68"/>
      <c r="BB1350" s="68"/>
      <c r="BC1350" s="68"/>
      <c r="BD1350" s="68"/>
      <c r="BE1350" s="68"/>
      <c r="BF1350" s="68"/>
      <c r="BG1350" s="68"/>
      <c r="BH1350" s="68"/>
      <c r="BI1350" s="68"/>
      <c r="BJ1350" s="68"/>
      <c r="BK1350" s="68"/>
      <c r="BL1350" s="68"/>
    </row>
    <row r="1351" spans="27:64">
      <c r="AA1351" s="68"/>
      <c r="AB1351" s="68"/>
      <c r="AC1351" s="68"/>
      <c r="AD1351" s="68"/>
      <c r="AE1351" s="68"/>
      <c r="AG1351" s="167"/>
      <c r="AN1351" s="68"/>
      <c r="AO1351" s="68"/>
      <c r="AP1351" s="68"/>
      <c r="AQ1351" s="68"/>
      <c r="AR1351" s="68"/>
      <c r="AS1351" s="68"/>
      <c r="AT1351" s="68"/>
      <c r="AU1351" s="68"/>
      <c r="AV1351" s="68"/>
      <c r="AW1351" s="68"/>
      <c r="AX1351" s="68"/>
      <c r="AY1351" s="68"/>
      <c r="AZ1351" s="68"/>
      <c r="BA1351" s="68"/>
      <c r="BB1351" s="68"/>
      <c r="BC1351" s="68"/>
      <c r="BD1351" s="68"/>
      <c r="BE1351" s="68"/>
      <c r="BF1351" s="68"/>
      <c r="BG1351" s="68"/>
      <c r="BH1351" s="68"/>
      <c r="BI1351" s="68"/>
      <c r="BJ1351" s="68"/>
      <c r="BK1351" s="68"/>
      <c r="BL1351" s="68"/>
    </row>
    <row r="1352" spans="27:64">
      <c r="AA1352" s="68"/>
      <c r="AB1352" s="68"/>
      <c r="AC1352" s="68"/>
      <c r="AD1352" s="68"/>
      <c r="AE1352" s="68"/>
      <c r="AG1352" s="167"/>
      <c r="AN1352" s="68"/>
      <c r="AO1352" s="68"/>
      <c r="AP1352" s="68"/>
      <c r="AQ1352" s="68"/>
      <c r="AR1352" s="68"/>
      <c r="AS1352" s="68"/>
      <c r="AT1352" s="68"/>
      <c r="AU1352" s="68"/>
    </row>
    <row r="1353" spans="27:64">
      <c r="AA1353" s="68"/>
      <c r="AB1353" s="68"/>
      <c r="AC1353" s="68"/>
      <c r="AD1353" s="68"/>
      <c r="AE1353" s="68"/>
      <c r="AG1353" s="167"/>
      <c r="AN1353" s="68"/>
      <c r="AO1353" s="68"/>
      <c r="AP1353" s="68"/>
      <c r="AQ1353" s="68"/>
      <c r="AR1353" s="68"/>
      <c r="AS1353" s="68"/>
      <c r="AT1353" s="68"/>
      <c r="AU1353" s="68"/>
    </row>
    <row r="1354" spans="27:64">
      <c r="AA1354" s="68"/>
      <c r="AB1354" s="68"/>
      <c r="AC1354" s="68"/>
      <c r="AD1354" s="68"/>
      <c r="AE1354" s="68"/>
      <c r="AG1354" s="167"/>
      <c r="AN1354" s="68"/>
      <c r="AO1354" s="68"/>
      <c r="AP1354" s="68"/>
      <c r="AQ1354" s="68"/>
      <c r="AR1354" s="68"/>
      <c r="AS1354" s="68"/>
      <c r="AT1354" s="68"/>
      <c r="AU1354" s="68"/>
    </row>
    <row r="1355" spans="27:64">
      <c r="AA1355" s="68"/>
      <c r="AB1355" s="68"/>
      <c r="AC1355" s="68"/>
      <c r="AD1355" s="68"/>
      <c r="AE1355" s="68"/>
      <c r="AG1355" s="167"/>
      <c r="AN1355" s="68"/>
      <c r="AO1355" s="68"/>
      <c r="AP1355" s="68"/>
      <c r="AQ1355" s="68"/>
      <c r="AR1355" s="68"/>
      <c r="AS1355" s="68"/>
      <c r="AT1355" s="68"/>
      <c r="AU1355" s="68"/>
    </row>
    <row r="1356" spans="27:64">
      <c r="AA1356" s="68"/>
      <c r="AB1356" s="68"/>
      <c r="AC1356" s="68"/>
      <c r="AD1356" s="68"/>
      <c r="AE1356" s="68"/>
      <c r="AG1356" s="167"/>
      <c r="AN1356" s="68"/>
      <c r="AO1356" s="68"/>
      <c r="AP1356" s="68"/>
      <c r="AQ1356" s="68"/>
      <c r="AR1356" s="68"/>
      <c r="AS1356" s="68"/>
      <c r="AT1356" s="68"/>
      <c r="AU1356" s="68"/>
    </row>
    <row r="1357" spans="27:64">
      <c r="AA1357" s="68"/>
      <c r="AB1357" s="68"/>
      <c r="AC1357" s="68"/>
      <c r="AD1357" s="68"/>
      <c r="AE1357" s="68"/>
      <c r="AG1357" s="167"/>
      <c r="AN1357" s="68"/>
      <c r="AO1357" s="68"/>
      <c r="AP1357" s="68"/>
      <c r="AQ1357" s="68"/>
      <c r="AR1357" s="68"/>
      <c r="AS1357" s="68"/>
      <c r="AT1357" s="68"/>
      <c r="AU1357" s="68"/>
    </row>
    <row r="1358" spans="27:64">
      <c r="AA1358" s="68"/>
      <c r="AB1358" s="68"/>
      <c r="AC1358" s="68"/>
      <c r="AD1358" s="68"/>
      <c r="AE1358" s="68"/>
      <c r="AG1358" s="167"/>
      <c r="AN1358" s="68"/>
      <c r="AO1358" s="68"/>
      <c r="AP1358" s="68"/>
      <c r="AQ1358" s="68"/>
      <c r="AR1358" s="68"/>
      <c r="AS1358" s="68"/>
      <c r="AT1358" s="68"/>
      <c r="AU1358" s="68"/>
    </row>
    <row r="1359" spans="27:64">
      <c r="AA1359" s="68"/>
      <c r="AB1359" s="68"/>
      <c r="AC1359" s="68"/>
      <c r="AD1359" s="68"/>
      <c r="AE1359" s="68"/>
      <c r="AG1359" s="167"/>
      <c r="AN1359" s="68"/>
      <c r="AO1359" s="68"/>
      <c r="AP1359" s="68"/>
      <c r="AQ1359" s="68"/>
      <c r="AR1359" s="68"/>
      <c r="AS1359" s="68"/>
      <c r="AT1359" s="68"/>
      <c r="AU1359" s="68"/>
    </row>
    <row r="1360" spans="27:64">
      <c r="AA1360" s="68"/>
      <c r="AB1360" s="68"/>
      <c r="AC1360" s="68"/>
      <c r="AD1360" s="68"/>
      <c r="AE1360" s="68"/>
      <c r="AG1360" s="167"/>
      <c r="AN1360" s="68"/>
      <c r="AO1360" s="68"/>
      <c r="AP1360" s="68"/>
      <c r="AQ1360" s="68"/>
      <c r="AR1360" s="68"/>
      <c r="AS1360" s="68"/>
      <c r="AT1360" s="68"/>
      <c r="AU1360" s="68"/>
    </row>
    <row r="1361" spans="27:64">
      <c r="AA1361" s="68"/>
      <c r="AB1361" s="68"/>
      <c r="AC1361" s="68"/>
      <c r="AD1361" s="68"/>
      <c r="AE1361" s="68"/>
      <c r="AG1361" s="167"/>
      <c r="AN1361" s="68"/>
      <c r="AO1361" s="68"/>
      <c r="AP1361" s="68"/>
      <c r="AQ1361" s="68"/>
      <c r="AR1361" s="68"/>
      <c r="AS1361" s="68"/>
      <c r="AT1361" s="68"/>
      <c r="AU1361" s="68"/>
    </row>
    <row r="1362" spans="27:64">
      <c r="AA1362" s="68"/>
      <c r="AB1362" s="68"/>
      <c r="AC1362" s="68"/>
      <c r="AD1362" s="68"/>
      <c r="AE1362" s="68"/>
      <c r="AG1362" s="167"/>
      <c r="AN1362" s="68"/>
      <c r="AO1362" s="68"/>
      <c r="AP1362" s="68"/>
      <c r="AQ1362" s="68"/>
      <c r="AR1362" s="68"/>
      <c r="AS1362" s="68"/>
      <c r="AT1362" s="68"/>
      <c r="AU1362" s="68"/>
    </row>
    <row r="1363" spans="27:64">
      <c r="AA1363" s="68"/>
      <c r="AB1363" s="68"/>
      <c r="AC1363" s="68"/>
      <c r="AD1363" s="68"/>
      <c r="AE1363" s="68"/>
      <c r="AG1363" s="167"/>
      <c r="AN1363" s="68"/>
      <c r="AO1363" s="68"/>
      <c r="AP1363" s="68"/>
      <c r="AQ1363" s="68"/>
      <c r="AR1363" s="68"/>
      <c r="AS1363" s="68"/>
      <c r="AT1363" s="68"/>
      <c r="AU1363" s="68"/>
    </row>
    <row r="1364" spans="27:64">
      <c r="AA1364" s="68"/>
      <c r="AB1364" s="68"/>
      <c r="AC1364" s="68"/>
      <c r="AD1364" s="68"/>
      <c r="AE1364" s="68"/>
      <c r="AG1364" s="167"/>
      <c r="AN1364" s="68"/>
      <c r="AO1364" s="68"/>
      <c r="AP1364" s="68"/>
      <c r="AQ1364" s="68"/>
      <c r="AR1364" s="68"/>
      <c r="AS1364" s="68"/>
      <c r="AT1364" s="68"/>
      <c r="AU1364" s="68"/>
    </row>
    <row r="1365" spans="27:64">
      <c r="AA1365" s="68"/>
      <c r="AB1365" s="68"/>
      <c r="AC1365" s="68"/>
      <c r="AD1365" s="68"/>
      <c r="AE1365" s="68"/>
      <c r="AG1365" s="167"/>
      <c r="AN1365" s="68"/>
      <c r="AO1365" s="68"/>
      <c r="AP1365" s="68"/>
      <c r="AQ1365" s="68"/>
      <c r="AR1365" s="68"/>
      <c r="AS1365" s="68"/>
      <c r="AT1365" s="68"/>
      <c r="AU1365" s="68"/>
    </row>
    <row r="1366" spans="27:64">
      <c r="AA1366" s="68"/>
      <c r="AB1366" s="68"/>
      <c r="AC1366" s="68"/>
      <c r="AD1366" s="68"/>
      <c r="AE1366" s="68"/>
      <c r="AG1366" s="167"/>
      <c r="AN1366" s="68"/>
      <c r="AO1366" s="68"/>
      <c r="AP1366" s="68"/>
      <c r="AQ1366" s="68"/>
      <c r="AR1366" s="68"/>
      <c r="AS1366" s="68"/>
      <c r="AT1366" s="68"/>
      <c r="AU1366" s="68"/>
    </row>
    <row r="1367" spans="27:64">
      <c r="AA1367" s="68"/>
      <c r="AB1367" s="68"/>
      <c r="AC1367" s="68"/>
      <c r="AD1367" s="68"/>
      <c r="AE1367" s="68"/>
      <c r="AG1367" s="167"/>
      <c r="AN1367" s="68"/>
      <c r="AO1367" s="68"/>
      <c r="AP1367" s="68"/>
      <c r="AQ1367" s="68"/>
      <c r="AR1367" s="68"/>
      <c r="AS1367" s="68"/>
      <c r="AT1367" s="68"/>
      <c r="AU1367" s="68"/>
    </row>
    <row r="1368" spans="27:64">
      <c r="AA1368" s="68"/>
      <c r="AB1368" s="68"/>
      <c r="AC1368" s="68"/>
      <c r="AD1368" s="68"/>
      <c r="AE1368" s="68"/>
      <c r="AG1368" s="167"/>
      <c r="AN1368" s="68"/>
      <c r="AO1368" s="68"/>
      <c r="AP1368" s="68"/>
      <c r="AQ1368" s="68"/>
      <c r="AR1368" s="68"/>
      <c r="AS1368" s="68"/>
      <c r="AT1368" s="68"/>
      <c r="AU1368" s="68"/>
    </row>
    <row r="1369" spans="27:64">
      <c r="AA1369" s="68"/>
      <c r="AB1369" s="68"/>
      <c r="AC1369" s="68"/>
      <c r="AD1369" s="68"/>
      <c r="AE1369" s="68"/>
      <c r="AG1369" s="167"/>
      <c r="AN1369" s="68"/>
      <c r="AO1369" s="68"/>
      <c r="AP1369" s="68"/>
      <c r="AQ1369" s="68"/>
      <c r="AR1369" s="68"/>
      <c r="AS1369" s="68"/>
      <c r="AT1369" s="68"/>
      <c r="AU1369" s="68"/>
      <c r="AV1369" s="68"/>
      <c r="AX1369" s="68"/>
      <c r="AY1369" s="68"/>
      <c r="AZ1369" s="68"/>
      <c r="BA1369" s="68"/>
      <c r="BB1369" s="68"/>
      <c r="BC1369" s="68"/>
      <c r="BD1369" s="68"/>
      <c r="BE1369" s="68"/>
      <c r="BF1369" s="68"/>
      <c r="BG1369" s="68"/>
      <c r="BH1369" s="68"/>
      <c r="BI1369" s="68"/>
      <c r="BJ1369" s="68"/>
      <c r="BK1369" s="68"/>
      <c r="BL1369" s="68"/>
    </row>
    <row r="1370" spans="27:64">
      <c r="AA1370" s="68"/>
      <c r="AB1370" s="68"/>
      <c r="AC1370" s="68"/>
      <c r="AD1370" s="68"/>
      <c r="AE1370" s="68"/>
      <c r="AG1370" s="167"/>
      <c r="AN1370" s="68"/>
      <c r="AO1370" s="68"/>
      <c r="AP1370" s="68"/>
      <c r="AQ1370" s="68"/>
      <c r="AR1370" s="68"/>
      <c r="AS1370" s="68"/>
      <c r="AT1370" s="68"/>
      <c r="AU1370" s="68"/>
    </row>
    <row r="1371" spans="27:64">
      <c r="AA1371" s="68"/>
      <c r="AB1371" s="68"/>
      <c r="AC1371" s="68"/>
      <c r="AD1371" s="68"/>
      <c r="AE1371" s="68"/>
      <c r="AG1371" s="167"/>
      <c r="AN1371" s="68"/>
      <c r="AO1371" s="68"/>
      <c r="AP1371" s="68"/>
      <c r="AQ1371" s="68"/>
      <c r="AR1371" s="68"/>
      <c r="AS1371" s="68"/>
      <c r="AT1371" s="68"/>
      <c r="AU1371" s="68"/>
    </row>
    <row r="1372" spans="27:64">
      <c r="AA1372" s="68"/>
      <c r="AB1372" s="68"/>
      <c r="AC1372" s="68"/>
      <c r="AD1372" s="68"/>
      <c r="AE1372" s="68"/>
      <c r="AG1372" s="167"/>
      <c r="AN1372" s="68"/>
      <c r="AO1372" s="68"/>
      <c r="AP1372" s="68"/>
      <c r="AQ1372" s="68"/>
      <c r="AR1372" s="68"/>
      <c r="AS1372" s="68"/>
      <c r="AT1372" s="68"/>
      <c r="AU1372" s="68"/>
    </row>
    <row r="1373" spans="27:64">
      <c r="AA1373" s="68"/>
      <c r="AB1373" s="68"/>
      <c r="AC1373" s="68"/>
      <c r="AD1373" s="68"/>
      <c r="AE1373" s="68"/>
      <c r="AG1373" s="167"/>
      <c r="AN1373" s="68"/>
      <c r="AO1373" s="68"/>
      <c r="AP1373" s="68"/>
      <c r="AQ1373" s="68"/>
      <c r="AR1373" s="68"/>
      <c r="AS1373" s="68"/>
      <c r="AT1373" s="68"/>
      <c r="AU1373" s="68"/>
      <c r="AV1373" s="68"/>
      <c r="AX1373" s="68"/>
    </row>
    <row r="1374" spans="27:64">
      <c r="AA1374" s="68"/>
      <c r="AB1374" s="68"/>
      <c r="AC1374" s="68"/>
      <c r="AD1374" s="68"/>
      <c r="AE1374" s="68"/>
      <c r="AG1374" s="167"/>
      <c r="AN1374" s="68"/>
      <c r="AO1374" s="68"/>
      <c r="AP1374" s="68"/>
      <c r="AQ1374" s="68"/>
      <c r="AR1374" s="68"/>
      <c r="AS1374" s="68"/>
      <c r="AT1374" s="68"/>
      <c r="AU1374" s="68"/>
    </row>
    <row r="1375" spans="27:64">
      <c r="AA1375" s="68"/>
      <c r="AB1375" s="68"/>
      <c r="AC1375" s="68"/>
      <c r="AD1375" s="68"/>
      <c r="AE1375" s="68"/>
      <c r="AG1375" s="167"/>
      <c r="AN1375" s="68"/>
      <c r="AO1375" s="68"/>
      <c r="AP1375" s="68"/>
      <c r="AQ1375" s="68"/>
      <c r="AR1375" s="68"/>
      <c r="AS1375" s="68"/>
      <c r="AT1375" s="68"/>
      <c r="AU1375" s="68"/>
      <c r="AV1375" s="68"/>
      <c r="AX1375" s="68"/>
      <c r="AY1375" s="68"/>
      <c r="AZ1375" s="68"/>
      <c r="BA1375" s="68"/>
      <c r="BB1375" s="68"/>
      <c r="BC1375" s="68"/>
      <c r="BD1375" s="68"/>
      <c r="BE1375" s="68"/>
      <c r="BF1375" s="68"/>
      <c r="BG1375" s="68"/>
      <c r="BH1375" s="68"/>
      <c r="BI1375" s="68"/>
      <c r="BJ1375" s="68"/>
      <c r="BK1375" s="68"/>
      <c r="BL1375" s="68"/>
    </row>
    <row r="1376" spans="27:64">
      <c r="AA1376" s="68"/>
      <c r="AB1376" s="68"/>
      <c r="AC1376" s="68"/>
      <c r="AD1376" s="68"/>
      <c r="AE1376" s="68"/>
      <c r="AG1376" s="167"/>
      <c r="AN1376" s="68"/>
      <c r="AO1376" s="68"/>
      <c r="AP1376" s="68"/>
      <c r="AQ1376" s="68"/>
      <c r="AR1376" s="68"/>
      <c r="AS1376" s="68"/>
      <c r="AT1376" s="68"/>
      <c r="AU1376" s="68"/>
    </row>
    <row r="1377" spans="27:64">
      <c r="AA1377" s="68"/>
      <c r="AB1377" s="68"/>
      <c r="AC1377" s="68"/>
      <c r="AD1377" s="68"/>
      <c r="AE1377" s="68"/>
      <c r="AG1377" s="167"/>
      <c r="AN1377" s="68"/>
      <c r="AO1377" s="68"/>
      <c r="AP1377" s="68"/>
      <c r="AQ1377" s="68"/>
      <c r="AR1377" s="68"/>
      <c r="AS1377" s="68"/>
      <c r="AT1377" s="68"/>
      <c r="AU1377" s="68"/>
    </row>
    <row r="1378" spans="27:64">
      <c r="AA1378" s="68"/>
      <c r="AB1378" s="68"/>
      <c r="AC1378" s="68"/>
      <c r="AD1378" s="68"/>
      <c r="AE1378" s="68"/>
      <c r="AG1378" s="167"/>
      <c r="AN1378" s="68"/>
      <c r="AO1378" s="68"/>
      <c r="AP1378" s="68"/>
      <c r="AQ1378" s="68"/>
      <c r="AR1378" s="68"/>
      <c r="AS1378" s="68"/>
      <c r="AT1378" s="68"/>
      <c r="AU1378" s="68"/>
      <c r="AV1378" s="68"/>
    </row>
    <row r="1379" spans="27:64">
      <c r="AA1379" s="68"/>
      <c r="AB1379" s="68"/>
      <c r="AC1379" s="68"/>
      <c r="AD1379" s="68"/>
      <c r="AE1379" s="68"/>
      <c r="AG1379" s="167"/>
      <c r="AN1379" s="68"/>
      <c r="AO1379" s="68"/>
      <c r="AP1379" s="68"/>
      <c r="AQ1379" s="68"/>
      <c r="AR1379" s="68"/>
      <c r="AS1379" s="68"/>
      <c r="AT1379" s="68"/>
      <c r="AU1379" s="68"/>
      <c r="AV1379" s="68"/>
    </row>
    <row r="1380" spans="27:64">
      <c r="AA1380" s="68"/>
      <c r="AB1380" s="68"/>
      <c r="AC1380" s="68"/>
      <c r="AD1380" s="68"/>
      <c r="AE1380" s="68"/>
      <c r="AG1380" s="167"/>
      <c r="AN1380" s="68"/>
      <c r="AO1380" s="68"/>
      <c r="AP1380" s="68"/>
      <c r="AQ1380" s="68"/>
      <c r="AR1380" s="68"/>
      <c r="AS1380" s="68"/>
      <c r="AT1380" s="68"/>
      <c r="AU1380" s="68"/>
      <c r="AV1380" s="68"/>
      <c r="AW1380" s="68"/>
      <c r="AX1380" s="68"/>
      <c r="AY1380" s="68"/>
      <c r="AZ1380" s="68"/>
      <c r="BA1380" s="68"/>
      <c r="BB1380" s="68"/>
      <c r="BC1380" s="68"/>
      <c r="BD1380" s="68"/>
      <c r="BE1380" s="68"/>
      <c r="BF1380" s="68"/>
      <c r="BG1380" s="68"/>
      <c r="BH1380" s="68"/>
      <c r="BI1380" s="68"/>
      <c r="BJ1380" s="68"/>
      <c r="BK1380" s="68"/>
      <c r="BL1380" s="68"/>
    </row>
    <row r="1381" spans="27:64">
      <c r="AA1381" s="68"/>
      <c r="AB1381" s="68"/>
      <c r="AC1381" s="68"/>
      <c r="AD1381" s="68"/>
      <c r="AE1381" s="68"/>
      <c r="AG1381" s="167"/>
      <c r="AN1381" s="68"/>
      <c r="AO1381" s="68"/>
      <c r="AP1381" s="68"/>
      <c r="AQ1381" s="68"/>
      <c r="AR1381" s="68"/>
      <c r="AS1381" s="68"/>
      <c r="AT1381" s="68"/>
      <c r="AU1381" s="68"/>
    </row>
    <row r="1382" spans="27:64">
      <c r="AA1382" s="68"/>
      <c r="AB1382" s="68"/>
      <c r="AC1382" s="68"/>
      <c r="AD1382" s="68"/>
      <c r="AE1382" s="68"/>
      <c r="AG1382" s="167"/>
      <c r="AN1382" s="68"/>
      <c r="AO1382" s="68"/>
      <c r="AP1382" s="68"/>
      <c r="AQ1382" s="68"/>
      <c r="AR1382" s="68"/>
      <c r="AS1382" s="68"/>
      <c r="AT1382" s="68"/>
      <c r="AU1382" s="68"/>
    </row>
    <row r="1383" spans="27:64">
      <c r="AA1383" s="68"/>
      <c r="AB1383" s="68"/>
      <c r="AC1383" s="68"/>
      <c r="AD1383" s="68"/>
      <c r="AE1383" s="68"/>
      <c r="AG1383" s="167"/>
      <c r="AN1383" s="68"/>
      <c r="AO1383" s="68"/>
      <c r="AP1383" s="68"/>
      <c r="AQ1383" s="68"/>
      <c r="AR1383" s="68"/>
      <c r="AS1383" s="68"/>
      <c r="AT1383" s="68"/>
      <c r="AU1383" s="68"/>
      <c r="AV1383" s="68"/>
      <c r="AX1383" s="68"/>
      <c r="AY1383" s="68"/>
      <c r="AZ1383" s="68"/>
      <c r="BA1383" s="68"/>
      <c r="BB1383" s="68"/>
      <c r="BC1383" s="68"/>
      <c r="BD1383" s="68"/>
      <c r="BE1383" s="68"/>
      <c r="BF1383" s="68"/>
      <c r="BG1383" s="68"/>
      <c r="BH1383" s="68"/>
      <c r="BI1383" s="68"/>
      <c r="BJ1383" s="68"/>
      <c r="BK1383" s="68"/>
      <c r="BL1383" s="68"/>
    </row>
    <row r="1384" spans="27:64">
      <c r="AA1384" s="68"/>
      <c r="AB1384" s="68"/>
      <c r="AC1384" s="68"/>
      <c r="AD1384" s="68"/>
      <c r="AE1384" s="68"/>
      <c r="AG1384" s="167"/>
      <c r="AN1384" s="68"/>
      <c r="AO1384" s="68"/>
      <c r="AP1384" s="68"/>
      <c r="AQ1384" s="68"/>
      <c r="AR1384" s="68"/>
      <c r="AS1384" s="68"/>
      <c r="AT1384" s="68"/>
      <c r="AU1384" s="68"/>
      <c r="AV1384" s="68"/>
      <c r="AW1384" s="68"/>
      <c r="AX1384" s="68"/>
      <c r="AY1384" s="68"/>
      <c r="AZ1384" s="68"/>
      <c r="BA1384" s="68"/>
      <c r="BB1384" s="68"/>
      <c r="BC1384" s="68"/>
      <c r="BD1384" s="68"/>
      <c r="BE1384" s="68"/>
      <c r="BF1384" s="68"/>
      <c r="BG1384" s="68"/>
      <c r="BH1384" s="68"/>
      <c r="BI1384" s="68"/>
      <c r="BJ1384" s="68"/>
      <c r="BK1384" s="68"/>
      <c r="BL1384" s="68"/>
    </row>
    <row r="1385" spans="27:64">
      <c r="AA1385" s="68"/>
      <c r="AB1385" s="68"/>
      <c r="AC1385" s="68"/>
      <c r="AD1385" s="68"/>
      <c r="AE1385" s="68"/>
      <c r="AG1385" s="167"/>
      <c r="AN1385" s="68"/>
      <c r="AO1385" s="68"/>
      <c r="AP1385" s="68"/>
      <c r="AQ1385" s="68"/>
      <c r="AR1385" s="68"/>
      <c r="AS1385" s="68"/>
      <c r="AT1385" s="68"/>
      <c r="AU1385" s="68"/>
    </row>
    <row r="1386" spans="27:64">
      <c r="AA1386" s="68"/>
      <c r="AB1386" s="68"/>
      <c r="AC1386" s="68"/>
      <c r="AD1386" s="68"/>
      <c r="AE1386" s="68"/>
      <c r="AG1386" s="167"/>
      <c r="AN1386" s="68"/>
      <c r="AO1386" s="68"/>
      <c r="AP1386" s="68"/>
      <c r="AQ1386" s="68"/>
      <c r="AR1386" s="68"/>
      <c r="AS1386" s="68"/>
      <c r="AT1386" s="68"/>
      <c r="AU1386" s="68"/>
    </row>
    <row r="1387" spans="27:64">
      <c r="AA1387" s="68"/>
      <c r="AB1387" s="68"/>
      <c r="AC1387" s="68"/>
      <c r="AD1387" s="68"/>
      <c r="AE1387" s="68"/>
      <c r="AG1387" s="167"/>
      <c r="AN1387" s="68"/>
      <c r="AO1387" s="68"/>
      <c r="AP1387" s="68"/>
      <c r="AQ1387" s="68"/>
      <c r="AR1387" s="68"/>
      <c r="AS1387" s="68"/>
      <c r="AT1387" s="68"/>
      <c r="AU1387" s="68"/>
    </row>
    <row r="1388" spans="27:64">
      <c r="AA1388" s="68"/>
      <c r="AB1388" s="68"/>
      <c r="AC1388" s="68"/>
      <c r="AD1388" s="68"/>
      <c r="AE1388" s="68"/>
      <c r="AG1388" s="167"/>
      <c r="AN1388" s="68"/>
      <c r="AO1388" s="68"/>
      <c r="AP1388" s="68"/>
      <c r="AQ1388" s="68"/>
      <c r="AR1388" s="68"/>
      <c r="AS1388" s="68"/>
      <c r="AT1388" s="68"/>
      <c r="AU1388" s="68"/>
    </row>
    <row r="1389" spans="27:64">
      <c r="AA1389" s="68"/>
      <c r="AB1389" s="68"/>
      <c r="AC1389" s="68"/>
      <c r="AD1389" s="68"/>
      <c r="AE1389" s="68"/>
      <c r="AG1389" s="167"/>
      <c r="AN1389" s="68"/>
      <c r="AO1389" s="68"/>
      <c r="AP1389" s="68"/>
      <c r="AQ1389" s="68"/>
      <c r="AR1389" s="68"/>
      <c r="AS1389" s="68"/>
      <c r="AT1389" s="68"/>
      <c r="AU1389" s="68"/>
      <c r="AV1389" s="68"/>
      <c r="AX1389" s="68"/>
      <c r="AY1389" s="68"/>
      <c r="AZ1389" s="68"/>
      <c r="BA1389" s="68"/>
      <c r="BB1389" s="68"/>
      <c r="BC1389" s="68"/>
      <c r="BD1389" s="68"/>
      <c r="BE1389" s="68"/>
      <c r="BF1389" s="68"/>
      <c r="BG1389" s="68"/>
      <c r="BH1389" s="68"/>
      <c r="BI1389" s="68"/>
      <c r="BJ1389" s="68"/>
      <c r="BK1389" s="68"/>
      <c r="BL1389" s="68"/>
    </row>
    <row r="1390" spans="27:64">
      <c r="AA1390" s="68"/>
      <c r="AB1390" s="68"/>
      <c r="AC1390" s="68"/>
      <c r="AD1390" s="68"/>
      <c r="AE1390" s="68"/>
      <c r="AG1390" s="167"/>
      <c r="AN1390" s="68"/>
      <c r="AO1390" s="68"/>
      <c r="AP1390" s="68"/>
      <c r="AQ1390" s="68"/>
      <c r="AR1390" s="68"/>
      <c r="AS1390" s="68"/>
      <c r="AT1390" s="68"/>
      <c r="AU1390" s="68"/>
      <c r="AV1390" s="68"/>
      <c r="AX1390" s="68"/>
      <c r="AY1390" s="68"/>
      <c r="AZ1390" s="68"/>
      <c r="BA1390" s="68"/>
      <c r="BB1390" s="68"/>
      <c r="BC1390" s="68"/>
      <c r="BD1390" s="68"/>
      <c r="BE1390" s="68"/>
      <c r="BF1390" s="68"/>
      <c r="BG1390" s="68"/>
      <c r="BH1390" s="68"/>
      <c r="BI1390" s="68"/>
      <c r="BJ1390" s="68"/>
      <c r="BK1390" s="68"/>
      <c r="BL1390" s="68"/>
    </row>
    <row r="1391" spans="27:64">
      <c r="AA1391" s="68"/>
      <c r="AB1391" s="68"/>
      <c r="AC1391" s="68"/>
      <c r="AD1391" s="68"/>
      <c r="AE1391" s="68"/>
      <c r="AG1391" s="167"/>
      <c r="AN1391" s="68"/>
      <c r="AO1391" s="68"/>
      <c r="AP1391" s="68"/>
      <c r="AQ1391" s="68"/>
      <c r="AR1391" s="68"/>
      <c r="AS1391" s="68"/>
      <c r="AT1391" s="68"/>
      <c r="AU1391" s="68"/>
    </row>
    <row r="1392" spans="27:64">
      <c r="AA1392" s="68"/>
      <c r="AB1392" s="68"/>
      <c r="AC1392" s="68"/>
      <c r="AD1392" s="68"/>
      <c r="AE1392" s="68"/>
      <c r="AG1392" s="167"/>
      <c r="AN1392" s="68"/>
      <c r="AO1392" s="68"/>
      <c r="AP1392" s="68"/>
      <c r="AQ1392" s="68"/>
      <c r="AR1392" s="68"/>
      <c r="AS1392" s="68"/>
      <c r="AT1392" s="68"/>
      <c r="AU1392" s="68"/>
    </row>
    <row r="1393" spans="27:64">
      <c r="AA1393" s="68"/>
      <c r="AB1393" s="68"/>
      <c r="AC1393" s="68"/>
      <c r="AD1393" s="68"/>
      <c r="AE1393" s="68"/>
      <c r="AG1393" s="167"/>
      <c r="AN1393" s="68"/>
      <c r="AO1393" s="68"/>
      <c r="AP1393" s="68"/>
      <c r="AQ1393" s="68"/>
      <c r="AR1393" s="68"/>
      <c r="AS1393" s="68"/>
      <c r="AT1393" s="68"/>
      <c r="AU1393" s="68"/>
    </row>
    <row r="1394" spans="27:64">
      <c r="AA1394" s="68"/>
      <c r="AB1394" s="68"/>
      <c r="AC1394" s="68"/>
      <c r="AD1394" s="68"/>
      <c r="AE1394" s="68"/>
      <c r="AG1394" s="167"/>
      <c r="AN1394" s="68"/>
      <c r="AO1394" s="68"/>
      <c r="AP1394" s="68"/>
      <c r="AQ1394" s="68"/>
      <c r="AR1394" s="68"/>
      <c r="AS1394" s="68"/>
      <c r="AT1394" s="68"/>
      <c r="AU1394" s="68"/>
    </row>
    <row r="1395" spans="27:64">
      <c r="AA1395" s="68"/>
      <c r="AB1395" s="68"/>
      <c r="AC1395" s="68"/>
      <c r="AD1395" s="68"/>
      <c r="AE1395" s="68"/>
      <c r="AG1395" s="167"/>
      <c r="AN1395" s="68"/>
      <c r="AO1395" s="68"/>
      <c r="AP1395" s="68"/>
      <c r="AQ1395" s="68"/>
      <c r="AR1395" s="68"/>
      <c r="AS1395" s="68"/>
      <c r="AT1395" s="68"/>
      <c r="AU1395" s="68"/>
    </row>
    <row r="1396" spans="27:64">
      <c r="AA1396" s="68"/>
      <c r="AB1396" s="68"/>
      <c r="AC1396" s="68"/>
      <c r="AD1396" s="68"/>
      <c r="AE1396" s="68"/>
      <c r="AG1396" s="167"/>
      <c r="AN1396" s="68"/>
      <c r="AO1396" s="68"/>
      <c r="AP1396" s="68"/>
      <c r="AQ1396" s="68"/>
      <c r="AR1396" s="68"/>
      <c r="AS1396" s="68"/>
      <c r="AT1396" s="68"/>
      <c r="AU1396" s="68"/>
    </row>
    <row r="1397" spans="27:64">
      <c r="AA1397" s="68"/>
      <c r="AB1397" s="68"/>
      <c r="AC1397" s="68"/>
      <c r="AD1397" s="68"/>
      <c r="AE1397" s="68"/>
      <c r="AG1397" s="167"/>
      <c r="AN1397" s="68"/>
      <c r="AO1397" s="68"/>
      <c r="AP1397" s="68"/>
      <c r="AQ1397" s="68"/>
      <c r="AR1397" s="68"/>
      <c r="AS1397" s="68"/>
      <c r="AT1397" s="68"/>
      <c r="AU1397" s="68"/>
    </row>
    <row r="1398" spans="27:64">
      <c r="AA1398" s="68"/>
      <c r="AB1398" s="68"/>
      <c r="AC1398" s="68"/>
      <c r="AD1398" s="68"/>
      <c r="AE1398" s="68"/>
      <c r="AG1398" s="167"/>
      <c r="AN1398" s="68"/>
      <c r="AO1398" s="68"/>
      <c r="AP1398" s="68"/>
      <c r="AQ1398" s="68"/>
      <c r="AR1398" s="68"/>
      <c r="AS1398" s="68"/>
      <c r="AT1398" s="68"/>
      <c r="AU1398" s="68"/>
      <c r="AV1398" s="68"/>
      <c r="AX1398" s="68"/>
      <c r="AY1398" s="68"/>
      <c r="AZ1398" s="68"/>
      <c r="BA1398" s="68"/>
      <c r="BB1398" s="68"/>
      <c r="BC1398" s="68"/>
      <c r="BD1398" s="68"/>
      <c r="BE1398" s="68"/>
      <c r="BF1398" s="68"/>
      <c r="BG1398" s="68"/>
      <c r="BH1398" s="68"/>
      <c r="BI1398" s="68"/>
      <c r="BJ1398" s="68"/>
      <c r="BK1398" s="68"/>
      <c r="BL1398" s="68"/>
    </row>
    <row r="1399" spans="27:64">
      <c r="AA1399" s="68"/>
      <c r="AB1399" s="68"/>
      <c r="AC1399" s="68"/>
      <c r="AD1399" s="68"/>
      <c r="AE1399" s="68"/>
      <c r="AG1399" s="167"/>
      <c r="AN1399" s="68"/>
      <c r="AO1399" s="68"/>
      <c r="AP1399" s="68"/>
      <c r="AQ1399" s="68"/>
      <c r="AR1399" s="68"/>
      <c r="AS1399" s="68"/>
      <c r="AT1399" s="68"/>
      <c r="AU1399" s="68"/>
    </row>
    <row r="1400" spans="27:64">
      <c r="AA1400" s="68"/>
      <c r="AB1400" s="68"/>
      <c r="AC1400" s="68"/>
      <c r="AD1400" s="68"/>
      <c r="AE1400" s="68"/>
      <c r="AG1400" s="167"/>
      <c r="AN1400" s="68"/>
      <c r="AO1400" s="68"/>
      <c r="AP1400" s="68"/>
      <c r="AQ1400" s="68"/>
      <c r="AR1400" s="68"/>
      <c r="AS1400" s="68"/>
      <c r="AT1400" s="68"/>
      <c r="AU1400" s="68"/>
    </row>
    <row r="1401" spans="27:64">
      <c r="AA1401" s="68"/>
      <c r="AB1401" s="68"/>
      <c r="AC1401" s="68"/>
      <c r="AD1401" s="68"/>
      <c r="AE1401" s="68"/>
      <c r="AG1401" s="167"/>
      <c r="AN1401" s="68"/>
      <c r="AO1401" s="68"/>
      <c r="AP1401" s="68"/>
      <c r="AQ1401" s="68"/>
      <c r="AR1401" s="68"/>
      <c r="AS1401" s="68"/>
      <c r="AT1401" s="68"/>
      <c r="AU1401" s="68"/>
    </row>
    <row r="1402" spans="27:64">
      <c r="AA1402" s="68"/>
      <c r="AB1402" s="68"/>
      <c r="AC1402" s="68"/>
      <c r="AD1402" s="68"/>
      <c r="AE1402" s="68"/>
      <c r="AG1402" s="167"/>
      <c r="AN1402" s="68"/>
      <c r="AO1402" s="68"/>
      <c r="AP1402" s="68"/>
      <c r="AQ1402" s="68"/>
      <c r="AR1402" s="68"/>
      <c r="AS1402" s="68"/>
      <c r="AT1402" s="68"/>
      <c r="AU1402" s="68"/>
    </row>
    <row r="1403" spans="27:64">
      <c r="AA1403" s="68"/>
      <c r="AB1403" s="68"/>
      <c r="AC1403" s="68"/>
      <c r="AD1403" s="68"/>
      <c r="AE1403" s="68"/>
      <c r="AG1403" s="167"/>
      <c r="AN1403" s="68"/>
      <c r="AO1403" s="68"/>
      <c r="AP1403" s="68"/>
      <c r="AQ1403" s="68"/>
      <c r="AR1403" s="68"/>
      <c r="AS1403" s="68"/>
      <c r="AT1403" s="68"/>
      <c r="AU1403" s="68"/>
    </row>
    <row r="1404" spans="27:64">
      <c r="AA1404" s="68"/>
      <c r="AB1404" s="68"/>
      <c r="AC1404" s="68"/>
      <c r="AD1404" s="68"/>
      <c r="AE1404" s="68"/>
      <c r="AG1404" s="167"/>
      <c r="AN1404" s="68"/>
      <c r="AO1404" s="68"/>
      <c r="AP1404" s="68"/>
      <c r="AQ1404" s="68"/>
      <c r="AR1404" s="68"/>
      <c r="AS1404" s="68"/>
      <c r="AT1404" s="68"/>
      <c r="AU1404" s="68"/>
      <c r="AV1404" s="68"/>
      <c r="AW1404" s="68"/>
      <c r="AX1404" s="68"/>
      <c r="AY1404" s="68"/>
      <c r="AZ1404" s="68"/>
      <c r="BA1404" s="68"/>
      <c r="BB1404" s="68"/>
      <c r="BC1404" s="68"/>
      <c r="BD1404" s="68"/>
      <c r="BE1404" s="68"/>
      <c r="BF1404" s="68"/>
      <c r="BG1404" s="68"/>
      <c r="BH1404" s="68"/>
      <c r="BI1404" s="68"/>
      <c r="BJ1404" s="68"/>
      <c r="BK1404" s="68"/>
      <c r="BL1404" s="68"/>
    </row>
    <row r="1405" spans="27:64">
      <c r="AA1405" s="68"/>
      <c r="AB1405" s="68"/>
      <c r="AC1405" s="68"/>
      <c r="AD1405" s="68"/>
      <c r="AE1405" s="68"/>
      <c r="AG1405" s="167"/>
      <c r="AN1405" s="68"/>
      <c r="AO1405" s="68"/>
      <c r="AP1405" s="68"/>
      <c r="AQ1405" s="68"/>
      <c r="AR1405" s="68"/>
      <c r="AS1405" s="68"/>
      <c r="AT1405" s="68"/>
      <c r="AU1405" s="68"/>
    </row>
    <row r="1406" spans="27:64">
      <c r="AA1406" s="68"/>
      <c r="AB1406" s="68"/>
      <c r="AC1406" s="68"/>
      <c r="AD1406" s="68"/>
      <c r="AE1406" s="68"/>
      <c r="AG1406" s="167"/>
      <c r="AN1406" s="68"/>
      <c r="AO1406" s="68"/>
      <c r="AP1406" s="68"/>
      <c r="AQ1406" s="68"/>
      <c r="AR1406" s="68"/>
      <c r="AS1406" s="68"/>
      <c r="AT1406" s="68"/>
      <c r="AU1406" s="68"/>
    </row>
    <row r="1407" spans="27:64">
      <c r="AA1407" s="68"/>
      <c r="AB1407" s="68"/>
      <c r="AC1407" s="68"/>
      <c r="AD1407" s="68"/>
      <c r="AE1407" s="68"/>
      <c r="AG1407" s="167"/>
      <c r="AN1407" s="68"/>
      <c r="AO1407" s="68"/>
      <c r="AP1407" s="68"/>
      <c r="AQ1407" s="68"/>
      <c r="AR1407" s="68"/>
      <c r="AS1407" s="68"/>
      <c r="AT1407" s="68"/>
      <c r="AU1407" s="68"/>
    </row>
    <row r="1408" spans="27:64">
      <c r="AA1408" s="68"/>
      <c r="AB1408" s="68"/>
      <c r="AC1408" s="68"/>
      <c r="AD1408" s="68"/>
      <c r="AE1408" s="68"/>
      <c r="AG1408" s="167"/>
      <c r="AN1408" s="68"/>
      <c r="AO1408" s="68"/>
      <c r="AP1408" s="68"/>
      <c r="AQ1408" s="68"/>
      <c r="AR1408" s="68"/>
      <c r="AS1408" s="68"/>
      <c r="AT1408" s="68"/>
      <c r="AU1408" s="68"/>
    </row>
    <row r="1409" spans="27:64">
      <c r="AA1409" s="68"/>
      <c r="AB1409" s="68"/>
      <c r="AC1409" s="68"/>
      <c r="AD1409" s="68"/>
      <c r="AE1409" s="68"/>
      <c r="AG1409" s="167"/>
      <c r="AN1409" s="68"/>
      <c r="AO1409" s="68"/>
      <c r="AP1409" s="68"/>
      <c r="AQ1409" s="68"/>
      <c r="AR1409" s="68"/>
      <c r="AS1409" s="68"/>
      <c r="AT1409" s="68"/>
      <c r="AU1409" s="68"/>
    </row>
    <row r="1410" spans="27:64">
      <c r="AA1410" s="68"/>
      <c r="AB1410" s="68"/>
      <c r="AC1410" s="68"/>
      <c r="AD1410" s="68"/>
      <c r="AE1410" s="68"/>
      <c r="AG1410" s="167"/>
      <c r="AN1410" s="68"/>
      <c r="AO1410" s="68"/>
      <c r="AP1410" s="68"/>
      <c r="AQ1410" s="68"/>
      <c r="AR1410" s="68"/>
      <c r="AS1410" s="68"/>
      <c r="AT1410" s="68"/>
      <c r="AU1410" s="68"/>
    </row>
    <row r="1411" spans="27:64">
      <c r="AA1411" s="68"/>
      <c r="AB1411" s="68"/>
      <c r="AC1411" s="68"/>
      <c r="AD1411" s="68"/>
      <c r="AE1411" s="68"/>
      <c r="AG1411" s="167"/>
      <c r="AN1411" s="68"/>
      <c r="AO1411" s="68"/>
      <c r="AP1411" s="68"/>
      <c r="AQ1411" s="68"/>
      <c r="AR1411" s="68"/>
      <c r="AS1411" s="68"/>
      <c r="AT1411" s="68"/>
      <c r="AU1411" s="68"/>
    </row>
    <row r="1412" spans="27:64">
      <c r="AA1412" s="68"/>
      <c r="AB1412" s="68"/>
      <c r="AC1412" s="68"/>
      <c r="AD1412" s="68"/>
      <c r="AE1412" s="68"/>
      <c r="AG1412" s="167"/>
      <c r="AN1412" s="68"/>
      <c r="AO1412" s="68"/>
      <c r="AP1412" s="68"/>
      <c r="AQ1412" s="68"/>
      <c r="AR1412" s="68"/>
      <c r="AS1412" s="68"/>
      <c r="AT1412" s="68"/>
      <c r="AU1412" s="68"/>
    </row>
    <row r="1413" spans="27:64">
      <c r="AA1413" s="68"/>
      <c r="AB1413" s="68"/>
      <c r="AC1413" s="68"/>
      <c r="AD1413" s="68"/>
      <c r="AE1413" s="68"/>
      <c r="AG1413" s="167"/>
      <c r="AN1413" s="68"/>
      <c r="AO1413" s="68"/>
      <c r="AP1413" s="68"/>
      <c r="AQ1413" s="68"/>
      <c r="AR1413" s="68"/>
      <c r="AS1413" s="68"/>
      <c r="AT1413" s="68"/>
      <c r="AU1413" s="68"/>
    </row>
    <row r="1414" spans="27:64">
      <c r="AA1414" s="68"/>
      <c r="AB1414" s="68"/>
      <c r="AC1414" s="68"/>
      <c r="AD1414" s="68"/>
      <c r="AE1414" s="68"/>
      <c r="AG1414" s="167"/>
      <c r="AN1414" s="68"/>
      <c r="AO1414" s="68"/>
      <c r="AP1414" s="68"/>
      <c r="AQ1414" s="68"/>
      <c r="AR1414" s="68"/>
      <c r="AS1414" s="68"/>
      <c r="AT1414" s="68"/>
      <c r="AU1414" s="68"/>
    </row>
    <row r="1415" spans="27:64">
      <c r="AA1415" s="68"/>
      <c r="AB1415" s="68"/>
      <c r="AC1415" s="68"/>
      <c r="AD1415" s="68"/>
      <c r="AE1415" s="68"/>
      <c r="AG1415" s="167"/>
      <c r="AN1415" s="68"/>
      <c r="AO1415" s="68"/>
      <c r="AP1415" s="68"/>
      <c r="AQ1415" s="68"/>
      <c r="AR1415" s="68"/>
      <c r="AS1415" s="68"/>
      <c r="AT1415" s="68"/>
      <c r="AU1415" s="68"/>
    </row>
    <row r="1416" spans="27:64">
      <c r="AA1416" s="68"/>
      <c r="AB1416" s="68"/>
      <c r="AC1416" s="68"/>
      <c r="AD1416" s="68"/>
      <c r="AE1416" s="68"/>
      <c r="AG1416" s="167"/>
      <c r="AN1416" s="68"/>
      <c r="AO1416" s="68"/>
      <c r="AP1416" s="68"/>
      <c r="AQ1416" s="68"/>
      <c r="AR1416" s="68"/>
      <c r="AS1416" s="68"/>
      <c r="AT1416" s="68"/>
      <c r="AU1416" s="68"/>
    </row>
    <row r="1417" spans="27:64">
      <c r="AA1417" s="68"/>
      <c r="AB1417" s="68"/>
      <c r="AC1417" s="68"/>
      <c r="AD1417" s="68"/>
      <c r="AE1417" s="68"/>
      <c r="AG1417" s="167"/>
      <c r="AN1417" s="68"/>
      <c r="AO1417" s="68"/>
      <c r="AP1417" s="68"/>
      <c r="AQ1417" s="68"/>
      <c r="AR1417" s="68"/>
      <c r="AS1417" s="68"/>
      <c r="AT1417" s="68"/>
      <c r="AU1417" s="68"/>
    </row>
    <row r="1418" spans="27:64">
      <c r="AA1418" s="68"/>
      <c r="AB1418" s="68"/>
      <c r="AC1418" s="68"/>
      <c r="AD1418" s="68"/>
      <c r="AE1418" s="68"/>
      <c r="AG1418" s="167"/>
      <c r="AN1418" s="68"/>
      <c r="AO1418" s="68"/>
      <c r="AP1418" s="68"/>
      <c r="AQ1418" s="68"/>
      <c r="AR1418" s="68"/>
      <c r="AS1418" s="68"/>
      <c r="AT1418" s="68"/>
      <c r="AU1418" s="68"/>
      <c r="AV1418" s="68"/>
      <c r="AW1418" s="68"/>
      <c r="AX1418" s="68"/>
      <c r="AY1418" s="68"/>
      <c r="AZ1418" s="68"/>
      <c r="BA1418" s="68"/>
      <c r="BB1418" s="68"/>
      <c r="BC1418" s="68"/>
      <c r="BD1418" s="68"/>
      <c r="BE1418" s="68"/>
      <c r="BF1418" s="68"/>
      <c r="BG1418" s="68"/>
      <c r="BH1418" s="68"/>
      <c r="BI1418" s="68"/>
      <c r="BJ1418" s="68"/>
      <c r="BK1418" s="68"/>
      <c r="BL1418" s="68"/>
    </row>
    <row r="1419" spans="27:64">
      <c r="AA1419" s="68"/>
      <c r="AB1419" s="68"/>
      <c r="AC1419" s="68"/>
      <c r="AD1419" s="68"/>
      <c r="AE1419" s="68"/>
      <c r="AG1419" s="167"/>
      <c r="AN1419" s="68"/>
      <c r="AO1419" s="68"/>
      <c r="AP1419" s="68"/>
      <c r="AQ1419" s="68"/>
      <c r="AR1419" s="68"/>
      <c r="AS1419" s="68"/>
      <c r="AT1419" s="68"/>
      <c r="AU1419" s="68"/>
    </row>
    <row r="1420" spans="27:64">
      <c r="AA1420" s="68"/>
      <c r="AB1420" s="68"/>
      <c r="AC1420" s="68"/>
      <c r="AD1420" s="68"/>
      <c r="AE1420" s="68"/>
      <c r="AG1420" s="167"/>
      <c r="AN1420" s="68"/>
      <c r="AO1420" s="68"/>
      <c r="AP1420" s="68"/>
      <c r="AQ1420" s="68"/>
      <c r="AR1420" s="68"/>
      <c r="AS1420" s="68"/>
      <c r="AT1420" s="68"/>
      <c r="AU1420" s="68"/>
    </row>
    <row r="1421" spans="27:64">
      <c r="AA1421" s="68"/>
      <c r="AB1421" s="68"/>
      <c r="AC1421" s="68"/>
      <c r="AD1421" s="68"/>
      <c r="AE1421" s="68"/>
      <c r="AG1421" s="167"/>
      <c r="AN1421" s="68"/>
      <c r="AO1421" s="68"/>
      <c r="AP1421" s="68"/>
      <c r="AQ1421" s="68"/>
      <c r="AR1421" s="68"/>
      <c r="AS1421" s="68"/>
      <c r="AT1421" s="68"/>
      <c r="AU1421" s="68"/>
    </row>
    <row r="1422" spans="27:64">
      <c r="AA1422" s="68"/>
      <c r="AB1422" s="68"/>
      <c r="AC1422" s="68"/>
      <c r="AD1422" s="68"/>
      <c r="AE1422" s="68"/>
      <c r="AG1422" s="167"/>
      <c r="AN1422" s="68"/>
      <c r="AO1422" s="68"/>
      <c r="AP1422" s="68"/>
      <c r="AQ1422" s="68"/>
      <c r="AR1422" s="68"/>
      <c r="AS1422" s="68"/>
      <c r="AT1422" s="68"/>
      <c r="AU1422" s="68"/>
    </row>
    <row r="1423" spans="27:64">
      <c r="AA1423" s="68"/>
      <c r="AB1423" s="68"/>
      <c r="AC1423" s="68"/>
      <c r="AD1423" s="68"/>
      <c r="AE1423" s="68"/>
      <c r="AG1423" s="167"/>
      <c r="AN1423" s="68"/>
      <c r="AO1423" s="68"/>
      <c r="AP1423" s="68"/>
      <c r="AQ1423" s="68"/>
      <c r="AR1423" s="68"/>
      <c r="AS1423" s="68"/>
      <c r="AT1423" s="68"/>
      <c r="AU1423" s="68"/>
    </row>
    <row r="1424" spans="27:64">
      <c r="AA1424" s="68"/>
      <c r="AB1424" s="68"/>
      <c r="AC1424" s="68"/>
      <c r="AD1424" s="68"/>
      <c r="AE1424" s="68"/>
      <c r="AG1424" s="167"/>
      <c r="AN1424" s="68"/>
      <c r="AO1424" s="68"/>
      <c r="AP1424" s="68"/>
      <c r="AQ1424" s="68"/>
      <c r="AR1424" s="68"/>
      <c r="AS1424" s="68"/>
      <c r="AT1424" s="68"/>
      <c r="AU1424" s="68"/>
    </row>
    <row r="1425" spans="27:64">
      <c r="AA1425" s="68"/>
      <c r="AB1425" s="68"/>
      <c r="AC1425" s="68"/>
      <c r="AD1425" s="68"/>
      <c r="AE1425" s="68"/>
      <c r="AG1425" s="167"/>
      <c r="AN1425" s="68"/>
      <c r="AO1425" s="68"/>
      <c r="AP1425" s="68"/>
      <c r="AQ1425" s="68"/>
      <c r="AR1425" s="68"/>
      <c r="AS1425" s="68"/>
      <c r="AT1425" s="68"/>
      <c r="AU1425" s="68"/>
    </row>
    <row r="1426" spans="27:64">
      <c r="AA1426" s="68"/>
      <c r="AB1426" s="68"/>
      <c r="AC1426" s="68"/>
      <c r="AD1426" s="68"/>
      <c r="AE1426" s="68"/>
      <c r="AG1426" s="167"/>
      <c r="AN1426" s="68"/>
      <c r="AO1426" s="68"/>
      <c r="AP1426" s="68"/>
      <c r="AQ1426" s="68"/>
      <c r="AR1426" s="68"/>
      <c r="AS1426" s="68"/>
      <c r="AT1426" s="68"/>
      <c r="AU1426" s="68"/>
    </row>
    <row r="1427" spans="27:64">
      <c r="AA1427" s="68"/>
      <c r="AB1427" s="68"/>
      <c r="AC1427" s="68"/>
      <c r="AD1427" s="68"/>
      <c r="AE1427" s="68"/>
      <c r="AG1427" s="167"/>
      <c r="AN1427" s="68"/>
      <c r="AO1427" s="68"/>
      <c r="AP1427" s="68"/>
      <c r="AQ1427" s="68"/>
      <c r="AR1427" s="68"/>
      <c r="AS1427" s="68"/>
      <c r="AT1427" s="68"/>
      <c r="AU1427" s="68"/>
    </row>
    <row r="1428" spans="27:64">
      <c r="AA1428" s="68"/>
      <c r="AB1428" s="68"/>
      <c r="AC1428" s="68"/>
      <c r="AD1428" s="68"/>
      <c r="AE1428" s="68"/>
      <c r="AG1428" s="167"/>
      <c r="AN1428" s="68"/>
      <c r="AO1428" s="68"/>
      <c r="AP1428" s="68"/>
      <c r="AQ1428" s="68"/>
      <c r="AR1428" s="68"/>
      <c r="AS1428" s="68"/>
      <c r="AT1428" s="68"/>
      <c r="AU1428" s="68"/>
    </row>
    <row r="1429" spans="27:64">
      <c r="AA1429" s="68"/>
      <c r="AB1429" s="68"/>
      <c r="AC1429" s="68"/>
      <c r="AD1429" s="68"/>
      <c r="AE1429" s="68"/>
      <c r="AG1429" s="167"/>
      <c r="AN1429" s="68"/>
      <c r="AO1429" s="68"/>
      <c r="AP1429" s="68"/>
      <c r="AQ1429" s="68"/>
      <c r="AR1429" s="68"/>
      <c r="AS1429" s="68"/>
      <c r="AT1429" s="68"/>
      <c r="AU1429" s="68"/>
    </row>
    <row r="1430" spans="27:64">
      <c r="AA1430" s="68"/>
      <c r="AB1430" s="68"/>
      <c r="AC1430" s="68"/>
      <c r="AD1430" s="68"/>
      <c r="AE1430" s="68"/>
      <c r="AG1430" s="167"/>
      <c r="AN1430" s="68"/>
      <c r="AO1430" s="68"/>
      <c r="AP1430" s="68"/>
      <c r="AQ1430" s="68"/>
      <c r="AR1430" s="68"/>
      <c r="AS1430" s="68"/>
      <c r="AT1430" s="68"/>
      <c r="AU1430" s="68"/>
    </row>
    <row r="1431" spans="27:64">
      <c r="AA1431" s="68"/>
      <c r="AB1431" s="68"/>
      <c r="AC1431" s="68"/>
      <c r="AD1431" s="68"/>
      <c r="AE1431" s="68"/>
      <c r="AG1431" s="167"/>
      <c r="AN1431" s="68"/>
      <c r="AO1431" s="68"/>
      <c r="AP1431" s="68"/>
      <c r="AQ1431" s="68"/>
      <c r="AR1431" s="68"/>
      <c r="AS1431" s="68"/>
      <c r="AT1431" s="68"/>
      <c r="AU1431" s="68"/>
    </row>
    <row r="1432" spans="27:64">
      <c r="AA1432" s="68"/>
      <c r="AB1432" s="68"/>
      <c r="AC1432" s="68"/>
      <c r="AD1432" s="68"/>
      <c r="AE1432" s="68"/>
      <c r="AG1432" s="167"/>
      <c r="AN1432" s="68"/>
      <c r="AO1432" s="68"/>
      <c r="AP1432" s="68"/>
      <c r="AQ1432" s="68"/>
      <c r="AR1432" s="68"/>
      <c r="AS1432" s="68"/>
      <c r="AT1432" s="68"/>
      <c r="AU1432" s="68"/>
    </row>
    <row r="1433" spans="27:64">
      <c r="AA1433" s="68"/>
      <c r="AB1433" s="68"/>
      <c r="AC1433" s="68"/>
      <c r="AD1433" s="68"/>
      <c r="AE1433" s="68"/>
      <c r="AG1433" s="167"/>
      <c r="AN1433" s="68"/>
      <c r="AO1433" s="68"/>
      <c r="AP1433" s="68"/>
      <c r="AQ1433" s="68"/>
      <c r="AR1433" s="68"/>
      <c r="AS1433" s="68"/>
      <c r="AT1433" s="68"/>
      <c r="AU1433" s="68"/>
    </row>
    <row r="1434" spans="27:64">
      <c r="AA1434" s="68"/>
      <c r="AB1434" s="68"/>
      <c r="AC1434" s="68"/>
      <c r="AD1434" s="68"/>
      <c r="AE1434" s="68"/>
      <c r="AG1434" s="167"/>
      <c r="AN1434" s="68"/>
      <c r="AO1434" s="68"/>
      <c r="AP1434" s="68"/>
      <c r="AQ1434" s="68"/>
      <c r="AR1434" s="68"/>
      <c r="AS1434" s="68"/>
      <c r="AT1434" s="68"/>
      <c r="AU1434" s="68"/>
    </row>
    <row r="1435" spans="27:64">
      <c r="AA1435" s="68"/>
      <c r="AB1435" s="68"/>
      <c r="AC1435" s="68"/>
      <c r="AD1435" s="68"/>
      <c r="AE1435" s="68"/>
      <c r="AG1435" s="167"/>
      <c r="AN1435" s="68"/>
      <c r="AO1435" s="68"/>
      <c r="AP1435" s="68"/>
      <c r="AQ1435" s="68"/>
      <c r="AR1435" s="68"/>
      <c r="AS1435" s="68"/>
      <c r="AT1435" s="68"/>
      <c r="AU1435" s="68"/>
      <c r="AV1435" s="68"/>
      <c r="AW1435" s="68"/>
      <c r="AX1435" s="68"/>
      <c r="AY1435" s="68"/>
      <c r="AZ1435" s="68"/>
      <c r="BA1435" s="68"/>
      <c r="BB1435" s="68"/>
      <c r="BC1435" s="68"/>
      <c r="BD1435" s="68"/>
      <c r="BE1435" s="68"/>
      <c r="BF1435" s="68"/>
      <c r="BG1435" s="68"/>
      <c r="BH1435" s="68"/>
      <c r="BI1435" s="68"/>
      <c r="BJ1435" s="68"/>
      <c r="BK1435" s="68"/>
      <c r="BL1435" s="68"/>
    </row>
    <row r="1436" spans="27:64">
      <c r="AA1436" s="68"/>
      <c r="AB1436" s="68"/>
      <c r="AC1436" s="68"/>
      <c r="AD1436" s="68"/>
      <c r="AE1436" s="68"/>
      <c r="AG1436" s="167"/>
      <c r="AN1436" s="68"/>
      <c r="AO1436" s="68"/>
      <c r="AP1436" s="68"/>
      <c r="AQ1436" s="68"/>
      <c r="AR1436" s="68"/>
      <c r="AS1436" s="68"/>
      <c r="AT1436" s="68"/>
      <c r="AU1436" s="68"/>
    </row>
    <row r="1437" spans="27:64">
      <c r="AA1437" s="68"/>
      <c r="AB1437" s="68"/>
      <c r="AC1437" s="68"/>
      <c r="AD1437" s="68"/>
      <c r="AE1437" s="68"/>
      <c r="AG1437" s="167"/>
      <c r="AN1437" s="68"/>
      <c r="AO1437" s="68"/>
      <c r="AP1437" s="68"/>
      <c r="AQ1437" s="68"/>
      <c r="AR1437" s="68"/>
      <c r="AS1437" s="68"/>
      <c r="AT1437" s="68"/>
      <c r="AU1437" s="68"/>
      <c r="AV1437" s="68"/>
    </row>
    <row r="1438" spans="27:64">
      <c r="AA1438" s="68"/>
      <c r="AB1438" s="68"/>
      <c r="AC1438" s="68"/>
      <c r="AD1438" s="68"/>
      <c r="AE1438" s="68"/>
      <c r="AG1438" s="167"/>
      <c r="AN1438" s="68"/>
      <c r="AO1438" s="68"/>
      <c r="AP1438" s="68"/>
      <c r="AQ1438" s="68"/>
      <c r="AR1438" s="68"/>
      <c r="AS1438" s="68"/>
      <c r="AT1438" s="68"/>
      <c r="AU1438" s="68"/>
      <c r="AV1438" s="68"/>
    </row>
    <row r="1439" spans="27:64">
      <c r="AA1439" s="68"/>
      <c r="AB1439" s="68"/>
      <c r="AC1439" s="68"/>
      <c r="AD1439" s="68"/>
      <c r="AE1439" s="68"/>
      <c r="AG1439" s="167"/>
      <c r="AN1439" s="68"/>
      <c r="AO1439" s="68"/>
      <c r="AP1439" s="68"/>
      <c r="AQ1439" s="68"/>
      <c r="AR1439" s="68"/>
      <c r="AS1439" s="68"/>
      <c r="AT1439" s="68"/>
      <c r="AU1439" s="68"/>
      <c r="AV1439" s="68"/>
    </row>
    <row r="1440" spans="27:64">
      <c r="AA1440" s="68"/>
      <c r="AB1440" s="68"/>
      <c r="AC1440" s="68"/>
      <c r="AD1440" s="68"/>
      <c r="AE1440" s="68"/>
      <c r="AG1440" s="167"/>
      <c r="AN1440" s="68"/>
      <c r="AO1440" s="68"/>
      <c r="AP1440" s="68"/>
      <c r="AQ1440" s="68"/>
      <c r="AR1440" s="68"/>
      <c r="AS1440" s="68"/>
      <c r="AT1440" s="68"/>
      <c r="AU1440" s="68"/>
      <c r="AV1440" s="68"/>
      <c r="AX1440" s="68"/>
    </row>
    <row r="1441" spans="27:64">
      <c r="AA1441" s="68"/>
      <c r="AB1441" s="68"/>
      <c r="AC1441" s="68"/>
      <c r="AD1441" s="68"/>
      <c r="AE1441" s="68"/>
      <c r="AG1441" s="167"/>
      <c r="AN1441" s="68"/>
      <c r="AO1441" s="68"/>
      <c r="AP1441" s="68"/>
      <c r="AQ1441" s="68"/>
      <c r="AR1441" s="68"/>
      <c r="AS1441" s="68"/>
      <c r="AT1441" s="68"/>
      <c r="AU1441" s="68"/>
      <c r="AV1441" s="68"/>
      <c r="AX1441" s="68"/>
    </row>
    <row r="1442" spans="27:64">
      <c r="AA1442" s="68"/>
      <c r="AB1442" s="68"/>
      <c r="AC1442" s="68"/>
      <c r="AD1442" s="68"/>
      <c r="AE1442" s="68"/>
      <c r="AG1442" s="167"/>
      <c r="AN1442" s="68"/>
      <c r="AO1442" s="68"/>
      <c r="AP1442" s="68"/>
      <c r="AQ1442" s="68"/>
      <c r="AR1442" s="68"/>
      <c r="AS1442" s="68"/>
      <c r="AT1442" s="68"/>
      <c r="AU1442" s="68"/>
      <c r="AV1442" s="68"/>
      <c r="AW1442" s="68"/>
      <c r="AX1442" s="68"/>
      <c r="AY1442" s="68"/>
      <c r="AZ1442" s="68"/>
      <c r="BA1442" s="68"/>
      <c r="BB1442" s="68"/>
      <c r="BC1442" s="68"/>
      <c r="BD1442" s="68"/>
      <c r="BE1442" s="68"/>
      <c r="BF1442" s="68"/>
      <c r="BG1442" s="68"/>
      <c r="BH1442" s="68"/>
      <c r="BI1442" s="68"/>
      <c r="BJ1442" s="68"/>
      <c r="BK1442" s="68"/>
      <c r="BL1442" s="68"/>
    </row>
    <row r="1443" spans="27:64">
      <c r="AA1443" s="68"/>
      <c r="AB1443" s="68"/>
      <c r="AC1443" s="68"/>
      <c r="AD1443" s="68"/>
      <c r="AE1443" s="68"/>
      <c r="AG1443" s="167"/>
      <c r="AN1443" s="68"/>
      <c r="AO1443" s="68"/>
      <c r="AP1443" s="68"/>
      <c r="AQ1443" s="68"/>
      <c r="AR1443" s="68"/>
      <c r="AS1443" s="68"/>
      <c r="AT1443" s="68"/>
      <c r="AU1443" s="68"/>
    </row>
    <row r="1444" spans="27:64">
      <c r="AA1444" s="68"/>
      <c r="AB1444" s="68"/>
      <c r="AC1444" s="68"/>
      <c r="AD1444" s="68"/>
      <c r="AE1444" s="68"/>
      <c r="AG1444" s="167"/>
      <c r="AN1444" s="68"/>
      <c r="AO1444" s="68"/>
      <c r="AP1444" s="68"/>
      <c r="AQ1444" s="68"/>
      <c r="AR1444" s="68"/>
      <c r="AS1444" s="68"/>
      <c r="AT1444" s="68"/>
      <c r="AU1444" s="68"/>
    </row>
    <row r="1445" spans="27:64">
      <c r="AA1445" s="68"/>
      <c r="AB1445" s="68"/>
      <c r="AC1445" s="68"/>
      <c r="AD1445" s="68"/>
      <c r="AE1445" s="68"/>
      <c r="AG1445" s="167"/>
      <c r="AN1445" s="68"/>
      <c r="AO1445" s="68"/>
      <c r="AP1445" s="68"/>
      <c r="AQ1445" s="68"/>
      <c r="AR1445" s="68"/>
      <c r="AS1445" s="68"/>
      <c r="AT1445" s="68"/>
      <c r="AU1445" s="68"/>
    </row>
    <row r="1446" spans="27:64">
      <c r="AA1446" s="68"/>
      <c r="AB1446" s="68"/>
      <c r="AC1446" s="68"/>
      <c r="AD1446" s="68"/>
      <c r="AE1446" s="68"/>
      <c r="AG1446" s="167"/>
      <c r="AN1446" s="68"/>
      <c r="AO1446" s="68"/>
      <c r="AP1446" s="68"/>
      <c r="AQ1446" s="68"/>
      <c r="AR1446" s="68"/>
      <c r="AS1446" s="68"/>
      <c r="AT1446" s="68"/>
      <c r="AU1446" s="68"/>
      <c r="AV1446" s="68"/>
      <c r="AW1446" s="68"/>
      <c r="AX1446" s="68"/>
      <c r="AY1446" s="68"/>
      <c r="AZ1446" s="68"/>
      <c r="BA1446" s="68"/>
      <c r="BB1446" s="68"/>
      <c r="BC1446" s="68"/>
      <c r="BD1446" s="68"/>
      <c r="BE1446" s="68"/>
      <c r="BF1446" s="68"/>
      <c r="BG1446" s="68"/>
      <c r="BH1446" s="68"/>
      <c r="BI1446" s="68"/>
      <c r="BJ1446" s="68"/>
      <c r="BK1446" s="68"/>
      <c r="BL1446" s="68"/>
    </row>
    <row r="1447" spans="27:64">
      <c r="AA1447" s="68"/>
      <c r="AB1447" s="68"/>
      <c r="AC1447" s="68"/>
      <c r="AD1447" s="68"/>
      <c r="AE1447" s="68"/>
      <c r="AG1447" s="167"/>
      <c r="AN1447" s="68"/>
      <c r="AO1447" s="68"/>
      <c r="AP1447" s="68"/>
      <c r="AQ1447" s="68"/>
      <c r="AR1447" s="68"/>
      <c r="AS1447" s="68"/>
      <c r="AT1447" s="68"/>
      <c r="AU1447" s="68"/>
      <c r="AV1447" s="68"/>
      <c r="AX1447" s="68"/>
    </row>
    <row r="1448" spans="27:64">
      <c r="AA1448" s="68"/>
      <c r="AB1448" s="68"/>
      <c r="AC1448" s="68"/>
      <c r="AD1448" s="68"/>
      <c r="AE1448" s="68"/>
      <c r="AG1448" s="167"/>
      <c r="AN1448" s="68"/>
      <c r="AO1448" s="68"/>
      <c r="AP1448" s="68"/>
      <c r="AQ1448" s="68"/>
      <c r="AR1448" s="68"/>
      <c r="AS1448" s="68"/>
      <c r="AT1448" s="68"/>
      <c r="AU1448" s="68"/>
      <c r="AV1448" s="68"/>
      <c r="AX1448" s="68"/>
      <c r="AY1448" s="68"/>
      <c r="AZ1448" s="68"/>
      <c r="BA1448" s="68"/>
      <c r="BB1448" s="68"/>
      <c r="BC1448" s="68"/>
      <c r="BD1448" s="68"/>
      <c r="BE1448" s="68"/>
      <c r="BF1448" s="68"/>
      <c r="BG1448" s="68"/>
      <c r="BH1448" s="68"/>
      <c r="BI1448" s="68"/>
      <c r="BJ1448" s="68"/>
      <c r="BK1448" s="68"/>
      <c r="BL1448" s="68"/>
    </row>
    <row r="1449" spans="27:64">
      <c r="AA1449" s="68"/>
      <c r="AB1449" s="68"/>
      <c r="AC1449" s="68"/>
      <c r="AD1449" s="68"/>
      <c r="AE1449" s="68"/>
      <c r="AG1449" s="167"/>
      <c r="AN1449" s="68"/>
      <c r="AO1449" s="68"/>
      <c r="AP1449" s="68"/>
      <c r="AQ1449" s="68"/>
      <c r="AR1449" s="68"/>
      <c r="AS1449" s="68"/>
      <c r="AT1449" s="68"/>
      <c r="AU1449" s="68"/>
      <c r="AV1449" s="68"/>
      <c r="AW1449" s="68"/>
      <c r="AX1449" s="68"/>
      <c r="AY1449" s="68"/>
      <c r="AZ1449" s="68"/>
      <c r="BA1449" s="68"/>
      <c r="BB1449" s="68"/>
      <c r="BC1449" s="68"/>
      <c r="BD1449" s="68"/>
      <c r="BE1449" s="68"/>
      <c r="BF1449" s="68"/>
      <c r="BG1449" s="68"/>
      <c r="BH1449" s="68"/>
      <c r="BI1449" s="68"/>
      <c r="BJ1449" s="68"/>
      <c r="BK1449" s="68"/>
      <c r="BL1449" s="68"/>
    </row>
    <row r="1450" spans="27:64">
      <c r="AA1450" s="68"/>
      <c r="AB1450" s="68"/>
      <c r="AC1450" s="68"/>
      <c r="AD1450" s="68"/>
      <c r="AE1450" s="68"/>
      <c r="AG1450" s="167"/>
      <c r="AN1450" s="68"/>
      <c r="AO1450" s="68"/>
      <c r="AP1450" s="68"/>
      <c r="AQ1450" s="68"/>
      <c r="AR1450" s="68"/>
      <c r="AS1450" s="68"/>
      <c r="AT1450" s="68"/>
      <c r="AU1450" s="68"/>
      <c r="AV1450" s="68"/>
      <c r="AW1450" s="68"/>
      <c r="AX1450" s="68"/>
      <c r="AY1450" s="68"/>
      <c r="AZ1450" s="68"/>
      <c r="BA1450" s="68"/>
      <c r="BB1450" s="68"/>
      <c r="BC1450" s="68"/>
      <c r="BD1450" s="68"/>
      <c r="BE1450" s="68"/>
      <c r="BF1450" s="68"/>
      <c r="BG1450" s="68"/>
      <c r="BH1450" s="68"/>
      <c r="BI1450" s="68"/>
      <c r="BJ1450" s="68"/>
      <c r="BK1450" s="68"/>
      <c r="BL1450" s="68"/>
    </row>
    <row r="1451" spans="27:64">
      <c r="AA1451" s="68"/>
      <c r="AB1451" s="68"/>
      <c r="AC1451" s="68"/>
      <c r="AD1451" s="68"/>
      <c r="AE1451" s="68"/>
      <c r="AG1451" s="167"/>
      <c r="AN1451" s="68"/>
      <c r="AO1451" s="68"/>
      <c r="AP1451" s="68"/>
      <c r="AQ1451" s="68"/>
      <c r="AR1451" s="68"/>
      <c r="AS1451" s="68"/>
      <c r="AT1451" s="68"/>
      <c r="AU1451" s="68"/>
      <c r="AV1451" s="68"/>
    </row>
    <row r="1452" spans="27:64">
      <c r="AA1452" s="68"/>
      <c r="AB1452" s="68"/>
      <c r="AC1452" s="68"/>
      <c r="AD1452" s="68"/>
      <c r="AE1452" s="68"/>
      <c r="AG1452" s="167"/>
      <c r="AN1452" s="68"/>
      <c r="AO1452" s="68"/>
      <c r="AP1452" s="68"/>
      <c r="AQ1452" s="68"/>
      <c r="AR1452" s="68"/>
      <c r="AS1452" s="68"/>
      <c r="AT1452" s="68"/>
      <c r="AU1452" s="68"/>
    </row>
    <row r="1453" spans="27:64">
      <c r="AA1453" s="68"/>
      <c r="AB1453" s="68"/>
      <c r="AC1453" s="68"/>
      <c r="AD1453" s="68"/>
      <c r="AE1453" s="68"/>
      <c r="AG1453" s="167"/>
      <c r="AN1453" s="68"/>
      <c r="AO1453" s="68"/>
      <c r="AP1453" s="68"/>
      <c r="AQ1453" s="68"/>
      <c r="AR1453" s="68"/>
      <c r="AS1453" s="68"/>
      <c r="AT1453" s="68"/>
      <c r="AU1453" s="68"/>
      <c r="AV1453" s="68"/>
      <c r="AX1453" s="68"/>
    </row>
    <row r="1454" spans="27:64">
      <c r="AA1454" s="68"/>
      <c r="AB1454" s="68"/>
      <c r="AC1454" s="68"/>
      <c r="AD1454" s="68"/>
      <c r="AE1454" s="68"/>
      <c r="AG1454" s="167"/>
      <c r="AN1454" s="68"/>
      <c r="AO1454" s="68"/>
      <c r="AP1454" s="68"/>
      <c r="AQ1454" s="68"/>
      <c r="AR1454" s="68"/>
      <c r="AS1454" s="68"/>
      <c r="AT1454" s="68"/>
      <c r="AU1454" s="68"/>
      <c r="AV1454" s="68"/>
      <c r="AX1454" s="68"/>
      <c r="AY1454" s="68"/>
      <c r="AZ1454" s="68"/>
      <c r="BA1454" s="68"/>
      <c r="BB1454" s="68"/>
      <c r="BC1454" s="68"/>
      <c r="BD1454" s="68"/>
      <c r="BE1454" s="68"/>
      <c r="BF1454" s="68"/>
      <c r="BG1454" s="68"/>
      <c r="BH1454" s="68"/>
      <c r="BI1454" s="68"/>
      <c r="BJ1454" s="68"/>
      <c r="BK1454" s="68"/>
      <c r="BL1454" s="68"/>
    </row>
    <row r="1455" spans="27:64">
      <c r="AA1455" s="68"/>
      <c r="AB1455" s="68"/>
      <c r="AC1455" s="68"/>
      <c r="AD1455" s="68"/>
      <c r="AE1455" s="68"/>
      <c r="AG1455" s="167"/>
      <c r="AN1455" s="68"/>
      <c r="AO1455" s="68"/>
      <c r="AP1455" s="68"/>
      <c r="AQ1455" s="68"/>
      <c r="AR1455" s="68"/>
      <c r="AS1455" s="68"/>
      <c r="AT1455" s="68"/>
      <c r="AU1455" s="68"/>
      <c r="AV1455" s="68"/>
      <c r="AW1455" s="68"/>
      <c r="AX1455" s="68"/>
      <c r="AY1455" s="68"/>
      <c r="AZ1455" s="68"/>
      <c r="BA1455" s="68"/>
      <c r="BB1455" s="68"/>
      <c r="BC1455" s="68"/>
      <c r="BD1455" s="68"/>
      <c r="BE1455" s="68"/>
      <c r="BF1455" s="68"/>
      <c r="BG1455" s="68"/>
      <c r="BH1455" s="68"/>
      <c r="BI1455" s="68"/>
      <c r="BJ1455" s="68"/>
      <c r="BK1455" s="68"/>
      <c r="BL1455" s="68"/>
    </row>
    <row r="1456" spans="27:64">
      <c r="AA1456" s="68"/>
      <c r="AB1456" s="68"/>
      <c r="AC1456" s="68"/>
      <c r="AD1456" s="68"/>
      <c r="AE1456" s="68"/>
      <c r="AG1456" s="167"/>
      <c r="AN1456" s="68"/>
      <c r="AO1456" s="68"/>
      <c r="AP1456" s="68"/>
      <c r="AQ1456" s="68"/>
      <c r="AR1456" s="68"/>
      <c r="AS1456" s="68"/>
      <c r="AT1456" s="68"/>
      <c r="AU1456" s="68"/>
      <c r="AV1456" s="68"/>
      <c r="AW1456" s="68"/>
      <c r="AX1456" s="68"/>
      <c r="AY1456" s="68"/>
      <c r="AZ1456" s="68"/>
      <c r="BA1456" s="68"/>
      <c r="BB1456" s="68"/>
      <c r="BC1456" s="68"/>
      <c r="BD1456" s="68"/>
      <c r="BE1456" s="68"/>
      <c r="BF1456" s="68"/>
      <c r="BG1456" s="68"/>
      <c r="BH1456" s="68"/>
      <c r="BI1456" s="68"/>
      <c r="BJ1456" s="68"/>
      <c r="BK1456" s="68"/>
      <c r="BL1456" s="68"/>
    </row>
    <row r="1457" spans="27:64">
      <c r="AA1457" s="68"/>
      <c r="AB1457" s="68"/>
      <c r="AC1457" s="68"/>
      <c r="AD1457" s="68"/>
      <c r="AE1457" s="68"/>
      <c r="AG1457" s="167"/>
      <c r="AN1457" s="68"/>
      <c r="AO1457" s="68"/>
      <c r="AP1457" s="68"/>
      <c r="AQ1457" s="68"/>
      <c r="AR1457" s="68"/>
      <c r="AS1457" s="68"/>
      <c r="AT1457" s="68"/>
      <c r="AU1457" s="68"/>
    </row>
    <row r="1458" spans="27:64">
      <c r="AA1458" s="68"/>
      <c r="AB1458" s="68"/>
      <c r="AC1458" s="68"/>
      <c r="AD1458" s="68"/>
      <c r="AE1458" s="68"/>
      <c r="AG1458" s="167"/>
      <c r="AN1458" s="68"/>
      <c r="AO1458" s="68"/>
      <c r="AP1458" s="68"/>
      <c r="AQ1458" s="68"/>
      <c r="AR1458" s="68"/>
      <c r="AS1458" s="68"/>
      <c r="AT1458" s="68"/>
      <c r="AU1458" s="68"/>
    </row>
    <row r="1459" spans="27:64">
      <c r="AA1459" s="68"/>
      <c r="AB1459" s="68"/>
      <c r="AC1459" s="68"/>
      <c r="AD1459" s="68"/>
      <c r="AE1459" s="68"/>
      <c r="AG1459" s="167"/>
      <c r="AN1459" s="68"/>
      <c r="AO1459" s="68"/>
      <c r="AP1459" s="68"/>
      <c r="AQ1459" s="68"/>
      <c r="AR1459" s="68"/>
      <c r="AS1459" s="68"/>
      <c r="AT1459" s="68"/>
      <c r="AU1459" s="68"/>
      <c r="AV1459" s="68"/>
      <c r="AX1459" s="68"/>
      <c r="AY1459" s="68"/>
      <c r="AZ1459" s="68"/>
      <c r="BA1459" s="68"/>
      <c r="BB1459" s="68"/>
      <c r="BC1459" s="68"/>
      <c r="BD1459" s="68"/>
      <c r="BE1459" s="68"/>
      <c r="BF1459" s="68"/>
      <c r="BG1459" s="68"/>
      <c r="BH1459" s="68"/>
      <c r="BI1459" s="68"/>
      <c r="BJ1459" s="68"/>
      <c r="BK1459" s="68"/>
      <c r="BL1459" s="68"/>
    </row>
    <row r="1460" spans="27:64">
      <c r="AA1460" s="68"/>
      <c r="AB1460" s="68"/>
      <c r="AC1460" s="68"/>
      <c r="AD1460" s="68"/>
      <c r="AE1460" s="68"/>
      <c r="AG1460" s="167"/>
      <c r="AN1460" s="68"/>
      <c r="AO1460" s="68"/>
      <c r="AP1460" s="68"/>
      <c r="AQ1460" s="68"/>
      <c r="AR1460" s="68"/>
      <c r="AS1460" s="68"/>
      <c r="AT1460" s="68"/>
      <c r="AU1460" s="68"/>
      <c r="AV1460" s="68"/>
      <c r="AW1460" s="68"/>
      <c r="AX1460" s="68"/>
      <c r="AY1460" s="68"/>
      <c r="AZ1460" s="68"/>
      <c r="BA1460" s="68"/>
      <c r="BB1460" s="68"/>
      <c r="BC1460" s="68"/>
      <c r="BD1460" s="68"/>
      <c r="BE1460" s="68"/>
      <c r="BF1460" s="68"/>
      <c r="BG1460" s="68"/>
      <c r="BH1460" s="68"/>
      <c r="BI1460" s="68"/>
      <c r="BJ1460" s="68"/>
      <c r="BK1460" s="68"/>
      <c r="BL1460" s="68"/>
    </row>
    <row r="1461" spans="27:64">
      <c r="AA1461" s="68"/>
      <c r="AB1461" s="68"/>
      <c r="AC1461" s="68"/>
      <c r="AD1461" s="68"/>
      <c r="AE1461" s="68"/>
      <c r="AG1461" s="167"/>
      <c r="AN1461" s="68"/>
      <c r="AO1461" s="68"/>
      <c r="AP1461" s="68"/>
      <c r="AQ1461" s="68"/>
      <c r="AR1461" s="68"/>
      <c r="AS1461" s="68"/>
      <c r="AT1461" s="68"/>
      <c r="AU1461" s="68"/>
      <c r="AV1461" s="68"/>
      <c r="AW1461" s="68"/>
      <c r="AX1461" s="68"/>
      <c r="AY1461" s="68"/>
      <c r="AZ1461" s="68"/>
      <c r="BA1461" s="68"/>
      <c r="BB1461" s="68"/>
      <c r="BC1461" s="68"/>
      <c r="BD1461" s="68"/>
      <c r="BE1461" s="68"/>
      <c r="BF1461" s="68"/>
      <c r="BG1461" s="68"/>
      <c r="BH1461" s="68"/>
      <c r="BI1461" s="68"/>
      <c r="BJ1461" s="68"/>
      <c r="BK1461" s="68"/>
      <c r="BL1461" s="68"/>
    </row>
    <row r="1462" spans="27:64">
      <c r="AA1462" s="68"/>
      <c r="AB1462" s="68"/>
      <c r="AC1462" s="68"/>
      <c r="AD1462" s="68"/>
      <c r="AE1462" s="68"/>
      <c r="AG1462" s="167"/>
      <c r="AN1462" s="68"/>
      <c r="AO1462" s="68"/>
      <c r="AP1462" s="68"/>
      <c r="AQ1462" s="68"/>
      <c r="AR1462" s="68"/>
      <c r="AS1462" s="68"/>
      <c r="AT1462" s="68"/>
      <c r="AU1462" s="68"/>
    </row>
    <row r="1463" spans="27:64">
      <c r="AA1463" s="68"/>
      <c r="AB1463" s="68"/>
      <c r="AC1463" s="68"/>
      <c r="AD1463" s="68"/>
      <c r="AE1463" s="68"/>
      <c r="AG1463" s="167"/>
      <c r="AN1463" s="68"/>
      <c r="AO1463" s="68"/>
      <c r="AP1463" s="68"/>
      <c r="AQ1463" s="68"/>
      <c r="AR1463" s="68"/>
      <c r="AS1463" s="68"/>
      <c r="AT1463" s="68"/>
      <c r="AU1463" s="68"/>
      <c r="AV1463" s="68"/>
      <c r="AW1463" s="68"/>
      <c r="AX1463" s="68"/>
      <c r="AY1463" s="68"/>
      <c r="AZ1463" s="68"/>
      <c r="BA1463" s="68"/>
      <c r="BB1463" s="68"/>
      <c r="BC1463" s="68"/>
      <c r="BD1463" s="68"/>
      <c r="BE1463" s="68"/>
      <c r="BF1463" s="68"/>
      <c r="BG1463" s="68"/>
      <c r="BH1463" s="68"/>
      <c r="BI1463" s="68"/>
      <c r="BJ1463" s="68"/>
      <c r="BK1463" s="68"/>
      <c r="BL1463" s="68"/>
    </row>
    <row r="1464" spans="27:64">
      <c r="AA1464" s="68"/>
      <c r="AB1464" s="68"/>
      <c r="AC1464" s="68"/>
      <c r="AD1464" s="68"/>
      <c r="AE1464" s="68"/>
      <c r="AG1464" s="167"/>
      <c r="AN1464" s="68"/>
      <c r="AO1464" s="68"/>
      <c r="AP1464" s="68"/>
      <c r="AQ1464" s="68"/>
      <c r="AR1464" s="68"/>
      <c r="AS1464" s="68"/>
      <c r="AT1464" s="68"/>
      <c r="AU1464" s="68"/>
      <c r="AV1464" s="68"/>
    </row>
    <row r="1465" spans="27:64">
      <c r="AA1465" s="68"/>
      <c r="AB1465" s="68"/>
      <c r="AC1465" s="68"/>
      <c r="AD1465" s="68"/>
      <c r="AE1465" s="68"/>
      <c r="AG1465" s="167"/>
      <c r="AN1465" s="68"/>
      <c r="AO1465" s="68"/>
      <c r="AP1465" s="68"/>
      <c r="AQ1465" s="68"/>
      <c r="AR1465" s="68"/>
      <c r="AS1465" s="68"/>
      <c r="AT1465" s="68"/>
      <c r="AU1465" s="68"/>
      <c r="AV1465" s="68"/>
    </row>
    <row r="1466" spans="27:64">
      <c r="AA1466" s="68"/>
      <c r="AB1466" s="68"/>
      <c r="AC1466" s="68"/>
      <c r="AD1466" s="68"/>
      <c r="AE1466" s="68"/>
      <c r="AG1466" s="167"/>
      <c r="AN1466" s="68"/>
      <c r="AO1466" s="68"/>
      <c r="AP1466" s="68"/>
      <c r="AQ1466" s="68"/>
      <c r="AR1466" s="68"/>
      <c r="AS1466" s="68"/>
      <c r="AT1466" s="68"/>
      <c r="AU1466" s="68"/>
      <c r="AV1466" s="68"/>
    </row>
    <row r="1467" spans="27:64">
      <c r="AA1467" s="68"/>
      <c r="AB1467" s="68"/>
      <c r="AC1467" s="68"/>
      <c r="AD1467" s="68"/>
      <c r="AE1467" s="68"/>
      <c r="AG1467" s="167"/>
      <c r="AN1467" s="68"/>
      <c r="AO1467" s="68"/>
      <c r="AP1467" s="68"/>
      <c r="AQ1467" s="68"/>
      <c r="AR1467" s="68"/>
      <c r="AS1467" s="68"/>
      <c r="AT1467" s="68"/>
      <c r="AU1467" s="68"/>
      <c r="AV1467" s="68"/>
      <c r="AW1467" s="68"/>
      <c r="AX1467" s="68"/>
      <c r="AY1467" s="68"/>
      <c r="AZ1467" s="68"/>
      <c r="BA1467" s="68"/>
      <c r="BB1467" s="68"/>
      <c r="BC1467" s="68"/>
      <c r="BD1467" s="68"/>
      <c r="BE1467" s="68"/>
      <c r="BF1467" s="68"/>
      <c r="BG1467" s="68"/>
      <c r="BH1467" s="68"/>
      <c r="BI1467" s="68"/>
      <c r="BJ1467" s="68"/>
      <c r="BK1467" s="68"/>
      <c r="BL1467" s="68"/>
    </row>
    <row r="1468" spans="27:64">
      <c r="AA1468" s="68"/>
      <c r="AB1468" s="68"/>
      <c r="AC1468" s="68"/>
      <c r="AD1468" s="68"/>
      <c r="AE1468" s="68"/>
      <c r="AG1468" s="167"/>
      <c r="AN1468" s="68"/>
      <c r="AO1468" s="68"/>
      <c r="AP1468" s="68"/>
      <c r="AQ1468" s="68"/>
      <c r="AR1468" s="68"/>
      <c r="AS1468" s="68"/>
      <c r="AT1468" s="68"/>
      <c r="AU1468" s="68"/>
      <c r="AV1468" s="68"/>
      <c r="AW1468" s="68"/>
      <c r="AX1468" s="68"/>
      <c r="AY1468" s="68"/>
      <c r="AZ1468" s="68"/>
      <c r="BA1468" s="68"/>
      <c r="BB1468" s="68"/>
      <c r="BC1468" s="68"/>
      <c r="BD1468" s="68"/>
      <c r="BE1468" s="68"/>
      <c r="BF1468" s="68"/>
      <c r="BG1468" s="68"/>
      <c r="BH1468" s="68"/>
      <c r="BI1468" s="68"/>
      <c r="BJ1468" s="68"/>
      <c r="BK1468" s="68"/>
      <c r="BL1468" s="68"/>
    </row>
    <row r="1469" spans="27:64">
      <c r="AA1469" s="68"/>
      <c r="AB1469" s="68"/>
      <c r="AC1469" s="68"/>
      <c r="AD1469" s="68"/>
      <c r="AE1469" s="68"/>
      <c r="AG1469" s="167"/>
      <c r="AN1469" s="68"/>
      <c r="AO1469" s="68"/>
      <c r="AP1469" s="68"/>
      <c r="AQ1469" s="68"/>
      <c r="AR1469" s="68"/>
      <c r="AS1469" s="68"/>
      <c r="AT1469" s="68"/>
      <c r="AU1469" s="68"/>
    </row>
    <row r="1470" spans="27:64">
      <c r="AA1470" s="68"/>
      <c r="AB1470" s="68"/>
      <c r="AC1470" s="68"/>
      <c r="AD1470" s="68"/>
      <c r="AE1470" s="68"/>
      <c r="AG1470" s="167"/>
      <c r="AN1470" s="68"/>
      <c r="AO1470" s="68"/>
      <c r="AP1470" s="68"/>
      <c r="AQ1470" s="68"/>
      <c r="AR1470" s="68"/>
      <c r="AS1470" s="68"/>
      <c r="AT1470" s="68"/>
      <c r="AU1470" s="68"/>
      <c r="AV1470" s="68"/>
      <c r="AW1470" s="68"/>
      <c r="AX1470" s="68"/>
      <c r="AY1470" s="68"/>
      <c r="AZ1470" s="68"/>
      <c r="BA1470" s="68"/>
      <c r="BB1470" s="68"/>
      <c r="BC1470" s="68"/>
      <c r="BD1470" s="68"/>
      <c r="BE1470" s="68"/>
      <c r="BF1470" s="68"/>
      <c r="BG1470" s="68"/>
      <c r="BH1470" s="68"/>
      <c r="BI1470" s="68"/>
      <c r="BJ1470" s="68"/>
      <c r="BK1470" s="68"/>
      <c r="BL1470" s="68"/>
    </row>
    <row r="1471" spans="27:64">
      <c r="AA1471" s="68"/>
      <c r="AB1471" s="68"/>
      <c r="AC1471" s="68"/>
      <c r="AD1471" s="68"/>
      <c r="AE1471" s="68"/>
      <c r="AG1471" s="167"/>
      <c r="AN1471" s="68"/>
      <c r="AO1471" s="68"/>
      <c r="AP1471" s="68"/>
      <c r="AQ1471" s="68"/>
      <c r="AR1471" s="68"/>
      <c r="AS1471" s="68"/>
      <c r="AT1471" s="68"/>
      <c r="AU1471" s="68"/>
      <c r="AV1471" s="68"/>
    </row>
    <row r="1472" spans="27:64">
      <c r="AA1472" s="68"/>
      <c r="AB1472" s="68"/>
      <c r="AC1472" s="68"/>
      <c r="AD1472" s="68"/>
      <c r="AE1472" s="68"/>
      <c r="AG1472" s="167"/>
      <c r="AN1472" s="68"/>
      <c r="AO1472" s="68"/>
      <c r="AP1472" s="68"/>
      <c r="AQ1472" s="68"/>
      <c r="AR1472" s="68"/>
      <c r="AS1472" s="68"/>
      <c r="AT1472" s="68"/>
      <c r="AU1472" s="68"/>
      <c r="AV1472" s="68"/>
    </row>
    <row r="1473" spans="27:64">
      <c r="AA1473" s="68"/>
      <c r="AB1473" s="68"/>
      <c r="AC1473" s="68"/>
      <c r="AD1473" s="68"/>
      <c r="AE1473" s="68"/>
      <c r="AG1473" s="167"/>
      <c r="AN1473" s="68"/>
      <c r="AO1473" s="68"/>
      <c r="AP1473" s="68"/>
      <c r="AQ1473" s="68"/>
      <c r="AR1473" s="68"/>
      <c r="AS1473" s="68"/>
      <c r="AT1473" s="68"/>
      <c r="AU1473" s="68"/>
    </row>
    <row r="1474" spans="27:64">
      <c r="AA1474" s="68"/>
      <c r="AB1474" s="68"/>
      <c r="AC1474" s="68"/>
      <c r="AD1474" s="68"/>
      <c r="AE1474" s="68"/>
      <c r="AG1474" s="167"/>
      <c r="AN1474" s="68"/>
      <c r="AO1474" s="68"/>
      <c r="AP1474" s="68"/>
      <c r="AQ1474" s="68"/>
      <c r="AR1474" s="68"/>
      <c r="AS1474" s="68"/>
      <c r="AT1474" s="68"/>
      <c r="AU1474" s="68"/>
      <c r="AV1474" s="68"/>
      <c r="AX1474" s="68"/>
      <c r="AY1474" s="68"/>
      <c r="AZ1474" s="68"/>
      <c r="BA1474" s="68"/>
      <c r="BB1474" s="68"/>
      <c r="BC1474" s="68"/>
      <c r="BD1474" s="68"/>
      <c r="BE1474" s="68"/>
      <c r="BF1474" s="68"/>
      <c r="BG1474" s="68"/>
      <c r="BH1474" s="68"/>
      <c r="BI1474" s="68"/>
      <c r="BJ1474" s="68"/>
      <c r="BK1474" s="68"/>
      <c r="BL1474" s="68"/>
    </row>
    <row r="1475" spans="27:64">
      <c r="AA1475" s="68"/>
      <c r="AB1475" s="68"/>
      <c r="AC1475" s="68"/>
      <c r="AD1475" s="68"/>
      <c r="AE1475" s="68"/>
      <c r="AG1475" s="167"/>
      <c r="AN1475" s="68"/>
      <c r="AO1475" s="68"/>
      <c r="AP1475" s="68"/>
      <c r="AQ1475" s="68"/>
      <c r="AR1475" s="68"/>
      <c r="AS1475" s="68"/>
      <c r="AT1475" s="68"/>
      <c r="AU1475" s="68"/>
      <c r="AV1475" s="68"/>
      <c r="AX1475" s="68"/>
    </row>
    <row r="1476" spans="27:64">
      <c r="AA1476" s="68"/>
      <c r="AB1476" s="68"/>
      <c r="AC1476" s="68"/>
      <c r="AD1476" s="68"/>
      <c r="AE1476" s="68"/>
      <c r="AG1476" s="167"/>
      <c r="AN1476" s="68"/>
      <c r="AO1476" s="68"/>
      <c r="AP1476" s="68"/>
      <c r="AQ1476" s="68"/>
      <c r="AR1476" s="68"/>
      <c r="AS1476" s="68"/>
      <c r="AT1476" s="68"/>
      <c r="AU1476" s="68"/>
      <c r="AV1476" s="68"/>
      <c r="AX1476" s="68"/>
    </row>
    <row r="1477" spans="27:64">
      <c r="AA1477" s="68"/>
      <c r="AB1477" s="68"/>
      <c r="AC1477" s="68"/>
      <c r="AD1477" s="68"/>
      <c r="AE1477" s="68"/>
      <c r="AG1477" s="167"/>
      <c r="AN1477" s="68"/>
      <c r="AO1477" s="68"/>
      <c r="AP1477" s="68"/>
      <c r="AQ1477" s="68"/>
      <c r="AR1477" s="68"/>
      <c r="AS1477" s="68"/>
      <c r="AT1477" s="68"/>
      <c r="AU1477" s="68"/>
      <c r="AV1477" s="68"/>
      <c r="AW1477" s="68"/>
      <c r="AX1477" s="68"/>
      <c r="AY1477" s="68"/>
      <c r="AZ1477" s="68"/>
      <c r="BA1477" s="68"/>
      <c r="BB1477" s="68"/>
      <c r="BC1477" s="68"/>
      <c r="BD1477" s="68"/>
      <c r="BE1477" s="68"/>
      <c r="BF1477" s="68"/>
      <c r="BG1477" s="68"/>
      <c r="BH1477" s="68"/>
      <c r="BI1477" s="68"/>
      <c r="BJ1477" s="68"/>
      <c r="BK1477" s="68"/>
      <c r="BL1477" s="68"/>
    </row>
    <row r="1478" spans="27:64">
      <c r="AA1478" s="68"/>
      <c r="AB1478" s="68"/>
      <c r="AC1478" s="68"/>
      <c r="AD1478" s="68"/>
      <c r="AE1478" s="68"/>
      <c r="AG1478" s="167"/>
      <c r="AN1478" s="68"/>
      <c r="AO1478" s="68"/>
      <c r="AP1478" s="68"/>
      <c r="AQ1478" s="68"/>
      <c r="AR1478" s="68"/>
      <c r="AS1478" s="68"/>
      <c r="AT1478" s="68"/>
      <c r="AU1478" s="68"/>
      <c r="AV1478" s="68"/>
      <c r="AW1478" s="68"/>
      <c r="AX1478" s="68"/>
      <c r="AY1478" s="68"/>
      <c r="AZ1478" s="68"/>
      <c r="BA1478" s="68"/>
      <c r="BB1478" s="68"/>
      <c r="BC1478" s="68"/>
      <c r="BD1478" s="68"/>
      <c r="BE1478" s="68"/>
      <c r="BF1478" s="68"/>
      <c r="BG1478" s="68"/>
      <c r="BH1478" s="68"/>
      <c r="BI1478" s="68"/>
      <c r="BJ1478" s="68"/>
      <c r="BK1478" s="68"/>
      <c r="BL1478" s="68"/>
    </row>
    <row r="1479" spans="27:64">
      <c r="AA1479" s="68"/>
      <c r="AB1479" s="68"/>
      <c r="AC1479" s="68"/>
      <c r="AD1479" s="68"/>
      <c r="AE1479" s="68"/>
      <c r="AG1479" s="167"/>
      <c r="AN1479" s="68"/>
      <c r="AO1479" s="68"/>
      <c r="AP1479" s="68"/>
      <c r="AQ1479" s="68"/>
      <c r="AR1479" s="68"/>
      <c r="AS1479" s="68"/>
      <c r="AT1479" s="68"/>
      <c r="AU1479" s="68"/>
      <c r="AV1479" s="68"/>
      <c r="AW1479" s="68"/>
      <c r="AX1479" s="68"/>
      <c r="AY1479" s="68"/>
      <c r="AZ1479" s="68"/>
      <c r="BA1479" s="68"/>
      <c r="BB1479" s="68"/>
      <c r="BC1479" s="68"/>
      <c r="BD1479" s="68"/>
      <c r="BE1479" s="68"/>
      <c r="BF1479" s="68"/>
      <c r="BG1479" s="68"/>
      <c r="BH1479" s="68"/>
      <c r="BI1479" s="68"/>
      <c r="BJ1479" s="68"/>
      <c r="BK1479" s="68"/>
      <c r="BL1479" s="68"/>
    </row>
    <row r="1480" spans="27:64">
      <c r="AA1480" s="68"/>
      <c r="AB1480" s="68"/>
      <c r="AC1480" s="68"/>
      <c r="AD1480" s="68"/>
      <c r="AE1480" s="68"/>
      <c r="AG1480" s="167"/>
      <c r="AN1480" s="68"/>
      <c r="AO1480" s="68"/>
      <c r="AP1480" s="68"/>
      <c r="AQ1480" s="68"/>
      <c r="AR1480" s="68"/>
      <c r="AS1480" s="68"/>
      <c r="AT1480" s="68"/>
      <c r="AU1480" s="68"/>
      <c r="AV1480" s="68"/>
      <c r="AW1480" s="68"/>
      <c r="AX1480" s="68"/>
      <c r="AY1480" s="68"/>
      <c r="AZ1480" s="68"/>
      <c r="BA1480" s="68"/>
      <c r="BB1480" s="68"/>
      <c r="BC1480" s="68"/>
      <c r="BD1480" s="68"/>
      <c r="BE1480" s="68"/>
      <c r="BF1480" s="68"/>
      <c r="BG1480" s="68"/>
      <c r="BH1480" s="68"/>
      <c r="BI1480" s="68"/>
      <c r="BJ1480" s="68"/>
      <c r="BK1480" s="68"/>
      <c r="BL1480" s="68"/>
    </row>
    <row r="1481" spans="27:64">
      <c r="AA1481" s="68"/>
      <c r="AB1481" s="68"/>
      <c r="AC1481" s="68"/>
      <c r="AD1481" s="68"/>
      <c r="AE1481" s="68"/>
      <c r="AG1481" s="167"/>
      <c r="AN1481" s="68"/>
      <c r="AO1481" s="68"/>
      <c r="AP1481" s="68"/>
      <c r="AQ1481" s="68"/>
      <c r="AR1481" s="68"/>
      <c r="AS1481" s="68"/>
      <c r="AT1481" s="68"/>
      <c r="AU1481" s="68"/>
      <c r="AV1481" s="68"/>
    </row>
    <row r="1482" spans="27:64">
      <c r="AA1482" s="68"/>
      <c r="AB1482" s="68"/>
      <c r="AC1482" s="68"/>
      <c r="AD1482" s="68"/>
      <c r="AE1482" s="68"/>
      <c r="AG1482" s="167"/>
      <c r="AN1482" s="68"/>
      <c r="AO1482" s="68"/>
      <c r="AP1482" s="68"/>
      <c r="AQ1482" s="68"/>
      <c r="AR1482" s="68"/>
      <c r="AS1482" s="68"/>
      <c r="AT1482" s="68"/>
      <c r="AU1482" s="68"/>
    </row>
    <row r="1483" spans="27:64">
      <c r="AA1483" s="68"/>
      <c r="AB1483" s="68"/>
      <c r="AC1483" s="68"/>
      <c r="AD1483" s="68"/>
      <c r="AE1483" s="68"/>
      <c r="AG1483" s="167"/>
      <c r="AN1483" s="68"/>
      <c r="AO1483" s="68"/>
      <c r="AP1483" s="68"/>
      <c r="AQ1483" s="68"/>
      <c r="AR1483" s="68"/>
      <c r="AS1483" s="68"/>
      <c r="AT1483" s="68"/>
      <c r="AU1483" s="68"/>
    </row>
    <row r="1484" spans="27:64">
      <c r="AA1484" s="68"/>
      <c r="AB1484" s="68"/>
      <c r="AC1484" s="68"/>
      <c r="AD1484" s="68"/>
      <c r="AE1484" s="68"/>
      <c r="AG1484" s="167"/>
      <c r="AN1484" s="68"/>
      <c r="AO1484" s="68"/>
      <c r="AP1484" s="68"/>
      <c r="AQ1484" s="68"/>
      <c r="AR1484" s="68"/>
      <c r="AS1484" s="68"/>
      <c r="AT1484" s="68"/>
      <c r="AU1484" s="68"/>
      <c r="AV1484" s="68"/>
    </row>
    <row r="1485" spans="27:64">
      <c r="AA1485" s="68"/>
      <c r="AB1485" s="68"/>
      <c r="AC1485" s="68"/>
      <c r="AD1485" s="68"/>
      <c r="AE1485" s="68"/>
      <c r="AG1485" s="167"/>
      <c r="AN1485" s="68"/>
      <c r="AO1485" s="68"/>
      <c r="AP1485" s="68"/>
      <c r="AQ1485" s="68"/>
      <c r="AR1485" s="68"/>
      <c r="AS1485" s="68"/>
      <c r="AT1485" s="68"/>
      <c r="AU1485" s="68"/>
      <c r="AV1485" s="68"/>
      <c r="AW1485" s="68"/>
      <c r="AX1485" s="68"/>
      <c r="AY1485" s="68"/>
      <c r="AZ1485" s="68"/>
      <c r="BA1485" s="68"/>
      <c r="BB1485" s="68"/>
      <c r="BC1485" s="68"/>
      <c r="BD1485" s="68"/>
      <c r="BE1485" s="68"/>
      <c r="BF1485" s="68"/>
      <c r="BG1485" s="68"/>
      <c r="BH1485" s="68"/>
      <c r="BI1485" s="68"/>
      <c r="BJ1485" s="68"/>
      <c r="BK1485" s="68"/>
      <c r="BL1485" s="68"/>
    </row>
    <row r="1486" spans="27:64">
      <c r="AA1486" s="68"/>
      <c r="AB1486" s="68"/>
      <c r="AC1486" s="68"/>
      <c r="AD1486" s="68"/>
      <c r="AE1486" s="68"/>
      <c r="AG1486" s="167"/>
      <c r="AN1486" s="68"/>
      <c r="AO1486" s="68"/>
      <c r="AP1486" s="68"/>
      <c r="AQ1486" s="68"/>
      <c r="AR1486" s="68"/>
      <c r="AS1486" s="68"/>
      <c r="AT1486" s="68"/>
      <c r="AU1486" s="68"/>
      <c r="AV1486" s="68"/>
      <c r="AW1486" s="68"/>
      <c r="AX1486" s="68"/>
      <c r="AY1486" s="68"/>
      <c r="AZ1486" s="68"/>
      <c r="BA1486" s="68"/>
      <c r="BB1486" s="68"/>
      <c r="BC1486" s="68"/>
      <c r="BD1486" s="68"/>
      <c r="BE1486" s="68"/>
      <c r="BF1486" s="68"/>
      <c r="BG1486" s="68"/>
      <c r="BH1486" s="68"/>
      <c r="BI1486" s="68"/>
      <c r="BJ1486" s="68"/>
      <c r="BK1486" s="68"/>
      <c r="BL1486" s="68"/>
    </row>
    <row r="1487" spans="27:64">
      <c r="AA1487" s="68"/>
      <c r="AB1487" s="68"/>
      <c r="AC1487" s="68"/>
      <c r="AD1487" s="68"/>
      <c r="AE1487" s="68"/>
      <c r="AG1487" s="167"/>
      <c r="AN1487" s="68"/>
      <c r="AO1487" s="68"/>
      <c r="AP1487" s="68"/>
      <c r="AQ1487" s="68"/>
      <c r="AR1487" s="68"/>
      <c r="AS1487" s="68"/>
      <c r="AT1487" s="68"/>
      <c r="AU1487" s="68"/>
    </row>
    <row r="1488" spans="27:64">
      <c r="AA1488" s="68"/>
      <c r="AB1488" s="68"/>
      <c r="AC1488" s="68"/>
      <c r="AD1488" s="68"/>
      <c r="AE1488" s="68"/>
      <c r="AG1488" s="167"/>
      <c r="AN1488" s="68"/>
      <c r="AO1488" s="68"/>
      <c r="AP1488" s="68"/>
      <c r="AQ1488" s="68"/>
      <c r="AR1488" s="68"/>
      <c r="AS1488" s="68"/>
      <c r="AT1488" s="68"/>
      <c r="AU1488" s="68"/>
      <c r="AV1488" s="68"/>
      <c r="AX1488" s="68"/>
    </row>
    <row r="1489" spans="27:64">
      <c r="AA1489" s="68"/>
      <c r="AB1489" s="68"/>
      <c r="AC1489" s="68"/>
      <c r="AD1489" s="68"/>
      <c r="AE1489" s="68"/>
      <c r="AG1489" s="167"/>
      <c r="AN1489" s="68"/>
      <c r="AO1489" s="68"/>
      <c r="AP1489" s="68"/>
      <c r="AQ1489" s="68"/>
      <c r="AR1489" s="68"/>
      <c r="AS1489" s="68"/>
      <c r="AT1489" s="68"/>
      <c r="AU1489" s="68"/>
      <c r="AV1489" s="68"/>
    </row>
    <row r="1490" spans="27:64">
      <c r="AA1490" s="68"/>
      <c r="AB1490" s="68"/>
      <c r="AC1490" s="68"/>
      <c r="AD1490" s="68"/>
      <c r="AE1490" s="68"/>
      <c r="AG1490" s="167"/>
      <c r="AN1490" s="68"/>
      <c r="AO1490" s="68"/>
      <c r="AP1490" s="68"/>
      <c r="AQ1490" s="68"/>
      <c r="AR1490" s="68"/>
      <c r="AS1490" s="68"/>
      <c r="AT1490" s="68"/>
      <c r="AU1490" s="68"/>
    </row>
    <row r="1491" spans="27:64">
      <c r="AA1491" s="68"/>
      <c r="AB1491" s="68"/>
      <c r="AC1491" s="68"/>
      <c r="AD1491" s="68"/>
      <c r="AE1491" s="68"/>
      <c r="AG1491" s="167"/>
      <c r="AN1491" s="68"/>
      <c r="AO1491" s="68"/>
      <c r="AP1491" s="68"/>
      <c r="AQ1491" s="68"/>
      <c r="AR1491" s="68"/>
      <c r="AS1491" s="68"/>
      <c r="AT1491" s="68"/>
      <c r="AU1491" s="68"/>
    </row>
    <row r="1492" spans="27:64">
      <c r="AA1492" s="68"/>
      <c r="AB1492" s="68"/>
      <c r="AC1492" s="68"/>
      <c r="AD1492" s="68"/>
      <c r="AE1492" s="68"/>
      <c r="AG1492" s="167"/>
      <c r="AN1492" s="68"/>
      <c r="AO1492" s="68"/>
      <c r="AP1492" s="68"/>
      <c r="AQ1492" s="68"/>
      <c r="AR1492" s="68"/>
      <c r="AS1492" s="68"/>
      <c r="AT1492" s="68"/>
      <c r="AU1492" s="68"/>
    </row>
    <row r="1493" spans="27:64">
      <c r="AA1493" s="68"/>
      <c r="AB1493" s="68"/>
      <c r="AC1493" s="68"/>
      <c r="AD1493" s="68"/>
      <c r="AE1493" s="68"/>
      <c r="AG1493" s="167"/>
      <c r="AN1493" s="68"/>
      <c r="AO1493" s="68"/>
      <c r="AP1493" s="68"/>
      <c r="AQ1493" s="68"/>
      <c r="AR1493" s="68"/>
      <c r="AS1493" s="68"/>
      <c r="AT1493" s="68"/>
      <c r="AU1493" s="68"/>
    </row>
    <row r="1494" spans="27:64">
      <c r="AA1494" s="68"/>
      <c r="AB1494" s="68"/>
      <c r="AC1494" s="68"/>
      <c r="AD1494" s="68"/>
      <c r="AE1494" s="68"/>
      <c r="AG1494" s="167"/>
      <c r="AN1494" s="68"/>
      <c r="AO1494" s="68"/>
      <c r="AP1494" s="68"/>
      <c r="AQ1494" s="68"/>
      <c r="AR1494" s="68"/>
      <c r="AS1494" s="68"/>
      <c r="AT1494" s="68"/>
      <c r="AU1494" s="68"/>
      <c r="AV1494" s="68"/>
      <c r="AW1494" s="68"/>
      <c r="AX1494" s="68"/>
      <c r="AY1494" s="68"/>
      <c r="AZ1494" s="68"/>
      <c r="BA1494" s="68"/>
      <c r="BB1494" s="68"/>
      <c r="BC1494" s="68"/>
      <c r="BD1494" s="68"/>
      <c r="BE1494" s="68"/>
      <c r="BF1494" s="68"/>
      <c r="BG1494" s="68"/>
      <c r="BH1494" s="68"/>
      <c r="BI1494" s="68"/>
      <c r="BJ1494" s="68"/>
      <c r="BK1494" s="68"/>
      <c r="BL1494" s="68"/>
    </row>
    <row r="1495" spans="27:64">
      <c r="AA1495" s="68"/>
      <c r="AB1495" s="68"/>
      <c r="AC1495" s="68"/>
      <c r="AD1495" s="68"/>
      <c r="AE1495" s="68"/>
      <c r="AG1495" s="167"/>
      <c r="AN1495" s="68"/>
      <c r="AO1495" s="68"/>
      <c r="AP1495" s="68"/>
      <c r="AQ1495" s="68"/>
      <c r="AR1495" s="68"/>
      <c r="AS1495" s="68"/>
      <c r="AT1495" s="68"/>
      <c r="AU1495" s="68"/>
    </row>
    <row r="1496" spans="27:64">
      <c r="AA1496" s="68"/>
      <c r="AB1496" s="68"/>
      <c r="AC1496" s="68"/>
      <c r="AD1496" s="68"/>
      <c r="AE1496" s="68"/>
      <c r="AG1496" s="167"/>
      <c r="AN1496" s="68"/>
      <c r="AO1496" s="68"/>
      <c r="AP1496" s="68"/>
      <c r="AQ1496" s="68"/>
      <c r="AR1496" s="68"/>
      <c r="AS1496" s="68"/>
      <c r="AT1496" s="68"/>
      <c r="AU1496" s="68"/>
      <c r="AV1496" s="68"/>
      <c r="AW1496" s="68"/>
      <c r="AX1496" s="68"/>
      <c r="AY1496" s="68"/>
      <c r="AZ1496" s="68"/>
      <c r="BA1496" s="68"/>
      <c r="BB1496" s="68"/>
      <c r="BC1496" s="68"/>
      <c r="BD1496" s="68"/>
      <c r="BE1496" s="68"/>
      <c r="BF1496" s="68"/>
      <c r="BG1496" s="68"/>
      <c r="BH1496" s="68"/>
      <c r="BI1496" s="68"/>
      <c r="BJ1496" s="68"/>
      <c r="BK1496" s="68"/>
      <c r="BL1496" s="68"/>
    </row>
    <row r="1497" spans="27:64">
      <c r="AA1497" s="68"/>
      <c r="AB1497" s="68"/>
      <c r="AC1497" s="68"/>
      <c r="AD1497" s="68"/>
      <c r="AE1497" s="68"/>
      <c r="AG1497" s="167"/>
      <c r="AN1497" s="68"/>
      <c r="AO1497" s="68"/>
      <c r="AP1497" s="68"/>
      <c r="AQ1497" s="68"/>
      <c r="AR1497" s="68"/>
      <c r="AS1497" s="68"/>
      <c r="AT1497" s="68"/>
      <c r="AU1497" s="68"/>
      <c r="AV1497" s="68"/>
      <c r="AX1497" s="68"/>
    </row>
    <row r="1498" spans="27:64">
      <c r="AA1498" s="68"/>
      <c r="AB1498" s="68"/>
      <c r="AC1498" s="68"/>
      <c r="AD1498" s="68"/>
      <c r="AE1498" s="68"/>
      <c r="AG1498" s="167"/>
      <c r="AN1498" s="68"/>
      <c r="AO1498" s="68"/>
      <c r="AP1498" s="68"/>
      <c r="AQ1498" s="68"/>
      <c r="AR1498" s="68"/>
      <c r="AS1498" s="68"/>
      <c r="AT1498" s="68"/>
      <c r="AU1498" s="68"/>
      <c r="AV1498" s="68"/>
    </row>
    <row r="1499" spans="27:64">
      <c r="AA1499" s="68"/>
      <c r="AB1499" s="68"/>
      <c r="AC1499" s="68"/>
      <c r="AD1499" s="68"/>
      <c r="AE1499" s="68"/>
      <c r="AG1499" s="167"/>
      <c r="AN1499" s="68"/>
      <c r="AO1499" s="68"/>
      <c r="AP1499" s="68"/>
      <c r="AQ1499" s="68"/>
      <c r="AR1499" s="68"/>
      <c r="AS1499" s="68"/>
      <c r="AT1499" s="68"/>
      <c r="AU1499" s="68"/>
      <c r="AV1499" s="68"/>
    </row>
    <row r="1500" spans="27:64">
      <c r="AA1500" s="68"/>
      <c r="AB1500" s="68"/>
      <c r="AC1500" s="68"/>
      <c r="AD1500" s="68"/>
      <c r="AE1500" s="68"/>
      <c r="AG1500" s="167"/>
      <c r="AN1500" s="68"/>
      <c r="AO1500" s="68"/>
      <c r="AP1500" s="68"/>
      <c r="AQ1500" s="68"/>
      <c r="AR1500" s="68"/>
      <c r="AS1500" s="68"/>
      <c r="AT1500" s="68"/>
      <c r="AU1500" s="68"/>
      <c r="AV1500" s="68"/>
      <c r="AX1500" s="68"/>
    </row>
    <row r="1501" spans="27:64">
      <c r="AA1501" s="68"/>
      <c r="AB1501" s="68"/>
      <c r="AC1501" s="68"/>
      <c r="AD1501" s="68"/>
      <c r="AE1501" s="68"/>
      <c r="AG1501" s="167"/>
      <c r="AN1501" s="68"/>
      <c r="AO1501" s="68"/>
      <c r="AP1501" s="68"/>
      <c r="AQ1501" s="68"/>
      <c r="AR1501" s="68"/>
      <c r="AS1501" s="68"/>
      <c r="AT1501" s="68"/>
      <c r="AU1501" s="68"/>
      <c r="AV1501" s="68"/>
      <c r="AW1501" s="68"/>
      <c r="AX1501" s="68"/>
      <c r="AY1501" s="68"/>
      <c r="AZ1501" s="68"/>
      <c r="BA1501" s="68"/>
      <c r="BB1501" s="68"/>
      <c r="BC1501" s="68"/>
      <c r="BD1501" s="68"/>
      <c r="BE1501" s="68"/>
      <c r="BF1501" s="68"/>
      <c r="BG1501" s="68"/>
      <c r="BH1501" s="68"/>
      <c r="BI1501" s="68"/>
      <c r="BJ1501" s="68"/>
      <c r="BK1501" s="68"/>
      <c r="BL1501" s="68"/>
    </row>
    <row r="1502" spans="27:64">
      <c r="AA1502" s="68"/>
      <c r="AB1502" s="68"/>
      <c r="AC1502" s="68"/>
      <c r="AD1502" s="68"/>
      <c r="AE1502" s="68"/>
      <c r="AG1502" s="167"/>
      <c r="AN1502" s="68"/>
      <c r="AO1502" s="68"/>
      <c r="AP1502" s="68"/>
      <c r="AQ1502" s="68"/>
      <c r="AR1502" s="68"/>
      <c r="AS1502" s="68"/>
      <c r="AT1502" s="68"/>
      <c r="AU1502" s="68"/>
      <c r="AV1502" s="68"/>
    </row>
    <row r="1503" spans="27:64">
      <c r="AA1503" s="68"/>
      <c r="AB1503" s="68"/>
      <c r="AC1503" s="68"/>
      <c r="AD1503" s="68"/>
      <c r="AE1503" s="68"/>
      <c r="AG1503" s="167"/>
      <c r="AN1503" s="68"/>
      <c r="AO1503" s="68"/>
      <c r="AP1503" s="68"/>
      <c r="AQ1503" s="68"/>
      <c r="AR1503" s="68"/>
      <c r="AS1503" s="68"/>
      <c r="AT1503" s="68"/>
      <c r="AU1503" s="68"/>
      <c r="AV1503" s="68"/>
      <c r="AX1503" s="68"/>
    </row>
    <row r="1504" spans="27:64">
      <c r="AA1504" s="68"/>
      <c r="AB1504" s="68"/>
      <c r="AC1504" s="68"/>
      <c r="AD1504" s="68"/>
      <c r="AE1504" s="68"/>
      <c r="AG1504" s="167"/>
      <c r="AN1504" s="68"/>
      <c r="AO1504" s="68"/>
      <c r="AP1504" s="68"/>
      <c r="AQ1504" s="68"/>
      <c r="AR1504" s="68"/>
      <c r="AS1504" s="68"/>
      <c r="AT1504" s="68"/>
      <c r="AU1504" s="68"/>
      <c r="AV1504" s="68"/>
      <c r="AW1504" s="68"/>
      <c r="AX1504" s="68"/>
      <c r="AY1504" s="68"/>
      <c r="AZ1504" s="68"/>
      <c r="BA1504" s="68"/>
      <c r="BB1504" s="68"/>
      <c r="BC1504" s="68"/>
      <c r="BD1504" s="68"/>
      <c r="BE1504" s="68"/>
      <c r="BF1504" s="68"/>
      <c r="BG1504" s="68"/>
      <c r="BH1504" s="68"/>
      <c r="BI1504" s="68"/>
      <c r="BJ1504" s="68"/>
      <c r="BK1504" s="68"/>
      <c r="BL1504" s="68"/>
    </row>
    <row r="1505" spans="27:64">
      <c r="AA1505" s="68"/>
      <c r="AB1505" s="68"/>
      <c r="AC1505" s="68"/>
      <c r="AD1505" s="68"/>
      <c r="AE1505" s="68"/>
      <c r="AG1505" s="167"/>
      <c r="AN1505" s="68"/>
      <c r="AO1505" s="68"/>
      <c r="AP1505" s="68"/>
      <c r="AQ1505" s="68"/>
      <c r="AR1505" s="68"/>
      <c r="AS1505" s="68"/>
      <c r="AT1505" s="68"/>
      <c r="AU1505" s="68"/>
      <c r="AV1505" s="68"/>
    </row>
    <row r="1506" spans="27:64">
      <c r="AA1506" s="68"/>
      <c r="AB1506" s="68"/>
      <c r="AC1506" s="68"/>
      <c r="AD1506" s="68"/>
      <c r="AE1506" s="68"/>
      <c r="AG1506" s="167"/>
      <c r="AN1506" s="68"/>
      <c r="AO1506" s="68"/>
      <c r="AP1506" s="68"/>
      <c r="AQ1506" s="68"/>
      <c r="AR1506" s="68"/>
      <c r="AS1506" s="68"/>
      <c r="AT1506" s="68"/>
      <c r="AU1506" s="68"/>
      <c r="AV1506" s="68"/>
    </row>
    <row r="1507" spans="27:64">
      <c r="AA1507" s="68"/>
      <c r="AB1507" s="68"/>
      <c r="AC1507" s="68"/>
      <c r="AD1507" s="68"/>
      <c r="AE1507" s="68"/>
      <c r="AG1507" s="167"/>
      <c r="AN1507" s="68"/>
      <c r="AO1507" s="68"/>
      <c r="AP1507" s="68"/>
      <c r="AQ1507" s="68"/>
      <c r="AR1507" s="68"/>
      <c r="AS1507" s="68"/>
      <c r="AT1507" s="68"/>
      <c r="AU1507" s="68"/>
      <c r="AV1507" s="68"/>
      <c r="AX1507" s="68"/>
      <c r="AY1507" s="68"/>
      <c r="AZ1507" s="68"/>
      <c r="BA1507" s="68"/>
      <c r="BB1507" s="68"/>
      <c r="BC1507" s="68"/>
      <c r="BD1507" s="68"/>
      <c r="BE1507" s="68"/>
      <c r="BF1507" s="68"/>
      <c r="BG1507" s="68"/>
      <c r="BH1507" s="68"/>
      <c r="BI1507" s="68"/>
      <c r="BJ1507" s="68"/>
      <c r="BK1507" s="68"/>
      <c r="BL1507" s="68"/>
    </row>
    <row r="1508" spans="27:64">
      <c r="AA1508" s="68"/>
      <c r="AB1508" s="68"/>
      <c r="AC1508" s="68"/>
      <c r="AD1508" s="68"/>
      <c r="AE1508" s="68"/>
      <c r="AG1508" s="167"/>
      <c r="AN1508" s="68"/>
      <c r="AO1508" s="68"/>
      <c r="AP1508" s="68"/>
      <c r="AQ1508" s="68"/>
      <c r="AR1508" s="68"/>
      <c r="AS1508" s="68"/>
      <c r="AT1508" s="68"/>
      <c r="AU1508" s="68"/>
      <c r="AV1508" s="68"/>
    </row>
    <row r="1509" spans="27:64">
      <c r="AA1509" s="68"/>
      <c r="AB1509" s="68"/>
      <c r="AC1509" s="68"/>
      <c r="AD1509" s="68"/>
      <c r="AE1509" s="68"/>
      <c r="AG1509" s="167"/>
      <c r="AN1509" s="68"/>
      <c r="AO1509" s="68"/>
      <c r="AP1509" s="68"/>
      <c r="AQ1509" s="68"/>
      <c r="AR1509" s="68"/>
      <c r="AS1509" s="68"/>
      <c r="AT1509" s="68"/>
      <c r="AU1509" s="68"/>
      <c r="AV1509" s="68"/>
      <c r="AX1509" s="68"/>
      <c r="AY1509" s="68"/>
      <c r="AZ1509" s="68"/>
      <c r="BA1509" s="68"/>
      <c r="BB1509" s="68"/>
      <c r="BC1509" s="68"/>
      <c r="BD1509" s="68"/>
      <c r="BE1509" s="68"/>
      <c r="BF1509" s="68"/>
      <c r="BG1509" s="68"/>
      <c r="BH1509" s="68"/>
      <c r="BI1509" s="68"/>
      <c r="BJ1509" s="68"/>
      <c r="BK1509" s="68"/>
      <c r="BL1509" s="68"/>
    </row>
    <row r="1510" spans="27:64">
      <c r="AA1510" s="68"/>
      <c r="AB1510" s="68"/>
      <c r="AC1510" s="68"/>
      <c r="AD1510" s="68"/>
      <c r="AE1510" s="68"/>
      <c r="AG1510" s="167"/>
      <c r="AN1510" s="68"/>
      <c r="AO1510" s="68"/>
      <c r="AP1510" s="68"/>
      <c r="AQ1510" s="68"/>
      <c r="AR1510" s="68"/>
      <c r="AS1510" s="68"/>
      <c r="AT1510" s="68"/>
      <c r="AU1510" s="68"/>
    </row>
    <row r="1511" spans="27:64">
      <c r="AA1511" s="68"/>
      <c r="AB1511" s="68"/>
      <c r="AC1511" s="68"/>
      <c r="AD1511" s="68"/>
      <c r="AE1511" s="68"/>
      <c r="AG1511" s="167"/>
      <c r="AN1511" s="68"/>
      <c r="AO1511" s="68"/>
      <c r="AP1511" s="68"/>
      <c r="AQ1511" s="68"/>
      <c r="AR1511" s="68"/>
      <c r="AS1511" s="68"/>
      <c r="AT1511" s="68"/>
      <c r="AU1511" s="68"/>
      <c r="AV1511" s="68"/>
      <c r="AX1511" s="68"/>
    </row>
    <row r="1512" spans="27:64">
      <c r="AA1512" s="68"/>
      <c r="AB1512" s="68"/>
      <c r="AC1512" s="68"/>
      <c r="AD1512" s="68"/>
      <c r="AE1512" s="68"/>
      <c r="AG1512" s="167"/>
      <c r="AN1512" s="68"/>
      <c r="AO1512" s="68"/>
      <c r="AP1512" s="68"/>
      <c r="AQ1512" s="68"/>
      <c r="AR1512" s="68"/>
      <c r="AS1512" s="68"/>
      <c r="AT1512" s="68"/>
      <c r="AU1512" s="68"/>
    </row>
    <row r="1513" spans="27:64">
      <c r="AA1513" s="68"/>
      <c r="AB1513" s="68"/>
      <c r="AC1513" s="68"/>
      <c r="AD1513" s="68"/>
      <c r="AE1513" s="68"/>
      <c r="AG1513" s="167"/>
      <c r="AN1513" s="68"/>
      <c r="AO1513" s="68"/>
      <c r="AP1513" s="68"/>
      <c r="AQ1513" s="68"/>
      <c r="AR1513" s="68"/>
      <c r="AS1513" s="68"/>
      <c r="AT1513" s="68"/>
      <c r="AU1513" s="68"/>
      <c r="AV1513" s="68"/>
    </row>
    <row r="1514" spans="27:64">
      <c r="AA1514" s="68"/>
      <c r="AB1514" s="68"/>
      <c r="AC1514" s="68"/>
      <c r="AD1514" s="68"/>
      <c r="AE1514" s="68"/>
      <c r="AG1514" s="167"/>
      <c r="AN1514" s="68"/>
      <c r="AO1514" s="68"/>
      <c r="AP1514" s="68"/>
      <c r="AQ1514" s="68"/>
      <c r="AR1514" s="68"/>
      <c r="AS1514" s="68"/>
      <c r="AT1514" s="68"/>
      <c r="AU1514" s="68"/>
      <c r="AV1514" s="68"/>
      <c r="AW1514" s="68"/>
      <c r="AX1514" s="68"/>
      <c r="AY1514" s="68"/>
      <c r="AZ1514" s="68"/>
      <c r="BA1514" s="68"/>
      <c r="BB1514" s="68"/>
      <c r="BC1514" s="68"/>
      <c r="BD1514" s="68"/>
      <c r="BE1514" s="68"/>
      <c r="BF1514" s="68"/>
      <c r="BG1514" s="68"/>
      <c r="BH1514" s="68"/>
      <c r="BI1514" s="68"/>
      <c r="BJ1514" s="68"/>
      <c r="BK1514" s="68"/>
      <c r="BL1514" s="68"/>
    </row>
    <row r="1515" spans="27:64">
      <c r="AA1515" s="68"/>
      <c r="AB1515" s="68"/>
      <c r="AC1515" s="68"/>
      <c r="AD1515" s="68"/>
      <c r="AE1515" s="68"/>
      <c r="AG1515" s="167"/>
      <c r="AN1515" s="68"/>
      <c r="AO1515" s="68"/>
      <c r="AP1515" s="68"/>
      <c r="AQ1515" s="68"/>
      <c r="AR1515" s="68"/>
      <c r="AS1515" s="68"/>
      <c r="AT1515" s="68"/>
      <c r="AU1515" s="68"/>
    </row>
    <row r="1516" spans="27:64">
      <c r="AA1516" s="68"/>
      <c r="AB1516" s="68"/>
      <c r="AC1516" s="68"/>
      <c r="AD1516" s="68"/>
      <c r="AE1516" s="68"/>
      <c r="AG1516" s="167"/>
      <c r="AN1516" s="68"/>
      <c r="AO1516" s="68"/>
      <c r="AP1516" s="68"/>
      <c r="AQ1516" s="68"/>
      <c r="AR1516" s="68"/>
      <c r="AS1516" s="68"/>
      <c r="AT1516" s="68"/>
      <c r="AU1516" s="68"/>
      <c r="AV1516" s="68"/>
      <c r="AX1516" s="68"/>
    </row>
    <row r="1517" spans="27:64">
      <c r="AA1517" s="68"/>
      <c r="AB1517" s="68"/>
      <c r="AC1517" s="68"/>
      <c r="AD1517" s="68"/>
      <c r="AE1517" s="68"/>
      <c r="AG1517" s="167"/>
      <c r="AN1517" s="68"/>
      <c r="AO1517" s="68"/>
      <c r="AP1517" s="68"/>
      <c r="AQ1517" s="68"/>
      <c r="AR1517" s="68"/>
      <c r="AS1517" s="68"/>
      <c r="AT1517" s="68"/>
      <c r="AU1517" s="68"/>
      <c r="AV1517" s="68"/>
      <c r="AW1517" s="68"/>
      <c r="AX1517" s="68"/>
      <c r="AY1517" s="68"/>
      <c r="AZ1517" s="68"/>
      <c r="BA1517" s="68"/>
      <c r="BB1517" s="68"/>
      <c r="BC1517" s="68"/>
      <c r="BD1517" s="68"/>
      <c r="BE1517" s="68"/>
      <c r="BF1517" s="68"/>
      <c r="BG1517" s="68"/>
      <c r="BH1517" s="68"/>
      <c r="BI1517" s="68"/>
      <c r="BJ1517" s="68"/>
      <c r="BK1517" s="68"/>
      <c r="BL1517" s="68"/>
    </row>
    <row r="1518" spans="27:64">
      <c r="AA1518" s="68"/>
      <c r="AB1518" s="68"/>
      <c r="AC1518" s="68"/>
      <c r="AD1518" s="68"/>
      <c r="AE1518" s="68"/>
      <c r="AG1518" s="167"/>
      <c r="AN1518" s="68"/>
      <c r="AO1518" s="68"/>
      <c r="AP1518" s="68"/>
      <c r="AQ1518" s="68"/>
      <c r="AR1518" s="68"/>
      <c r="AS1518" s="68"/>
      <c r="AT1518" s="68"/>
      <c r="AU1518" s="68"/>
      <c r="AV1518" s="68"/>
      <c r="AW1518" s="68"/>
      <c r="AX1518" s="68"/>
      <c r="AY1518" s="68"/>
      <c r="AZ1518" s="68"/>
      <c r="BA1518" s="68"/>
      <c r="BB1518" s="68"/>
      <c r="BC1518" s="68"/>
      <c r="BD1518" s="68"/>
      <c r="BE1518" s="68"/>
      <c r="BF1518" s="68"/>
      <c r="BG1518" s="68"/>
      <c r="BH1518" s="68"/>
      <c r="BI1518" s="68"/>
      <c r="BJ1518" s="68"/>
      <c r="BK1518" s="68"/>
      <c r="BL1518" s="68"/>
    </row>
    <row r="1519" spans="27:64">
      <c r="AA1519" s="68"/>
      <c r="AB1519" s="68"/>
      <c r="AC1519" s="68"/>
      <c r="AD1519" s="68"/>
      <c r="AE1519" s="68"/>
      <c r="AG1519" s="167"/>
      <c r="AN1519" s="68"/>
      <c r="AO1519" s="68"/>
      <c r="AP1519" s="68"/>
      <c r="AQ1519" s="68"/>
      <c r="AR1519" s="68"/>
      <c r="AS1519" s="68"/>
      <c r="AT1519" s="68"/>
      <c r="AU1519" s="68"/>
      <c r="AV1519" s="68"/>
      <c r="AW1519" s="68"/>
      <c r="AX1519" s="68"/>
      <c r="AY1519" s="68"/>
      <c r="AZ1519" s="68"/>
      <c r="BA1519" s="68"/>
      <c r="BB1519" s="68"/>
      <c r="BC1519" s="68"/>
      <c r="BD1519" s="68"/>
      <c r="BE1519" s="68"/>
      <c r="BF1519" s="68"/>
      <c r="BG1519" s="68"/>
      <c r="BH1519" s="68"/>
      <c r="BI1519" s="68"/>
      <c r="BJ1519" s="68"/>
      <c r="BK1519" s="68"/>
      <c r="BL1519" s="68"/>
    </row>
    <row r="1520" spans="27:64">
      <c r="AA1520" s="68"/>
      <c r="AB1520" s="68"/>
      <c r="AC1520" s="68"/>
      <c r="AD1520" s="68"/>
      <c r="AE1520" s="68"/>
      <c r="AG1520" s="167"/>
      <c r="AN1520" s="68"/>
      <c r="AO1520" s="68"/>
      <c r="AP1520" s="68"/>
      <c r="AQ1520" s="68"/>
      <c r="AR1520" s="68"/>
      <c r="AS1520" s="68"/>
      <c r="AT1520" s="68"/>
      <c r="AU1520" s="68"/>
      <c r="AV1520" s="68"/>
    </row>
    <row r="1521" spans="27:64">
      <c r="AA1521" s="68"/>
      <c r="AB1521" s="68"/>
      <c r="AC1521" s="68"/>
      <c r="AD1521" s="68"/>
      <c r="AE1521" s="68"/>
      <c r="AG1521" s="167"/>
      <c r="AN1521" s="68"/>
      <c r="AO1521" s="68"/>
      <c r="AP1521" s="68"/>
      <c r="AQ1521" s="68"/>
      <c r="AR1521" s="68"/>
      <c r="AS1521" s="68"/>
      <c r="AT1521" s="68"/>
      <c r="AU1521" s="68"/>
      <c r="AV1521" s="68"/>
    </row>
    <row r="1522" spans="27:64">
      <c r="AA1522" s="68"/>
      <c r="AB1522" s="68"/>
      <c r="AC1522" s="68"/>
      <c r="AD1522" s="68"/>
      <c r="AE1522" s="68"/>
      <c r="AG1522" s="167"/>
      <c r="AN1522" s="68"/>
      <c r="AO1522" s="68"/>
      <c r="AP1522" s="68"/>
      <c r="AQ1522" s="68"/>
      <c r="AR1522" s="68"/>
      <c r="AS1522" s="68"/>
      <c r="AT1522" s="68"/>
      <c r="AU1522" s="68"/>
      <c r="AV1522" s="68"/>
      <c r="AX1522" s="68"/>
      <c r="AY1522" s="68"/>
      <c r="AZ1522" s="68"/>
      <c r="BA1522" s="68"/>
      <c r="BB1522" s="68"/>
      <c r="BC1522" s="68"/>
      <c r="BD1522" s="68"/>
      <c r="BE1522" s="68"/>
      <c r="BF1522" s="68"/>
      <c r="BG1522" s="68"/>
      <c r="BH1522" s="68"/>
      <c r="BI1522" s="68"/>
      <c r="BJ1522" s="68"/>
      <c r="BK1522" s="68"/>
      <c r="BL1522" s="68"/>
    </row>
    <row r="1523" spans="27:64">
      <c r="AA1523" s="68"/>
      <c r="AB1523" s="68"/>
      <c r="AC1523" s="68"/>
      <c r="AD1523" s="68"/>
      <c r="AE1523" s="68"/>
      <c r="AG1523" s="167"/>
      <c r="AN1523" s="68"/>
      <c r="AO1523" s="68"/>
      <c r="AP1523" s="68"/>
      <c r="AQ1523" s="68"/>
      <c r="AR1523" s="68"/>
      <c r="AS1523" s="68"/>
      <c r="AT1523" s="68"/>
      <c r="AU1523" s="68"/>
      <c r="AV1523" s="68"/>
    </row>
    <row r="1524" spans="27:64">
      <c r="AA1524" s="68"/>
      <c r="AB1524" s="68"/>
      <c r="AC1524" s="68"/>
      <c r="AD1524" s="68"/>
      <c r="AE1524" s="68"/>
      <c r="AG1524" s="167"/>
      <c r="AN1524" s="68"/>
      <c r="AO1524" s="68"/>
      <c r="AP1524" s="68"/>
      <c r="AQ1524" s="68"/>
      <c r="AR1524" s="68"/>
      <c r="AS1524" s="68"/>
      <c r="AT1524" s="68"/>
      <c r="AU1524" s="68"/>
      <c r="AV1524" s="68"/>
      <c r="AX1524" s="68"/>
      <c r="AY1524" s="68"/>
      <c r="AZ1524" s="68"/>
      <c r="BA1524" s="68"/>
      <c r="BB1524" s="68"/>
      <c r="BC1524" s="68"/>
      <c r="BD1524" s="68"/>
      <c r="BE1524" s="68"/>
      <c r="BF1524" s="68"/>
      <c r="BG1524" s="68"/>
      <c r="BH1524" s="68"/>
      <c r="BI1524" s="68"/>
      <c r="BJ1524" s="68"/>
      <c r="BK1524" s="68"/>
      <c r="BL1524" s="68"/>
    </row>
    <row r="1525" spans="27:64">
      <c r="AA1525" s="68"/>
      <c r="AB1525" s="68"/>
      <c r="AC1525" s="68"/>
      <c r="AD1525" s="68"/>
      <c r="AE1525" s="68"/>
      <c r="AG1525" s="167"/>
      <c r="AN1525" s="68"/>
      <c r="AO1525" s="68"/>
      <c r="AP1525" s="68"/>
      <c r="AQ1525" s="68"/>
      <c r="AR1525" s="68"/>
      <c r="AS1525" s="68"/>
      <c r="AT1525" s="68"/>
      <c r="AU1525" s="68"/>
      <c r="AV1525" s="68"/>
    </row>
    <row r="1526" spans="27:64">
      <c r="AA1526" s="68"/>
      <c r="AB1526" s="68"/>
      <c r="AC1526" s="68"/>
      <c r="AD1526" s="68"/>
      <c r="AE1526" s="68"/>
      <c r="AG1526" s="167"/>
      <c r="AN1526" s="68"/>
      <c r="AO1526" s="68"/>
      <c r="AP1526" s="68"/>
      <c r="AQ1526" s="68"/>
      <c r="AR1526" s="68"/>
      <c r="AS1526" s="68"/>
      <c r="AT1526" s="68"/>
      <c r="AU1526" s="68"/>
      <c r="AV1526" s="68"/>
    </row>
    <row r="1527" spans="27:64">
      <c r="AA1527" s="68"/>
      <c r="AB1527" s="68"/>
      <c r="AC1527" s="68"/>
      <c r="AD1527" s="68"/>
      <c r="AE1527" s="68"/>
      <c r="AG1527" s="167"/>
      <c r="AN1527" s="68"/>
      <c r="AO1527" s="68"/>
      <c r="AP1527" s="68"/>
      <c r="AQ1527" s="68"/>
      <c r="AR1527" s="68"/>
      <c r="AS1527" s="68"/>
      <c r="AT1527" s="68"/>
      <c r="AU1527" s="68"/>
      <c r="AV1527" s="68"/>
      <c r="AX1527" s="68"/>
    </row>
    <row r="1528" spans="27:64">
      <c r="AA1528" s="68"/>
      <c r="AB1528" s="68"/>
      <c r="AC1528" s="68"/>
      <c r="AD1528" s="68"/>
      <c r="AE1528" s="68"/>
      <c r="AG1528" s="167"/>
      <c r="AN1528" s="68"/>
      <c r="AO1528" s="68"/>
      <c r="AP1528" s="68"/>
      <c r="AQ1528" s="68"/>
      <c r="AR1528" s="68"/>
      <c r="AS1528" s="68"/>
      <c r="AT1528" s="68"/>
      <c r="AU1528" s="68"/>
      <c r="AV1528" s="68"/>
    </row>
    <row r="1529" spans="27:64">
      <c r="AA1529" s="68"/>
      <c r="AB1529" s="68"/>
      <c r="AC1529" s="68"/>
      <c r="AD1529" s="68"/>
      <c r="AE1529" s="68"/>
      <c r="AG1529" s="167"/>
      <c r="AN1529" s="68"/>
      <c r="AO1529" s="68"/>
      <c r="AP1529" s="68"/>
      <c r="AQ1529" s="68"/>
      <c r="AR1529" s="68"/>
      <c r="AS1529" s="68"/>
      <c r="AT1529" s="68"/>
      <c r="AU1529" s="68"/>
      <c r="AV1529" s="68"/>
      <c r="AX1529" s="68"/>
    </row>
    <row r="1530" spans="27:64">
      <c r="AA1530" s="68"/>
      <c r="AB1530" s="68"/>
      <c r="AC1530" s="68"/>
      <c r="AD1530" s="68"/>
      <c r="AE1530" s="68"/>
      <c r="AG1530" s="167"/>
      <c r="AN1530" s="68"/>
      <c r="AO1530" s="68"/>
      <c r="AP1530" s="68"/>
      <c r="AQ1530" s="68"/>
      <c r="AR1530" s="68"/>
      <c r="AS1530" s="68"/>
      <c r="AT1530" s="68"/>
      <c r="AU1530" s="68"/>
      <c r="AV1530" s="68"/>
    </row>
    <row r="1531" spans="27:64">
      <c r="AA1531" s="68"/>
      <c r="AB1531" s="68"/>
      <c r="AC1531" s="68"/>
      <c r="AD1531" s="68"/>
      <c r="AE1531" s="68"/>
      <c r="AG1531" s="167"/>
      <c r="AN1531" s="68"/>
      <c r="AO1531" s="68"/>
      <c r="AP1531" s="68"/>
      <c r="AQ1531" s="68"/>
      <c r="AR1531" s="68"/>
      <c r="AS1531" s="68"/>
      <c r="AT1531" s="68"/>
      <c r="AU1531" s="68"/>
      <c r="AV1531" s="68"/>
    </row>
    <row r="1532" spans="27:64">
      <c r="AA1532" s="68"/>
      <c r="AB1532" s="68"/>
      <c r="AC1532" s="68"/>
      <c r="AD1532" s="68"/>
      <c r="AE1532" s="68"/>
      <c r="AG1532" s="167"/>
      <c r="AN1532" s="68"/>
      <c r="AO1532" s="68"/>
      <c r="AP1532" s="68"/>
      <c r="AQ1532" s="68"/>
      <c r="AR1532" s="68"/>
      <c r="AS1532" s="68"/>
      <c r="AT1532" s="68"/>
      <c r="AU1532" s="68"/>
      <c r="AV1532" s="68"/>
    </row>
    <row r="1533" spans="27:64">
      <c r="AA1533" s="68"/>
      <c r="AB1533" s="68"/>
      <c r="AC1533" s="68"/>
      <c r="AD1533" s="68"/>
      <c r="AE1533" s="68"/>
      <c r="AG1533" s="167"/>
      <c r="AN1533" s="68"/>
      <c r="AO1533" s="68"/>
      <c r="AP1533" s="68"/>
      <c r="AQ1533" s="68"/>
      <c r="AR1533" s="68"/>
      <c r="AS1533" s="68"/>
      <c r="AT1533" s="68"/>
      <c r="AU1533" s="68"/>
    </row>
    <row r="1534" spans="27:64">
      <c r="AA1534" s="68"/>
      <c r="AB1534" s="68"/>
      <c r="AC1534" s="68"/>
      <c r="AD1534" s="68"/>
      <c r="AE1534" s="68"/>
      <c r="AG1534" s="167"/>
      <c r="AN1534" s="68"/>
      <c r="AO1534" s="68"/>
      <c r="AP1534" s="68"/>
      <c r="AQ1534" s="68"/>
      <c r="AR1534" s="68"/>
      <c r="AS1534" s="68"/>
      <c r="AT1534" s="68"/>
      <c r="AU1534" s="68"/>
      <c r="AV1534" s="68"/>
    </row>
    <row r="1535" spans="27:64">
      <c r="AA1535" s="68"/>
      <c r="AB1535" s="68"/>
      <c r="AC1535" s="68"/>
      <c r="AD1535" s="68"/>
      <c r="AE1535" s="68"/>
      <c r="AG1535" s="167"/>
      <c r="AN1535" s="68"/>
      <c r="AO1535" s="68"/>
      <c r="AP1535" s="68"/>
      <c r="AQ1535" s="68"/>
      <c r="AR1535" s="68"/>
      <c r="AS1535" s="68"/>
      <c r="AT1535" s="68"/>
      <c r="AU1535" s="68"/>
      <c r="AV1535" s="68"/>
      <c r="AW1535" s="68"/>
      <c r="AX1535" s="68"/>
      <c r="AY1535" s="68"/>
      <c r="AZ1535" s="68"/>
      <c r="BA1535" s="68"/>
      <c r="BB1535" s="68"/>
      <c r="BC1535" s="68"/>
      <c r="BD1535" s="68"/>
      <c r="BE1535" s="68"/>
      <c r="BF1535" s="68"/>
      <c r="BG1535" s="68"/>
      <c r="BH1535" s="68"/>
      <c r="BI1535" s="68"/>
      <c r="BJ1535" s="68"/>
      <c r="BK1535" s="68"/>
      <c r="BL1535" s="68"/>
    </row>
    <row r="1536" spans="27:64">
      <c r="AA1536" s="68"/>
      <c r="AB1536" s="68"/>
      <c r="AC1536" s="68"/>
      <c r="AD1536" s="68"/>
      <c r="AE1536" s="68"/>
      <c r="AG1536" s="167"/>
      <c r="AN1536" s="68"/>
      <c r="AO1536" s="68"/>
      <c r="AP1536" s="68"/>
      <c r="AQ1536" s="68"/>
      <c r="AR1536" s="68"/>
      <c r="AS1536" s="68"/>
      <c r="AT1536" s="68"/>
      <c r="AU1536" s="68"/>
    </row>
    <row r="1537" spans="27:64">
      <c r="AA1537" s="68"/>
      <c r="AB1537" s="68"/>
      <c r="AC1537" s="68"/>
      <c r="AD1537" s="68"/>
      <c r="AE1537" s="68"/>
      <c r="AG1537" s="167"/>
      <c r="AN1537" s="68"/>
      <c r="AO1537" s="68"/>
      <c r="AP1537" s="68"/>
      <c r="AQ1537" s="68"/>
      <c r="AR1537" s="68"/>
      <c r="AS1537" s="68"/>
      <c r="AT1537" s="68"/>
      <c r="AU1537" s="68"/>
    </row>
    <row r="1538" spans="27:64">
      <c r="AA1538" s="68"/>
      <c r="AB1538" s="68"/>
      <c r="AC1538" s="68"/>
      <c r="AD1538" s="68"/>
      <c r="AE1538" s="68"/>
      <c r="AG1538" s="167"/>
      <c r="AN1538" s="68"/>
      <c r="AO1538" s="68"/>
      <c r="AP1538" s="68"/>
      <c r="AQ1538" s="68"/>
      <c r="AR1538" s="68"/>
      <c r="AS1538" s="68"/>
      <c r="AT1538" s="68"/>
      <c r="AU1538" s="68"/>
    </row>
    <row r="1539" spans="27:64">
      <c r="AA1539" s="68"/>
      <c r="AB1539" s="68"/>
      <c r="AC1539" s="68"/>
      <c r="AD1539" s="68"/>
      <c r="AE1539" s="68"/>
      <c r="AG1539" s="167"/>
      <c r="AN1539" s="68"/>
      <c r="AO1539" s="68"/>
      <c r="AP1539" s="68"/>
      <c r="AQ1539" s="68"/>
      <c r="AR1539" s="68"/>
      <c r="AS1539" s="68"/>
      <c r="AT1539" s="68"/>
      <c r="AU1539" s="68"/>
      <c r="AV1539" s="68"/>
    </row>
    <row r="1540" spans="27:64">
      <c r="AA1540" s="68"/>
      <c r="AB1540" s="68"/>
      <c r="AC1540" s="68"/>
      <c r="AD1540" s="68"/>
      <c r="AE1540" s="68"/>
      <c r="AG1540" s="167"/>
      <c r="AN1540" s="68"/>
      <c r="AO1540" s="68"/>
      <c r="AP1540" s="68"/>
      <c r="AQ1540" s="68"/>
      <c r="AR1540" s="68"/>
      <c r="AS1540" s="68"/>
      <c r="AT1540" s="68"/>
      <c r="AU1540" s="68"/>
      <c r="AV1540" s="68"/>
    </row>
    <row r="1541" spans="27:64">
      <c r="AA1541" s="68"/>
      <c r="AB1541" s="68"/>
      <c r="AC1541" s="68"/>
      <c r="AD1541" s="68"/>
      <c r="AE1541" s="68"/>
      <c r="AG1541" s="167"/>
      <c r="AN1541" s="68"/>
      <c r="AO1541" s="68"/>
      <c r="AP1541" s="68"/>
      <c r="AQ1541" s="68"/>
      <c r="AR1541" s="68"/>
      <c r="AS1541" s="68"/>
      <c r="AT1541" s="68"/>
      <c r="AU1541" s="68"/>
      <c r="AV1541" s="68"/>
    </row>
    <row r="1542" spans="27:64">
      <c r="AA1542" s="68"/>
      <c r="AB1542" s="68"/>
      <c r="AC1542" s="68"/>
      <c r="AD1542" s="68"/>
      <c r="AE1542" s="68"/>
      <c r="AG1542" s="167"/>
      <c r="AN1542" s="68"/>
      <c r="AO1542" s="68"/>
      <c r="AP1542" s="68"/>
      <c r="AQ1542" s="68"/>
      <c r="AR1542" s="68"/>
      <c r="AS1542" s="68"/>
      <c r="AT1542" s="68"/>
      <c r="AU1542" s="68"/>
    </row>
    <row r="1543" spans="27:64">
      <c r="AA1543" s="68"/>
      <c r="AB1543" s="68"/>
      <c r="AC1543" s="68"/>
      <c r="AD1543" s="68"/>
      <c r="AE1543" s="68"/>
      <c r="AG1543" s="167"/>
      <c r="AN1543" s="68"/>
      <c r="AO1543" s="68"/>
      <c r="AP1543" s="68"/>
      <c r="AQ1543" s="68"/>
      <c r="AR1543" s="68"/>
      <c r="AS1543" s="68"/>
      <c r="AT1543" s="68"/>
      <c r="AU1543" s="68"/>
      <c r="AV1543" s="68"/>
      <c r="AW1543" s="68"/>
      <c r="AX1543" s="68"/>
      <c r="AY1543" s="68"/>
      <c r="AZ1543" s="68"/>
      <c r="BA1543" s="68"/>
      <c r="BB1543" s="68"/>
      <c r="BC1543" s="68"/>
      <c r="BD1543" s="68"/>
      <c r="BE1543" s="68"/>
      <c r="BF1543" s="68"/>
      <c r="BG1543" s="68"/>
      <c r="BH1543" s="68"/>
      <c r="BI1543" s="68"/>
      <c r="BJ1543" s="68"/>
      <c r="BK1543" s="68"/>
      <c r="BL1543" s="68"/>
    </row>
    <row r="1544" spans="27:64">
      <c r="AA1544" s="68"/>
      <c r="AB1544" s="68"/>
      <c r="AC1544" s="68"/>
      <c r="AD1544" s="68"/>
      <c r="AE1544" s="68"/>
      <c r="AG1544" s="167"/>
      <c r="AN1544" s="68"/>
      <c r="AO1544" s="68"/>
      <c r="AP1544" s="68"/>
      <c r="AQ1544" s="68"/>
      <c r="AR1544" s="68"/>
      <c r="AS1544" s="68"/>
      <c r="AT1544" s="68"/>
      <c r="AU1544" s="68"/>
      <c r="AV1544" s="68"/>
      <c r="AX1544" s="68"/>
      <c r="AY1544" s="68"/>
      <c r="AZ1544" s="68"/>
      <c r="BA1544" s="68"/>
      <c r="BB1544" s="68"/>
      <c r="BC1544" s="68"/>
      <c r="BD1544" s="68"/>
      <c r="BE1544" s="68"/>
      <c r="BF1544" s="68"/>
      <c r="BG1544" s="68"/>
      <c r="BH1544" s="68"/>
      <c r="BI1544" s="68"/>
      <c r="BJ1544" s="68"/>
      <c r="BK1544" s="68"/>
      <c r="BL1544" s="68"/>
    </row>
    <row r="1545" spans="27:64">
      <c r="AA1545" s="68"/>
      <c r="AB1545" s="68"/>
      <c r="AC1545" s="68"/>
      <c r="AD1545" s="68"/>
      <c r="AE1545" s="68"/>
      <c r="AG1545" s="167"/>
      <c r="AN1545" s="68"/>
      <c r="AO1545" s="68"/>
      <c r="AP1545" s="68"/>
      <c r="AQ1545" s="68"/>
      <c r="AR1545" s="68"/>
      <c r="AS1545" s="68"/>
      <c r="AT1545" s="68"/>
      <c r="AU1545" s="68"/>
    </row>
    <row r="1546" spans="27:64">
      <c r="AA1546" s="68"/>
      <c r="AB1546" s="68"/>
      <c r="AC1546" s="68"/>
      <c r="AD1546" s="68"/>
      <c r="AE1546" s="68"/>
      <c r="AG1546" s="167"/>
      <c r="AN1546" s="68"/>
      <c r="AO1546" s="68"/>
      <c r="AP1546" s="68"/>
      <c r="AQ1546" s="68"/>
      <c r="AR1546" s="68"/>
      <c r="AS1546" s="68"/>
      <c r="AT1546" s="68"/>
      <c r="AU1546" s="68"/>
      <c r="AV1546" s="68"/>
    </row>
    <row r="1547" spans="27:64">
      <c r="AA1547" s="68"/>
      <c r="AB1547" s="68"/>
      <c r="AC1547" s="68"/>
      <c r="AD1547" s="68"/>
      <c r="AE1547" s="68"/>
      <c r="AG1547" s="167"/>
      <c r="AN1547" s="68"/>
      <c r="AO1547" s="68"/>
      <c r="AP1547" s="68"/>
      <c r="AQ1547" s="68"/>
      <c r="AR1547" s="68"/>
      <c r="AS1547" s="68"/>
      <c r="AT1547" s="68"/>
      <c r="AU1547" s="68"/>
    </row>
    <row r="1548" spans="27:64">
      <c r="AA1548" s="68"/>
      <c r="AB1548" s="68"/>
      <c r="AC1548" s="68"/>
      <c r="AD1548" s="68"/>
      <c r="AE1548" s="68"/>
      <c r="AG1548" s="167"/>
      <c r="AN1548" s="68"/>
      <c r="AO1548" s="68"/>
      <c r="AP1548" s="68"/>
      <c r="AQ1548" s="68"/>
      <c r="AR1548" s="68"/>
      <c r="AS1548" s="68"/>
      <c r="AT1548" s="68"/>
      <c r="AU1548" s="68"/>
      <c r="AV1548" s="68"/>
      <c r="AW1548" s="68"/>
      <c r="AX1548" s="68"/>
      <c r="AY1548" s="68"/>
      <c r="AZ1548" s="68"/>
      <c r="BA1548" s="68"/>
      <c r="BB1548" s="68"/>
      <c r="BC1548" s="68"/>
      <c r="BD1548" s="68"/>
      <c r="BE1548" s="68"/>
      <c r="BF1548" s="68"/>
      <c r="BG1548" s="68"/>
      <c r="BH1548" s="68"/>
      <c r="BI1548" s="68"/>
      <c r="BJ1548" s="68"/>
      <c r="BK1548" s="68"/>
      <c r="BL1548" s="68"/>
    </row>
    <row r="1549" spans="27:64">
      <c r="AA1549" s="68"/>
      <c r="AB1549" s="68"/>
      <c r="AC1549" s="68"/>
      <c r="AD1549" s="68"/>
      <c r="AE1549" s="68"/>
      <c r="AG1549" s="167"/>
      <c r="AN1549" s="68"/>
      <c r="AO1549" s="68"/>
      <c r="AP1549" s="68"/>
      <c r="AQ1549" s="68"/>
      <c r="AR1549" s="68"/>
      <c r="AS1549" s="68"/>
      <c r="AT1549" s="68"/>
      <c r="AU1549" s="68"/>
    </row>
    <row r="1550" spans="27:64">
      <c r="AA1550" s="68"/>
      <c r="AB1550" s="68"/>
      <c r="AC1550" s="68"/>
      <c r="AD1550" s="68"/>
      <c r="AE1550" s="68"/>
      <c r="AG1550" s="167"/>
      <c r="AN1550" s="68"/>
      <c r="AO1550" s="68"/>
      <c r="AP1550" s="68"/>
      <c r="AQ1550" s="68"/>
      <c r="AR1550" s="68"/>
      <c r="AS1550" s="68"/>
      <c r="AT1550" s="68"/>
      <c r="AU1550" s="68"/>
      <c r="AV1550" s="68"/>
      <c r="AX1550" s="68"/>
    </row>
    <row r="1551" spans="27:64">
      <c r="AA1551" s="68"/>
      <c r="AB1551" s="68"/>
      <c r="AC1551" s="68"/>
      <c r="AD1551" s="68"/>
      <c r="AE1551" s="68"/>
      <c r="AG1551" s="167"/>
      <c r="AN1551" s="68"/>
      <c r="AO1551" s="68"/>
      <c r="AP1551" s="68"/>
      <c r="AQ1551" s="68"/>
      <c r="AR1551" s="68"/>
      <c r="AS1551" s="68"/>
      <c r="AT1551" s="68"/>
      <c r="AU1551" s="68"/>
      <c r="AV1551" s="68"/>
      <c r="AX1551" s="68"/>
    </row>
    <row r="1552" spans="27:64">
      <c r="AA1552" s="68"/>
      <c r="AB1552" s="68"/>
      <c r="AC1552" s="68"/>
      <c r="AD1552" s="68"/>
      <c r="AE1552" s="68"/>
      <c r="AG1552" s="167"/>
      <c r="AN1552" s="68"/>
      <c r="AO1552" s="68"/>
      <c r="AP1552" s="68"/>
      <c r="AQ1552" s="68"/>
      <c r="AR1552" s="68"/>
      <c r="AS1552" s="68"/>
      <c r="AT1552" s="68"/>
      <c r="AU1552" s="68"/>
      <c r="AV1552" s="68"/>
      <c r="AX1552" s="68"/>
    </row>
    <row r="1553" spans="27:64">
      <c r="AA1553" s="68"/>
      <c r="AB1553" s="68"/>
      <c r="AC1553" s="68"/>
      <c r="AD1553" s="68"/>
      <c r="AE1553" s="68"/>
      <c r="AG1553" s="167"/>
      <c r="AN1553" s="68"/>
      <c r="AO1553" s="68"/>
      <c r="AP1553" s="68"/>
      <c r="AQ1553" s="68"/>
      <c r="AR1553" s="68"/>
      <c r="AS1553" s="68"/>
      <c r="AT1553" s="68"/>
      <c r="AU1553" s="68"/>
      <c r="AV1553" s="68"/>
    </row>
    <row r="1554" spans="27:64">
      <c r="AA1554" s="68"/>
      <c r="AB1554" s="68"/>
      <c r="AC1554" s="68"/>
      <c r="AD1554" s="68"/>
      <c r="AE1554" s="68"/>
      <c r="AG1554" s="167"/>
      <c r="AN1554" s="68"/>
      <c r="AO1554" s="68"/>
      <c r="AP1554" s="68"/>
      <c r="AQ1554" s="68"/>
      <c r="AR1554" s="68"/>
      <c r="AS1554" s="68"/>
      <c r="AT1554" s="68"/>
      <c r="AU1554" s="68"/>
    </row>
    <row r="1555" spans="27:64">
      <c r="AA1555" s="68"/>
      <c r="AB1555" s="68"/>
      <c r="AC1555" s="68"/>
      <c r="AD1555" s="68"/>
      <c r="AE1555" s="68"/>
      <c r="AG1555" s="167"/>
      <c r="AN1555" s="68"/>
      <c r="AO1555" s="68"/>
      <c r="AP1555" s="68"/>
      <c r="AQ1555" s="68"/>
      <c r="AR1555" s="68"/>
      <c r="AS1555" s="68"/>
      <c r="AT1555" s="68"/>
      <c r="AU1555" s="68"/>
      <c r="AV1555" s="68"/>
    </row>
    <row r="1556" spans="27:64">
      <c r="AA1556" s="68"/>
      <c r="AB1556" s="68"/>
      <c r="AC1556" s="68"/>
      <c r="AD1556" s="68"/>
      <c r="AE1556" s="68"/>
      <c r="AG1556" s="167"/>
      <c r="AN1556" s="68"/>
      <c r="AO1556" s="68"/>
      <c r="AP1556" s="68"/>
      <c r="AQ1556" s="68"/>
      <c r="AR1556" s="68"/>
      <c r="AS1556" s="68"/>
      <c r="AT1556" s="68"/>
      <c r="AU1556" s="68"/>
      <c r="AV1556" s="68"/>
    </row>
    <row r="1557" spans="27:64">
      <c r="AA1557" s="68"/>
      <c r="AB1557" s="68"/>
      <c r="AC1557" s="68"/>
      <c r="AD1557" s="68"/>
      <c r="AE1557" s="68"/>
      <c r="AG1557" s="167"/>
      <c r="AN1557" s="68"/>
      <c r="AO1557" s="68"/>
      <c r="AP1557" s="68"/>
      <c r="AQ1557" s="68"/>
      <c r="AR1557" s="68"/>
      <c r="AS1557" s="68"/>
      <c r="AT1557" s="68"/>
      <c r="AU1557" s="68"/>
      <c r="AV1557" s="68"/>
      <c r="AW1557" s="68"/>
      <c r="AX1557" s="68"/>
      <c r="AY1557" s="68"/>
      <c r="AZ1557" s="68"/>
      <c r="BA1557" s="68"/>
      <c r="BB1557" s="68"/>
      <c r="BC1557" s="68"/>
      <c r="BD1557" s="68"/>
      <c r="BE1557" s="68"/>
      <c r="BF1557" s="68"/>
      <c r="BG1557" s="68"/>
      <c r="BH1557" s="68"/>
      <c r="BI1557" s="68"/>
      <c r="BJ1557" s="68"/>
      <c r="BK1557" s="68"/>
      <c r="BL1557" s="68"/>
    </row>
    <row r="1558" spans="27:64">
      <c r="AA1558" s="68"/>
      <c r="AB1558" s="68"/>
      <c r="AC1558" s="68"/>
      <c r="AD1558" s="68"/>
      <c r="AE1558" s="68"/>
      <c r="AG1558" s="167"/>
      <c r="AN1558" s="68"/>
      <c r="AO1558" s="68"/>
      <c r="AP1558" s="68"/>
      <c r="AQ1558" s="68"/>
      <c r="AR1558" s="68"/>
      <c r="AS1558" s="68"/>
      <c r="AT1558" s="68"/>
      <c r="AU1558" s="68"/>
    </row>
    <row r="1559" spans="27:64">
      <c r="AA1559" s="68"/>
      <c r="AB1559" s="68"/>
      <c r="AC1559" s="68"/>
      <c r="AD1559" s="68"/>
      <c r="AE1559" s="68"/>
      <c r="AG1559" s="167"/>
      <c r="AN1559" s="68"/>
      <c r="AO1559" s="68"/>
      <c r="AP1559" s="68"/>
      <c r="AQ1559" s="68"/>
      <c r="AR1559" s="68"/>
      <c r="AS1559" s="68"/>
      <c r="AT1559" s="68"/>
      <c r="AU1559" s="68"/>
    </row>
    <row r="1560" spans="27:64">
      <c r="AA1560" s="68"/>
      <c r="AB1560" s="68"/>
      <c r="AC1560" s="68"/>
      <c r="AD1560" s="68"/>
      <c r="AE1560" s="68"/>
      <c r="AG1560" s="167"/>
      <c r="AN1560" s="68"/>
      <c r="AO1560" s="68"/>
      <c r="AP1560" s="68"/>
      <c r="AQ1560" s="68"/>
      <c r="AR1560" s="68"/>
      <c r="AS1560" s="68"/>
      <c r="AT1560" s="68"/>
      <c r="AU1560" s="68"/>
      <c r="AV1560" s="68"/>
      <c r="AW1560" s="68"/>
      <c r="AX1560" s="68"/>
      <c r="AY1560" s="68"/>
      <c r="AZ1560" s="68"/>
      <c r="BA1560" s="68"/>
      <c r="BB1560" s="68"/>
      <c r="BC1560" s="68"/>
      <c r="BD1560" s="68"/>
      <c r="BE1560" s="68"/>
      <c r="BF1560" s="68"/>
      <c r="BG1560" s="68"/>
      <c r="BH1560" s="68"/>
      <c r="BI1560" s="68"/>
      <c r="BJ1560" s="68"/>
      <c r="BK1560" s="68"/>
      <c r="BL1560" s="68"/>
    </row>
    <row r="1561" spans="27:64">
      <c r="AA1561" s="68"/>
      <c r="AB1561" s="68"/>
      <c r="AC1561" s="68"/>
      <c r="AD1561" s="68"/>
      <c r="AE1561" s="68"/>
      <c r="AG1561" s="167"/>
      <c r="AN1561" s="68"/>
      <c r="AO1561" s="68"/>
      <c r="AP1561" s="68"/>
      <c r="AQ1561" s="68"/>
      <c r="AR1561" s="68"/>
      <c r="AS1561" s="68"/>
      <c r="AT1561" s="68"/>
      <c r="AU1561" s="68"/>
      <c r="AV1561" s="68"/>
      <c r="AX1561" s="68"/>
      <c r="AY1561" s="68"/>
      <c r="AZ1561" s="68"/>
      <c r="BA1561" s="68"/>
      <c r="BB1561" s="68"/>
      <c r="BC1561" s="68"/>
      <c r="BD1561" s="68"/>
      <c r="BE1561" s="68"/>
      <c r="BF1561" s="68"/>
      <c r="BG1561" s="68"/>
      <c r="BH1561" s="68"/>
      <c r="BI1561" s="68"/>
      <c r="BJ1561" s="68"/>
      <c r="BK1561" s="68"/>
      <c r="BL1561" s="68"/>
    </row>
    <row r="1562" spans="27:64">
      <c r="AA1562" s="68"/>
      <c r="AB1562" s="68"/>
      <c r="AC1562" s="68"/>
      <c r="AD1562" s="68"/>
      <c r="AE1562" s="68"/>
      <c r="AG1562" s="167"/>
      <c r="AN1562" s="68"/>
      <c r="AO1562" s="68"/>
      <c r="AP1562" s="68"/>
      <c r="AQ1562" s="68"/>
      <c r="AR1562" s="68"/>
      <c r="AS1562" s="68"/>
      <c r="AT1562" s="68"/>
      <c r="AU1562" s="68"/>
      <c r="AV1562" s="68"/>
      <c r="AX1562" s="68"/>
    </row>
    <row r="1563" spans="27:64">
      <c r="AA1563" s="68"/>
      <c r="AB1563" s="68"/>
      <c r="AC1563" s="68"/>
      <c r="AD1563" s="68"/>
      <c r="AE1563" s="68"/>
      <c r="AG1563" s="167"/>
      <c r="AN1563" s="68"/>
      <c r="AO1563" s="68"/>
      <c r="AP1563" s="68"/>
      <c r="AQ1563" s="68"/>
      <c r="AR1563" s="68"/>
      <c r="AS1563" s="68"/>
      <c r="AT1563" s="68"/>
      <c r="AU1563" s="68"/>
    </row>
    <row r="1564" spans="27:64">
      <c r="AA1564" s="68"/>
      <c r="AB1564" s="68"/>
      <c r="AC1564" s="68"/>
      <c r="AD1564" s="68"/>
      <c r="AE1564" s="68"/>
      <c r="AG1564" s="167"/>
      <c r="AN1564" s="68"/>
      <c r="AO1564" s="68"/>
      <c r="AP1564" s="68"/>
      <c r="AQ1564" s="68"/>
      <c r="AR1564" s="68"/>
      <c r="AS1564" s="68"/>
      <c r="AT1564" s="68"/>
      <c r="AU1564" s="68"/>
      <c r="AV1564" s="68"/>
    </row>
    <row r="1565" spans="27:64">
      <c r="AA1565" s="68"/>
      <c r="AB1565" s="68"/>
      <c r="AC1565" s="68"/>
      <c r="AD1565" s="68"/>
      <c r="AE1565" s="68"/>
      <c r="AG1565" s="167"/>
      <c r="AN1565" s="68"/>
      <c r="AO1565" s="68"/>
      <c r="AP1565" s="68"/>
      <c r="AQ1565" s="68"/>
      <c r="AR1565" s="68"/>
      <c r="AS1565" s="68"/>
      <c r="AT1565" s="68"/>
      <c r="AU1565" s="68"/>
      <c r="AV1565" s="68"/>
    </row>
    <row r="1566" spans="27:64">
      <c r="AA1566" s="68"/>
      <c r="AB1566" s="68"/>
      <c r="AC1566" s="68"/>
      <c r="AD1566" s="68"/>
      <c r="AE1566" s="68"/>
      <c r="AG1566" s="167"/>
      <c r="AN1566" s="68"/>
      <c r="AO1566" s="68"/>
      <c r="AP1566" s="68"/>
      <c r="AQ1566" s="68"/>
      <c r="AR1566" s="68"/>
      <c r="AS1566" s="68"/>
      <c r="AT1566" s="68"/>
      <c r="AU1566" s="68"/>
      <c r="AV1566" s="68"/>
      <c r="AX1566" s="68"/>
    </row>
    <row r="1567" spans="27:64">
      <c r="AA1567" s="68"/>
      <c r="AB1567" s="68"/>
      <c r="AC1567" s="68"/>
      <c r="AD1567" s="68"/>
      <c r="AE1567" s="68"/>
      <c r="AG1567" s="167"/>
      <c r="AN1567" s="68"/>
      <c r="AO1567" s="68"/>
      <c r="AP1567" s="68"/>
      <c r="AQ1567" s="68"/>
      <c r="AR1567" s="68"/>
      <c r="AS1567" s="68"/>
      <c r="AT1567" s="68"/>
      <c r="AU1567" s="68"/>
      <c r="AV1567" s="68"/>
      <c r="AX1567" s="68"/>
      <c r="AY1567" s="68"/>
      <c r="AZ1567" s="68"/>
      <c r="BA1567" s="68"/>
      <c r="BB1567" s="68"/>
      <c r="BC1567" s="68"/>
      <c r="BD1567" s="68"/>
      <c r="BE1567" s="68"/>
      <c r="BF1567" s="68"/>
      <c r="BG1567" s="68"/>
      <c r="BH1567" s="68"/>
      <c r="BI1567" s="68"/>
      <c r="BJ1567" s="68"/>
      <c r="BK1567" s="68"/>
      <c r="BL1567" s="68"/>
    </row>
    <row r="1568" spans="27:64">
      <c r="AA1568" s="68"/>
      <c r="AB1568" s="68"/>
      <c r="AC1568" s="68"/>
      <c r="AD1568" s="68"/>
      <c r="AE1568" s="68"/>
      <c r="AG1568" s="167"/>
      <c r="AN1568" s="68"/>
      <c r="AO1568" s="68"/>
      <c r="AP1568" s="68"/>
      <c r="AQ1568" s="68"/>
      <c r="AR1568" s="68"/>
      <c r="AS1568" s="68"/>
      <c r="AT1568" s="68"/>
      <c r="AU1568" s="68"/>
      <c r="AV1568" s="68"/>
    </row>
    <row r="1569" spans="27:64">
      <c r="AA1569" s="68"/>
      <c r="AB1569" s="68"/>
      <c r="AC1569" s="68"/>
      <c r="AD1569" s="68"/>
      <c r="AE1569" s="68"/>
      <c r="AG1569" s="167"/>
      <c r="AN1569" s="68"/>
      <c r="AO1569" s="68"/>
      <c r="AP1569" s="68"/>
      <c r="AQ1569" s="68"/>
      <c r="AR1569" s="68"/>
      <c r="AS1569" s="68"/>
      <c r="AT1569" s="68"/>
      <c r="AU1569" s="68"/>
      <c r="AV1569" s="68"/>
    </row>
    <row r="1570" spans="27:64">
      <c r="AA1570" s="68"/>
      <c r="AB1570" s="68"/>
      <c r="AC1570" s="68"/>
      <c r="AD1570" s="68"/>
      <c r="AE1570" s="68"/>
      <c r="AG1570" s="167"/>
      <c r="AN1570" s="68"/>
      <c r="AO1570" s="68"/>
      <c r="AP1570" s="68"/>
      <c r="AQ1570" s="68"/>
      <c r="AR1570" s="68"/>
      <c r="AS1570" s="68"/>
      <c r="AT1570" s="68"/>
      <c r="AU1570" s="68"/>
      <c r="AV1570" s="68"/>
    </row>
    <row r="1571" spans="27:64">
      <c r="AA1571" s="68"/>
      <c r="AB1571" s="68"/>
      <c r="AC1571" s="68"/>
      <c r="AD1571" s="68"/>
      <c r="AE1571" s="68"/>
      <c r="AG1571" s="167"/>
      <c r="AN1571" s="68"/>
      <c r="AO1571" s="68"/>
      <c r="AP1571" s="68"/>
      <c r="AQ1571" s="68"/>
      <c r="AR1571" s="68"/>
      <c r="AS1571" s="68"/>
      <c r="AT1571" s="68"/>
      <c r="AU1571" s="68"/>
      <c r="AV1571" s="68"/>
      <c r="AX1571" s="68"/>
    </row>
    <row r="1572" spans="27:64">
      <c r="AA1572" s="68"/>
      <c r="AB1572" s="68"/>
      <c r="AC1572" s="68"/>
      <c r="AD1572" s="68"/>
      <c r="AE1572" s="68"/>
      <c r="AG1572" s="167"/>
      <c r="AN1572" s="68"/>
      <c r="AO1572" s="68"/>
      <c r="AP1572" s="68"/>
      <c r="AQ1572" s="68"/>
      <c r="AR1572" s="68"/>
      <c r="AS1572" s="68"/>
      <c r="AT1572" s="68"/>
      <c r="AU1572" s="68"/>
      <c r="AV1572" s="68"/>
      <c r="AX1572" s="68"/>
      <c r="AY1572" s="68"/>
      <c r="AZ1572" s="68"/>
      <c r="BA1572" s="68"/>
      <c r="BB1572" s="68"/>
      <c r="BC1572" s="68"/>
      <c r="BD1572" s="68"/>
      <c r="BE1572" s="68"/>
      <c r="BF1572" s="68"/>
      <c r="BG1572" s="68"/>
      <c r="BH1572" s="68"/>
      <c r="BI1572" s="68"/>
      <c r="BJ1572" s="68"/>
      <c r="BK1572" s="68"/>
      <c r="BL1572" s="68"/>
    </row>
    <row r="1573" spans="27:64">
      <c r="AA1573" s="68"/>
      <c r="AB1573" s="68"/>
      <c r="AC1573" s="68"/>
      <c r="AD1573" s="68"/>
      <c r="AE1573" s="68"/>
      <c r="AG1573" s="167"/>
      <c r="AN1573" s="68"/>
      <c r="AO1573" s="68"/>
      <c r="AP1573" s="68"/>
      <c r="AQ1573" s="68"/>
      <c r="AR1573" s="68"/>
      <c r="AS1573" s="68"/>
      <c r="AT1573" s="68"/>
      <c r="AU1573" s="68"/>
    </row>
    <row r="1574" spans="27:64">
      <c r="AA1574" s="68"/>
      <c r="AB1574" s="68"/>
      <c r="AC1574" s="68"/>
      <c r="AD1574" s="68"/>
      <c r="AE1574" s="68"/>
      <c r="AG1574" s="167"/>
      <c r="AN1574" s="68"/>
      <c r="AO1574" s="68"/>
      <c r="AP1574" s="68"/>
      <c r="AQ1574" s="68"/>
      <c r="AR1574" s="68"/>
      <c r="AS1574" s="68"/>
      <c r="AT1574" s="68"/>
      <c r="AU1574" s="68"/>
      <c r="AV1574" s="68"/>
    </row>
    <row r="1575" spans="27:64">
      <c r="AA1575" s="68"/>
      <c r="AB1575" s="68"/>
      <c r="AC1575" s="68"/>
      <c r="AD1575" s="68"/>
      <c r="AE1575" s="68"/>
      <c r="AG1575" s="167"/>
      <c r="AN1575" s="68"/>
      <c r="AO1575" s="68"/>
      <c r="AP1575" s="68"/>
      <c r="AQ1575" s="68"/>
      <c r="AR1575" s="68"/>
      <c r="AS1575" s="68"/>
      <c r="AT1575" s="68"/>
      <c r="AU1575" s="68"/>
      <c r="AV1575" s="68"/>
    </row>
    <row r="1576" spans="27:64">
      <c r="AA1576" s="68"/>
      <c r="AB1576" s="68"/>
      <c r="AC1576" s="68"/>
      <c r="AD1576" s="68"/>
      <c r="AE1576" s="68"/>
      <c r="AG1576" s="167"/>
      <c r="AN1576" s="68"/>
      <c r="AO1576" s="68"/>
      <c r="AP1576" s="68"/>
      <c r="AQ1576" s="68"/>
      <c r="AR1576" s="68"/>
      <c r="AS1576" s="68"/>
      <c r="AT1576" s="68"/>
      <c r="AU1576" s="68"/>
      <c r="AV1576" s="68"/>
      <c r="AX1576" s="68"/>
    </row>
    <row r="1577" spans="27:64">
      <c r="AA1577" s="68"/>
      <c r="AB1577" s="68"/>
      <c r="AC1577" s="68"/>
      <c r="AD1577" s="68"/>
      <c r="AE1577" s="68"/>
      <c r="AG1577" s="167"/>
      <c r="AN1577" s="68"/>
      <c r="AO1577" s="68"/>
      <c r="AP1577" s="68"/>
      <c r="AQ1577" s="68"/>
      <c r="AR1577" s="68"/>
      <c r="AS1577" s="68"/>
      <c r="AT1577" s="68"/>
      <c r="AU1577" s="68"/>
      <c r="AV1577" s="68"/>
    </row>
    <row r="1578" spans="27:64">
      <c r="AA1578" s="68"/>
      <c r="AB1578" s="68"/>
      <c r="AC1578" s="68"/>
      <c r="AD1578" s="68"/>
      <c r="AE1578" s="68"/>
      <c r="AG1578" s="167"/>
      <c r="AN1578" s="68"/>
      <c r="AO1578" s="68"/>
      <c r="AP1578" s="68"/>
      <c r="AQ1578" s="68"/>
      <c r="AR1578" s="68"/>
      <c r="AS1578" s="68"/>
      <c r="AT1578" s="68"/>
      <c r="AU1578" s="68"/>
    </row>
    <row r="1579" spans="27:64">
      <c r="AA1579" s="68"/>
      <c r="AB1579" s="68"/>
      <c r="AC1579" s="68"/>
      <c r="AD1579" s="68"/>
      <c r="AE1579" s="68"/>
      <c r="AG1579" s="167"/>
      <c r="AN1579" s="68"/>
      <c r="AO1579" s="68"/>
      <c r="AP1579" s="68"/>
      <c r="AQ1579" s="68"/>
      <c r="AR1579" s="68"/>
      <c r="AS1579" s="68"/>
      <c r="AT1579" s="68"/>
      <c r="AU1579" s="68"/>
    </row>
    <row r="1580" spans="27:64">
      <c r="AA1580" s="68"/>
      <c r="AB1580" s="68"/>
      <c r="AC1580" s="68"/>
      <c r="AD1580" s="68"/>
      <c r="AE1580" s="68"/>
      <c r="AG1580" s="167"/>
      <c r="AN1580" s="68"/>
      <c r="AO1580" s="68"/>
      <c r="AP1580" s="68"/>
      <c r="AQ1580" s="68"/>
      <c r="AR1580" s="68"/>
      <c r="AS1580" s="68"/>
      <c r="AT1580" s="68"/>
      <c r="AU1580" s="68"/>
      <c r="AV1580" s="68"/>
      <c r="AW1580" s="68"/>
      <c r="AX1580" s="68"/>
      <c r="AY1580" s="68"/>
      <c r="AZ1580" s="68"/>
      <c r="BA1580" s="68"/>
      <c r="BB1580" s="68"/>
      <c r="BC1580" s="68"/>
      <c r="BD1580" s="68"/>
      <c r="BE1580" s="68"/>
      <c r="BF1580" s="68"/>
      <c r="BG1580" s="68"/>
      <c r="BH1580" s="68"/>
      <c r="BI1580" s="68"/>
      <c r="BJ1580" s="68"/>
      <c r="BK1580" s="68"/>
      <c r="BL1580" s="68"/>
    </row>
    <row r="1581" spans="27:64">
      <c r="AA1581" s="68"/>
      <c r="AB1581" s="68"/>
      <c r="AC1581" s="68"/>
      <c r="AD1581" s="68"/>
      <c r="AE1581" s="68"/>
      <c r="AG1581" s="167"/>
      <c r="AN1581" s="68"/>
      <c r="AO1581" s="68"/>
      <c r="AP1581" s="68"/>
      <c r="AQ1581" s="68"/>
      <c r="AR1581" s="68"/>
      <c r="AS1581" s="68"/>
      <c r="AT1581" s="68"/>
      <c r="AU1581" s="68"/>
    </row>
    <row r="1582" spans="27:64">
      <c r="AA1582" s="68"/>
      <c r="AB1582" s="68"/>
      <c r="AC1582" s="68"/>
      <c r="AD1582" s="68"/>
      <c r="AE1582" s="68"/>
      <c r="AG1582" s="167"/>
      <c r="AN1582" s="68"/>
      <c r="AO1582" s="68"/>
      <c r="AP1582" s="68"/>
      <c r="AQ1582" s="68"/>
      <c r="AR1582" s="68"/>
      <c r="AS1582" s="68"/>
      <c r="AT1582" s="68"/>
      <c r="AU1582" s="68"/>
      <c r="AV1582" s="68"/>
      <c r="AW1582" s="68"/>
      <c r="AX1582" s="68"/>
      <c r="AY1582" s="68"/>
      <c r="AZ1582" s="68"/>
      <c r="BA1582" s="68"/>
      <c r="BB1582" s="68"/>
      <c r="BC1582" s="68"/>
      <c r="BD1582" s="68"/>
      <c r="BE1582" s="68"/>
      <c r="BF1582" s="68"/>
      <c r="BG1582" s="68"/>
      <c r="BH1582" s="68"/>
      <c r="BI1582" s="68"/>
      <c r="BJ1582" s="68"/>
      <c r="BK1582" s="68"/>
      <c r="BL1582" s="68"/>
    </row>
    <row r="1583" spans="27:64">
      <c r="AA1583" s="68"/>
      <c r="AB1583" s="68"/>
      <c r="AC1583" s="68"/>
      <c r="AD1583" s="68"/>
      <c r="AE1583" s="68"/>
      <c r="AG1583" s="167"/>
      <c r="AN1583" s="68"/>
      <c r="AO1583" s="68"/>
      <c r="AP1583" s="68"/>
      <c r="AQ1583" s="68"/>
      <c r="AR1583" s="68"/>
      <c r="AS1583" s="68"/>
      <c r="AT1583" s="68"/>
      <c r="AU1583" s="68"/>
      <c r="AV1583" s="68"/>
      <c r="AX1583" s="68"/>
      <c r="AY1583" s="68"/>
      <c r="AZ1583" s="68"/>
      <c r="BA1583" s="68"/>
      <c r="BB1583" s="68"/>
      <c r="BC1583" s="68"/>
      <c r="BD1583" s="68"/>
      <c r="BE1583" s="68"/>
      <c r="BF1583" s="68"/>
      <c r="BG1583" s="68"/>
      <c r="BH1583" s="68"/>
      <c r="BI1583" s="68"/>
      <c r="BJ1583" s="68"/>
      <c r="BK1583" s="68"/>
      <c r="BL1583" s="68"/>
    </row>
    <row r="1584" spans="27:64">
      <c r="AA1584" s="68"/>
      <c r="AB1584" s="68"/>
      <c r="AC1584" s="68"/>
      <c r="AD1584" s="68"/>
      <c r="AE1584" s="68"/>
      <c r="AG1584" s="167"/>
      <c r="AN1584" s="68"/>
      <c r="AO1584" s="68"/>
      <c r="AP1584" s="68"/>
      <c r="AQ1584" s="68"/>
      <c r="AR1584" s="68"/>
      <c r="AS1584" s="68"/>
      <c r="AT1584" s="68"/>
      <c r="AU1584" s="68"/>
      <c r="AV1584" s="68"/>
      <c r="AW1584" s="68"/>
      <c r="AX1584" s="68"/>
      <c r="AY1584" s="68"/>
      <c r="AZ1584" s="68"/>
      <c r="BA1584" s="68"/>
      <c r="BB1584" s="68"/>
      <c r="BC1584" s="68"/>
      <c r="BD1584" s="68"/>
      <c r="BE1584" s="68"/>
      <c r="BF1584" s="68"/>
      <c r="BG1584" s="68"/>
      <c r="BH1584" s="68"/>
      <c r="BI1584" s="68"/>
      <c r="BJ1584" s="68"/>
      <c r="BK1584" s="68"/>
      <c r="BL1584" s="68"/>
    </row>
    <row r="1585" spans="27:64">
      <c r="AA1585" s="68"/>
      <c r="AB1585" s="68"/>
      <c r="AC1585" s="68"/>
      <c r="AD1585" s="68"/>
      <c r="AE1585" s="68"/>
      <c r="AG1585" s="167"/>
      <c r="AN1585" s="68"/>
      <c r="AO1585" s="68"/>
      <c r="AP1585" s="68"/>
      <c r="AQ1585" s="68"/>
      <c r="AR1585" s="68"/>
      <c r="AS1585" s="68"/>
      <c r="AT1585" s="68"/>
      <c r="AU1585" s="68"/>
      <c r="AV1585" s="68"/>
      <c r="AX1585" s="68"/>
      <c r="AY1585" s="68"/>
      <c r="AZ1585" s="68"/>
      <c r="BA1585" s="68"/>
      <c r="BB1585" s="68"/>
      <c r="BC1585" s="68"/>
      <c r="BD1585" s="68"/>
      <c r="BE1585" s="68"/>
      <c r="BF1585" s="68"/>
      <c r="BG1585" s="68"/>
      <c r="BH1585" s="68"/>
      <c r="BI1585" s="68"/>
      <c r="BJ1585" s="68"/>
      <c r="BK1585" s="68"/>
      <c r="BL1585" s="68"/>
    </row>
    <row r="1586" spans="27:64">
      <c r="AA1586" s="68"/>
      <c r="AB1586" s="68"/>
      <c r="AC1586" s="68"/>
      <c r="AD1586" s="68"/>
      <c r="AE1586" s="68"/>
      <c r="AG1586" s="167"/>
      <c r="AN1586" s="68"/>
      <c r="AO1586" s="68"/>
      <c r="AP1586" s="68"/>
      <c r="AQ1586" s="68"/>
      <c r="AR1586" s="68"/>
      <c r="AS1586" s="68"/>
      <c r="AT1586" s="68"/>
      <c r="AU1586" s="68"/>
      <c r="AV1586" s="68"/>
      <c r="AW1586" s="68"/>
      <c r="AX1586" s="68"/>
      <c r="AY1586" s="68"/>
      <c r="AZ1586" s="68"/>
      <c r="BA1586" s="68"/>
      <c r="BB1586" s="68"/>
      <c r="BC1586" s="68"/>
      <c r="BD1586" s="68"/>
      <c r="BE1586" s="68"/>
      <c r="BF1586" s="68"/>
      <c r="BG1586" s="68"/>
      <c r="BH1586" s="68"/>
      <c r="BI1586" s="68"/>
      <c r="BJ1586" s="68"/>
      <c r="BK1586" s="68"/>
      <c r="BL1586" s="68"/>
    </row>
    <row r="1587" spans="27:64">
      <c r="AA1587" s="68"/>
      <c r="AB1587" s="68"/>
      <c r="AC1587" s="68"/>
      <c r="AD1587" s="68"/>
      <c r="AE1587" s="68"/>
      <c r="AG1587" s="167"/>
      <c r="AN1587" s="68"/>
      <c r="AO1587" s="68"/>
      <c r="AP1587" s="68"/>
      <c r="AQ1587" s="68"/>
      <c r="AR1587" s="68"/>
      <c r="AS1587" s="68"/>
      <c r="AT1587" s="68"/>
      <c r="AU1587" s="68"/>
      <c r="AV1587" s="68"/>
      <c r="AX1587" s="68"/>
    </row>
    <row r="1588" spans="27:64">
      <c r="AA1588" s="68"/>
      <c r="AB1588" s="68"/>
      <c r="AC1588" s="68"/>
      <c r="AD1588" s="68"/>
      <c r="AE1588" s="68"/>
      <c r="AG1588" s="167"/>
      <c r="AN1588" s="68"/>
      <c r="AO1588" s="68"/>
      <c r="AP1588" s="68"/>
      <c r="AQ1588" s="68"/>
      <c r="AR1588" s="68"/>
      <c r="AS1588" s="68"/>
      <c r="AT1588" s="68"/>
      <c r="AU1588" s="68"/>
      <c r="AV1588" s="68"/>
      <c r="AW1588" s="68"/>
      <c r="AX1588" s="68"/>
      <c r="AY1588" s="68"/>
      <c r="AZ1588" s="68"/>
      <c r="BA1588" s="68"/>
      <c r="BB1588" s="68"/>
      <c r="BC1588" s="68"/>
      <c r="BD1588" s="68"/>
      <c r="BE1588" s="68"/>
      <c r="BF1588" s="68"/>
      <c r="BG1588" s="68"/>
      <c r="BH1588" s="68"/>
      <c r="BI1588" s="68"/>
      <c r="BJ1588" s="68"/>
      <c r="BK1588" s="68"/>
      <c r="BL1588" s="68"/>
    </row>
    <row r="1589" spans="27:64">
      <c r="AA1589" s="68"/>
      <c r="AB1589" s="68"/>
      <c r="AC1589" s="68"/>
      <c r="AD1589" s="68"/>
      <c r="AE1589" s="68"/>
      <c r="AG1589" s="167"/>
      <c r="AN1589" s="68"/>
      <c r="AO1589" s="68"/>
      <c r="AP1589" s="68"/>
      <c r="AQ1589" s="68"/>
      <c r="AR1589" s="68"/>
      <c r="AS1589" s="68"/>
      <c r="AT1589" s="68"/>
      <c r="AU1589" s="68"/>
      <c r="AV1589" s="68"/>
      <c r="AX1589" s="68"/>
    </row>
    <row r="1590" spans="27:64">
      <c r="AA1590" s="68"/>
      <c r="AB1590" s="68"/>
      <c r="AC1590" s="68"/>
      <c r="AD1590" s="68"/>
      <c r="AE1590" s="68"/>
      <c r="AG1590" s="167"/>
      <c r="AN1590" s="68"/>
      <c r="AO1590" s="68"/>
      <c r="AP1590" s="68"/>
      <c r="AQ1590" s="68"/>
      <c r="AR1590" s="68"/>
      <c r="AS1590" s="68"/>
      <c r="AT1590" s="68"/>
      <c r="AU1590" s="68"/>
      <c r="AV1590" s="68"/>
      <c r="AW1590" s="68"/>
      <c r="AX1590" s="68"/>
      <c r="AY1590" s="68"/>
      <c r="AZ1590" s="68"/>
      <c r="BA1590" s="68"/>
      <c r="BB1590" s="68"/>
      <c r="BC1590" s="68"/>
      <c r="BD1590" s="68"/>
      <c r="BE1590" s="68"/>
      <c r="BF1590" s="68"/>
      <c r="BG1590" s="68"/>
      <c r="BH1590" s="68"/>
      <c r="BI1590" s="68"/>
      <c r="BJ1590" s="68"/>
      <c r="BK1590" s="68"/>
      <c r="BL1590" s="68"/>
    </row>
    <row r="1591" spans="27:64">
      <c r="AA1591" s="68"/>
      <c r="AB1591" s="68"/>
      <c r="AC1591" s="68"/>
      <c r="AD1591" s="68"/>
      <c r="AE1591" s="68"/>
      <c r="AG1591" s="167"/>
      <c r="AN1591" s="68"/>
      <c r="AO1591" s="68"/>
      <c r="AP1591" s="68"/>
      <c r="AQ1591" s="68"/>
      <c r="AR1591" s="68"/>
      <c r="AS1591" s="68"/>
      <c r="AT1591" s="68"/>
      <c r="AU1591" s="68"/>
      <c r="AV1591" s="68"/>
      <c r="AW1591" s="68"/>
      <c r="AX1591" s="68"/>
      <c r="AY1591" s="68"/>
      <c r="AZ1591" s="68"/>
      <c r="BA1591" s="68"/>
      <c r="BB1591" s="68"/>
      <c r="BC1591" s="68"/>
      <c r="BD1591" s="68"/>
      <c r="BE1591" s="68"/>
      <c r="BF1591" s="68"/>
      <c r="BG1591" s="68"/>
      <c r="BH1591" s="68"/>
      <c r="BI1591" s="68"/>
      <c r="BJ1591" s="68"/>
      <c r="BK1591" s="68"/>
      <c r="BL1591" s="68"/>
    </row>
    <row r="1592" spans="27:64">
      <c r="AA1592" s="68"/>
      <c r="AB1592" s="68"/>
      <c r="AC1592" s="68"/>
      <c r="AD1592" s="68"/>
      <c r="AE1592" s="68"/>
      <c r="AG1592" s="167"/>
      <c r="AN1592" s="68"/>
      <c r="AO1592" s="68"/>
      <c r="AP1592" s="68"/>
      <c r="AQ1592" s="68"/>
      <c r="AR1592" s="68"/>
      <c r="AS1592" s="68"/>
      <c r="AT1592" s="68"/>
      <c r="AU1592" s="68"/>
      <c r="AV1592" s="68"/>
      <c r="AW1592" s="68"/>
      <c r="AX1592" s="68"/>
      <c r="AY1592" s="68"/>
      <c r="AZ1592" s="68"/>
      <c r="BA1592" s="68"/>
      <c r="BB1592" s="68"/>
      <c r="BC1592" s="68"/>
      <c r="BD1592" s="68"/>
      <c r="BE1592" s="68"/>
      <c r="BF1592" s="68"/>
      <c r="BG1592" s="68"/>
      <c r="BH1592" s="68"/>
      <c r="BI1592" s="68"/>
      <c r="BJ1592" s="68"/>
      <c r="BK1592" s="68"/>
      <c r="BL1592" s="68"/>
    </row>
    <row r="1593" spans="27:64">
      <c r="AA1593" s="68"/>
      <c r="AB1593" s="68"/>
      <c r="AC1593" s="68"/>
      <c r="AD1593" s="68"/>
      <c r="AE1593" s="68"/>
      <c r="AG1593" s="167"/>
      <c r="AN1593" s="68"/>
      <c r="AO1593" s="68"/>
      <c r="AP1593" s="68"/>
      <c r="AQ1593" s="68"/>
      <c r="AR1593" s="68"/>
      <c r="AS1593" s="68"/>
      <c r="AT1593" s="68"/>
      <c r="AU1593" s="68"/>
      <c r="AV1593" s="68"/>
      <c r="AW1593" s="68"/>
      <c r="AX1593" s="68"/>
      <c r="AY1593" s="68"/>
      <c r="AZ1593" s="68"/>
      <c r="BA1593" s="68"/>
      <c r="BB1593" s="68"/>
      <c r="BC1593" s="68"/>
      <c r="BD1593" s="68"/>
      <c r="BE1593" s="68"/>
      <c r="BF1593" s="68"/>
      <c r="BG1593" s="68"/>
      <c r="BH1593" s="68"/>
      <c r="BI1593" s="68"/>
      <c r="BJ1593" s="68"/>
      <c r="BK1593" s="68"/>
      <c r="BL1593" s="68"/>
    </row>
    <row r="1594" spans="27:64">
      <c r="AA1594" s="68"/>
      <c r="AB1594" s="68"/>
      <c r="AC1594" s="68"/>
      <c r="AD1594" s="68"/>
      <c r="AE1594" s="68"/>
      <c r="AG1594" s="167"/>
      <c r="AN1594" s="68"/>
      <c r="AO1594" s="68"/>
      <c r="AP1594" s="68"/>
      <c r="AQ1594" s="68"/>
      <c r="AR1594" s="68"/>
      <c r="AS1594" s="68"/>
      <c r="AT1594" s="68"/>
      <c r="AU1594" s="68"/>
      <c r="AV1594" s="68"/>
      <c r="AX1594" s="68"/>
    </row>
    <row r="1595" spans="27:64">
      <c r="AA1595" s="68"/>
      <c r="AB1595" s="68"/>
      <c r="AC1595" s="68"/>
      <c r="AD1595" s="68"/>
      <c r="AE1595" s="68"/>
      <c r="AG1595" s="167"/>
      <c r="AN1595" s="68"/>
      <c r="AO1595" s="68"/>
      <c r="AP1595" s="68"/>
      <c r="AQ1595" s="68"/>
      <c r="AR1595" s="68"/>
      <c r="AS1595" s="68"/>
      <c r="AT1595" s="68"/>
      <c r="AU1595" s="68"/>
    </row>
    <row r="1596" spans="27:64">
      <c r="AA1596" s="68"/>
      <c r="AB1596" s="68"/>
      <c r="AC1596" s="68"/>
      <c r="AD1596" s="68"/>
      <c r="AE1596" s="68"/>
      <c r="AG1596" s="167"/>
      <c r="AN1596" s="68"/>
      <c r="AO1596" s="68"/>
      <c r="AP1596" s="68"/>
      <c r="AQ1596" s="68"/>
      <c r="AR1596" s="68"/>
      <c r="AS1596" s="68"/>
      <c r="AT1596" s="68"/>
      <c r="AU1596" s="68"/>
    </row>
    <row r="1597" spans="27:64">
      <c r="AA1597" s="68"/>
      <c r="AB1597" s="68"/>
      <c r="AC1597" s="68"/>
      <c r="AD1597" s="68"/>
      <c r="AE1597" s="68"/>
      <c r="AG1597" s="167"/>
      <c r="AN1597" s="68"/>
      <c r="AO1597" s="68"/>
      <c r="AP1597" s="68"/>
      <c r="AQ1597" s="68"/>
      <c r="AR1597" s="68"/>
      <c r="AS1597" s="68"/>
      <c r="AT1597" s="68"/>
      <c r="AU1597" s="68"/>
    </row>
    <row r="1598" spans="27:64">
      <c r="AA1598" s="68"/>
      <c r="AB1598" s="68"/>
      <c r="AC1598" s="68"/>
      <c r="AD1598" s="68"/>
      <c r="AE1598" s="68"/>
      <c r="AG1598" s="167"/>
      <c r="AN1598" s="68"/>
      <c r="AO1598" s="68"/>
      <c r="AP1598" s="68"/>
      <c r="AQ1598" s="68"/>
      <c r="AR1598" s="68"/>
      <c r="AS1598" s="68"/>
      <c r="AT1598" s="68"/>
      <c r="AU1598" s="68"/>
      <c r="AV1598" s="68"/>
    </row>
    <row r="1599" spans="27:64">
      <c r="AA1599" s="68"/>
      <c r="AB1599" s="68"/>
      <c r="AC1599" s="68"/>
      <c r="AD1599" s="68"/>
      <c r="AE1599" s="68"/>
      <c r="AG1599" s="167"/>
      <c r="AN1599" s="68"/>
      <c r="AO1599" s="68"/>
      <c r="AP1599" s="68"/>
      <c r="AQ1599" s="68"/>
      <c r="AR1599" s="68"/>
      <c r="AS1599" s="68"/>
      <c r="AT1599" s="68"/>
      <c r="AU1599" s="68"/>
      <c r="AV1599" s="68"/>
      <c r="AX1599" s="68"/>
    </row>
    <row r="1600" spans="27:64">
      <c r="AA1600" s="68"/>
      <c r="AB1600" s="68"/>
      <c r="AC1600" s="68"/>
      <c r="AD1600" s="68"/>
      <c r="AE1600" s="68"/>
      <c r="AG1600" s="167"/>
      <c r="AN1600" s="68"/>
      <c r="AO1600" s="68"/>
      <c r="AP1600" s="68"/>
      <c r="AQ1600" s="68"/>
      <c r="AR1600" s="68"/>
      <c r="AS1600" s="68"/>
      <c r="AT1600" s="68"/>
      <c r="AU1600" s="68"/>
      <c r="AV1600" s="68"/>
      <c r="AW1600" s="68"/>
      <c r="AX1600" s="68"/>
      <c r="AY1600" s="68"/>
      <c r="AZ1600" s="68"/>
      <c r="BA1600" s="68"/>
      <c r="BB1600" s="68"/>
      <c r="BC1600" s="68"/>
      <c r="BD1600" s="68"/>
      <c r="BE1600" s="68"/>
      <c r="BF1600" s="68"/>
      <c r="BG1600" s="68"/>
      <c r="BH1600" s="68"/>
      <c r="BI1600" s="68"/>
      <c r="BJ1600" s="68"/>
      <c r="BK1600" s="68"/>
      <c r="BL1600" s="68"/>
    </row>
    <row r="1601" spans="27:64">
      <c r="AA1601" s="68"/>
      <c r="AB1601" s="68"/>
      <c r="AC1601" s="68"/>
      <c r="AD1601" s="68"/>
      <c r="AE1601" s="68"/>
      <c r="AG1601" s="167"/>
      <c r="AN1601" s="68"/>
      <c r="AO1601" s="68"/>
      <c r="AP1601" s="68"/>
      <c r="AQ1601" s="68"/>
      <c r="AR1601" s="68"/>
      <c r="AS1601" s="68"/>
      <c r="AT1601" s="68"/>
      <c r="AU1601" s="68"/>
      <c r="AV1601" s="68"/>
    </row>
    <row r="1602" spans="27:64">
      <c r="AA1602" s="68"/>
      <c r="AB1602" s="68"/>
      <c r="AC1602" s="68"/>
      <c r="AD1602" s="68"/>
      <c r="AE1602" s="68"/>
      <c r="AG1602" s="167"/>
      <c r="AN1602" s="68"/>
      <c r="AO1602" s="68"/>
      <c r="AP1602" s="68"/>
      <c r="AQ1602" s="68"/>
      <c r="AR1602" s="68"/>
      <c r="AS1602" s="68"/>
      <c r="AT1602" s="68"/>
      <c r="AU1602" s="68"/>
      <c r="AV1602" s="68"/>
      <c r="AX1602" s="68"/>
    </row>
    <row r="1603" spans="27:64">
      <c r="AA1603" s="68"/>
      <c r="AB1603" s="68"/>
      <c r="AC1603" s="68"/>
      <c r="AD1603" s="68"/>
      <c r="AE1603" s="68"/>
      <c r="AG1603" s="167"/>
      <c r="AN1603" s="68"/>
      <c r="AO1603" s="68"/>
      <c r="AP1603" s="68"/>
      <c r="AQ1603" s="68"/>
      <c r="AR1603" s="68"/>
      <c r="AS1603" s="68"/>
      <c r="AT1603" s="68"/>
      <c r="AU1603" s="68"/>
    </row>
    <row r="1604" spans="27:64">
      <c r="AA1604" s="68"/>
      <c r="AB1604" s="68"/>
      <c r="AC1604" s="68"/>
      <c r="AD1604" s="68"/>
      <c r="AE1604" s="68"/>
      <c r="AG1604" s="167"/>
      <c r="AN1604" s="68"/>
      <c r="AO1604" s="68"/>
      <c r="AP1604" s="68"/>
      <c r="AQ1604" s="68"/>
      <c r="AR1604" s="68"/>
      <c r="AS1604" s="68"/>
      <c r="AT1604" s="68"/>
      <c r="AU1604" s="68"/>
      <c r="AV1604" s="68"/>
      <c r="AX1604" s="68"/>
    </row>
    <row r="1605" spans="27:64">
      <c r="AA1605" s="68"/>
      <c r="AB1605" s="68"/>
      <c r="AC1605" s="68"/>
      <c r="AD1605" s="68"/>
      <c r="AE1605" s="68"/>
      <c r="AG1605" s="167"/>
      <c r="AN1605" s="68"/>
      <c r="AO1605" s="68"/>
      <c r="AP1605" s="68"/>
      <c r="AQ1605" s="68"/>
      <c r="AR1605" s="68"/>
      <c r="AS1605" s="68"/>
      <c r="AT1605" s="68"/>
      <c r="AU1605" s="68"/>
    </row>
    <row r="1606" spans="27:64">
      <c r="AA1606" s="68"/>
      <c r="AB1606" s="68"/>
      <c r="AC1606" s="68"/>
      <c r="AD1606" s="68"/>
      <c r="AE1606" s="68"/>
      <c r="AG1606" s="167"/>
      <c r="AN1606" s="68"/>
      <c r="AO1606" s="68"/>
      <c r="AP1606" s="68"/>
      <c r="AQ1606" s="68"/>
      <c r="AR1606" s="68"/>
      <c r="AS1606" s="68"/>
      <c r="AT1606" s="68"/>
      <c r="AU1606" s="68"/>
      <c r="AV1606" s="68"/>
    </row>
    <row r="1607" spans="27:64">
      <c r="AA1607" s="68"/>
      <c r="AB1607" s="68"/>
      <c r="AC1607" s="68"/>
      <c r="AD1607" s="68"/>
      <c r="AE1607" s="68"/>
      <c r="AG1607" s="167"/>
      <c r="AN1607" s="68"/>
      <c r="AO1607" s="68"/>
      <c r="AP1607" s="68"/>
      <c r="AQ1607" s="68"/>
      <c r="AR1607" s="68"/>
      <c r="AS1607" s="68"/>
      <c r="AT1607" s="68"/>
      <c r="AU1607" s="68"/>
      <c r="AV1607" s="68"/>
      <c r="AW1607" s="68"/>
      <c r="AX1607" s="68"/>
      <c r="AY1607" s="68"/>
      <c r="AZ1607" s="68"/>
      <c r="BA1607" s="68"/>
      <c r="BB1607" s="68"/>
      <c r="BC1607" s="68"/>
      <c r="BD1607" s="68"/>
      <c r="BE1607" s="68"/>
      <c r="BF1607" s="68"/>
      <c r="BG1607" s="68"/>
      <c r="BH1607" s="68"/>
      <c r="BI1607" s="68"/>
      <c r="BJ1607" s="68"/>
      <c r="BK1607" s="68"/>
      <c r="BL1607" s="68"/>
    </row>
    <row r="1608" spans="27:64">
      <c r="AA1608" s="68"/>
      <c r="AB1608" s="68"/>
      <c r="AC1608" s="68"/>
      <c r="AD1608" s="68"/>
      <c r="AE1608" s="68"/>
      <c r="AG1608" s="167"/>
      <c r="AN1608" s="68"/>
      <c r="AO1608" s="68"/>
      <c r="AP1608" s="68"/>
      <c r="AQ1608" s="68"/>
      <c r="AR1608" s="68"/>
      <c r="AS1608" s="68"/>
      <c r="AT1608" s="68"/>
      <c r="AU1608" s="68"/>
    </row>
    <row r="1609" spans="27:64">
      <c r="AA1609" s="68"/>
      <c r="AB1609" s="68"/>
      <c r="AC1609" s="68"/>
      <c r="AD1609" s="68"/>
      <c r="AE1609" s="68"/>
      <c r="AG1609" s="167"/>
      <c r="AN1609" s="68"/>
      <c r="AO1609" s="68"/>
      <c r="AP1609" s="68"/>
      <c r="AQ1609" s="68"/>
      <c r="AR1609" s="68"/>
      <c r="AS1609" s="68"/>
      <c r="AT1609" s="68"/>
      <c r="AU1609" s="68"/>
      <c r="AV1609" s="68"/>
    </row>
    <row r="1610" spans="27:64">
      <c r="AA1610" s="68"/>
      <c r="AB1610" s="68"/>
      <c r="AC1610" s="68"/>
      <c r="AD1610" s="68"/>
      <c r="AE1610" s="68"/>
      <c r="AG1610" s="167"/>
      <c r="AN1610" s="68"/>
      <c r="AO1610" s="68"/>
      <c r="AP1610" s="68"/>
      <c r="AQ1610" s="68"/>
      <c r="AR1610" s="68"/>
      <c r="AS1610" s="68"/>
      <c r="AT1610" s="68"/>
      <c r="AU1610" s="68"/>
    </row>
    <row r="1611" spans="27:64">
      <c r="AA1611" s="68"/>
      <c r="AB1611" s="68"/>
      <c r="AC1611" s="68"/>
      <c r="AD1611" s="68"/>
      <c r="AE1611" s="68"/>
      <c r="AG1611" s="167"/>
      <c r="AN1611" s="68"/>
      <c r="AO1611" s="68"/>
      <c r="AP1611" s="68"/>
      <c r="AQ1611" s="68"/>
      <c r="AR1611" s="68"/>
      <c r="AS1611" s="68"/>
      <c r="AT1611" s="68"/>
      <c r="AU1611" s="68"/>
      <c r="AV1611" s="68"/>
      <c r="AX1611" s="68"/>
    </row>
    <row r="1612" spans="27:64">
      <c r="AA1612" s="68"/>
      <c r="AB1612" s="68"/>
      <c r="AC1612" s="68"/>
      <c r="AD1612" s="68"/>
      <c r="AE1612" s="68"/>
      <c r="AG1612" s="167"/>
      <c r="AN1612" s="68"/>
      <c r="AO1612" s="68"/>
      <c r="AP1612" s="68"/>
      <c r="AQ1612" s="68"/>
      <c r="AR1612" s="68"/>
      <c r="AS1612" s="68"/>
      <c r="AT1612" s="68"/>
      <c r="AU1612" s="68"/>
      <c r="AV1612" s="68"/>
    </row>
    <row r="1613" spans="27:64">
      <c r="AA1613" s="68"/>
      <c r="AB1613" s="68"/>
      <c r="AC1613" s="68"/>
      <c r="AD1613" s="68"/>
      <c r="AE1613" s="68"/>
      <c r="AG1613" s="167"/>
      <c r="AN1613" s="68"/>
      <c r="AO1613" s="68"/>
      <c r="AP1613" s="68"/>
      <c r="AQ1613" s="68"/>
      <c r="AR1613" s="68"/>
      <c r="AS1613" s="68"/>
      <c r="AT1613" s="68"/>
      <c r="AU1613" s="68"/>
    </row>
    <row r="1614" spans="27:64">
      <c r="AA1614" s="68"/>
      <c r="AB1614" s="68"/>
      <c r="AC1614" s="68"/>
      <c r="AD1614" s="68"/>
      <c r="AE1614" s="68"/>
      <c r="AG1614" s="167"/>
      <c r="AN1614" s="68"/>
      <c r="AO1614" s="68"/>
      <c r="AP1614" s="68"/>
      <c r="AQ1614" s="68"/>
      <c r="AR1614" s="68"/>
      <c r="AS1614" s="68"/>
      <c r="AT1614" s="68"/>
      <c r="AU1614" s="68"/>
    </row>
    <row r="1615" spans="27:64">
      <c r="AA1615" s="68"/>
      <c r="AB1615" s="68"/>
      <c r="AC1615" s="68"/>
      <c r="AD1615" s="68"/>
      <c r="AE1615" s="68"/>
      <c r="AG1615" s="167"/>
      <c r="AN1615" s="68"/>
      <c r="AO1615" s="68"/>
      <c r="AP1615" s="68"/>
      <c r="AQ1615" s="68"/>
      <c r="AR1615" s="68"/>
      <c r="AS1615" s="68"/>
      <c r="AT1615" s="68"/>
      <c r="AU1615" s="68"/>
      <c r="AV1615" s="68"/>
      <c r="AX1615" s="68"/>
      <c r="AY1615" s="68"/>
      <c r="AZ1615" s="68"/>
      <c r="BA1615" s="68"/>
      <c r="BB1615" s="68"/>
      <c r="BC1615" s="68"/>
      <c r="BD1615" s="68"/>
      <c r="BE1615" s="68"/>
      <c r="BF1615" s="68"/>
      <c r="BG1615" s="68"/>
      <c r="BH1615" s="68"/>
      <c r="BI1615" s="68"/>
      <c r="BJ1615" s="68"/>
      <c r="BK1615" s="68"/>
      <c r="BL1615" s="68"/>
    </row>
    <row r="1616" spans="27:64">
      <c r="AA1616" s="68"/>
      <c r="AB1616" s="68"/>
      <c r="AC1616" s="68"/>
      <c r="AD1616" s="68"/>
      <c r="AE1616" s="68"/>
      <c r="AG1616" s="167"/>
      <c r="AN1616" s="68"/>
      <c r="AO1616" s="68"/>
      <c r="AP1616" s="68"/>
      <c r="AQ1616" s="68"/>
      <c r="AR1616" s="68"/>
      <c r="AS1616" s="68"/>
      <c r="AT1616" s="68"/>
      <c r="AU1616" s="68"/>
      <c r="AV1616" s="68"/>
    </row>
    <row r="1617" spans="27:64">
      <c r="AA1617" s="68"/>
      <c r="AB1617" s="68"/>
      <c r="AC1617" s="68"/>
      <c r="AD1617" s="68"/>
      <c r="AE1617" s="68"/>
      <c r="AG1617" s="167"/>
      <c r="AN1617" s="68"/>
      <c r="AO1617" s="68"/>
      <c r="AP1617" s="68"/>
      <c r="AQ1617" s="68"/>
      <c r="AR1617" s="68"/>
      <c r="AS1617" s="68"/>
      <c r="AT1617" s="68"/>
      <c r="AU1617" s="68"/>
      <c r="AV1617" s="68"/>
    </row>
    <row r="1618" spans="27:64">
      <c r="AA1618" s="68"/>
      <c r="AB1618" s="68"/>
      <c r="AC1618" s="68"/>
      <c r="AD1618" s="68"/>
      <c r="AE1618" s="68"/>
      <c r="AG1618" s="167"/>
      <c r="AN1618" s="68"/>
      <c r="AO1618" s="68"/>
      <c r="AP1618" s="68"/>
      <c r="AQ1618" s="68"/>
      <c r="AR1618" s="68"/>
      <c r="AS1618" s="68"/>
      <c r="AT1618" s="68"/>
      <c r="AU1618" s="68"/>
      <c r="AV1618" s="68"/>
    </row>
    <row r="1619" spans="27:64">
      <c r="AA1619" s="68"/>
      <c r="AB1619" s="68"/>
      <c r="AC1619" s="68"/>
      <c r="AD1619" s="68"/>
      <c r="AE1619" s="68"/>
      <c r="AG1619" s="167"/>
      <c r="AN1619" s="68"/>
      <c r="AO1619" s="68"/>
      <c r="AP1619" s="68"/>
      <c r="AQ1619" s="68"/>
      <c r="AR1619" s="68"/>
      <c r="AS1619" s="68"/>
      <c r="AT1619" s="68"/>
      <c r="AU1619" s="68"/>
      <c r="AV1619" s="68"/>
      <c r="AX1619" s="68"/>
    </row>
    <row r="1620" spans="27:64">
      <c r="AA1620" s="68"/>
      <c r="AB1620" s="68"/>
      <c r="AC1620" s="68"/>
      <c r="AD1620" s="68"/>
      <c r="AE1620" s="68"/>
      <c r="AG1620" s="167"/>
      <c r="AN1620" s="68"/>
      <c r="AO1620" s="68"/>
      <c r="AP1620" s="68"/>
      <c r="AQ1620" s="68"/>
      <c r="AR1620" s="68"/>
      <c r="AS1620" s="68"/>
      <c r="AT1620" s="68"/>
      <c r="AU1620" s="68"/>
      <c r="AV1620" s="68"/>
    </row>
    <row r="1621" spans="27:64">
      <c r="AA1621" s="68"/>
      <c r="AB1621" s="68"/>
      <c r="AC1621" s="68"/>
      <c r="AD1621" s="68"/>
      <c r="AE1621" s="68"/>
      <c r="AG1621" s="167"/>
      <c r="AN1621" s="68"/>
      <c r="AO1621" s="68"/>
      <c r="AP1621" s="68"/>
      <c r="AQ1621" s="68"/>
      <c r="AR1621" s="68"/>
      <c r="AS1621" s="68"/>
      <c r="AT1621" s="68"/>
      <c r="AU1621" s="68"/>
      <c r="AV1621" s="68"/>
    </row>
    <row r="1622" spans="27:64">
      <c r="AA1622" s="68"/>
      <c r="AB1622" s="68"/>
      <c r="AC1622" s="68"/>
      <c r="AD1622" s="68"/>
      <c r="AE1622" s="68"/>
      <c r="AG1622" s="167"/>
      <c r="AN1622" s="68"/>
      <c r="AO1622" s="68"/>
      <c r="AP1622" s="68"/>
      <c r="AQ1622" s="68"/>
      <c r="AR1622" s="68"/>
      <c r="AS1622" s="68"/>
      <c r="AT1622" s="68"/>
      <c r="AU1622" s="68"/>
      <c r="AV1622" s="68"/>
      <c r="AW1622" s="68"/>
      <c r="AX1622" s="68"/>
      <c r="AY1622" s="68"/>
      <c r="AZ1622" s="68"/>
      <c r="BA1622" s="68"/>
      <c r="BB1622" s="68"/>
      <c r="BC1622" s="68"/>
      <c r="BD1622" s="68"/>
      <c r="BE1622" s="68"/>
      <c r="BF1622" s="68"/>
      <c r="BG1622" s="68"/>
      <c r="BH1622" s="68"/>
      <c r="BI1622" s="68"/>
      <c r="BJ1622" s="68"/>
      <c r="BK1622" s="68"/>
      <c r="BL1622" s="68"/>
    </row>
    <row r="1623" spans="27:64">
      <c r="AA1623" s="68"/>
      <c r="AB1623" s="68"/>
      <c r="AC1623" s="68"/>
      <c r="AD1623" s="68"/>
      <c r="AE1623" s="68"/>
      <c r="AG1623" s="167"/>
      <c r="AN1623" s="68"/>
      <c r="AO1623" s="68"/>
      <c r="AP1623" s="68"/>
      <c r="AQ1623" s="68"/>
      <c r="AR1623" s="68"/>
      <c r="AS1623" s="68"/>
      <c r="AT1623" s="68"/>
      <c r="AU1623" s="68"/>
      <c r="AV1623" s="68"/>
      <c r="AX1623" s="68"/>
      <c r="AY1623" s="68"/>
      <c r="AZ1623" s="68"/>
      <c r="BA1623" s="68"/>
      <c r="BB1623" s="68"/>
      <c r="BC1623" s="68"/>
      <c r="BD1623" s="68"/>
      <c r="BE1623" s="68"/>
      <c r="BF1623" s="68"/>
      <c r="BG1623" s="68"/>
      <c r="BH1623" s="68"/>
      <c r="BI1623" s="68"/>
      <c r="BJ1623" s="68"/>
      <c r="BK1623" s="68"/>
      <c r="BL1623" s="68"/>
    </row>
    <row r="1624" spans="27:64">
      <c r="AA1624" s="68"/>
      <c r="AB1624" s="68"/>
      <c r="AC1624" s="68"/>
      <c r="AD1624" s="68"/>
      <c r="AE1624" s="68"/>
      <c r="AG1624" s="167"/>
      <c r="AN1624" s="68"/>
      <c r="AO1624" s="68"/>
      <c r="AP1624" s="68"/>
      <c r="AQ1624" s="68"/>
      <c r="AR1624" s="68"/>
      <c r="AS1624" s="68"/>
      <c r="AT1624" s="68"/>
      <c r="AU1624" s="68"/>
      <c r="AV1624" s="68"/>
      <c r="AX1624" s="68"/>
    </row>
    <row r="1625" spans="27:64">
      <c r="AA1625" s="68"/>
      <c r="AB1625" s="68"/>
      <c r="AC1625" s="68"/>
      <c r="AD1625" s="68"/>
      <c r="AE1625" s="68"/>
      <c r="AG1625" s="167"/>
      <c r="AN1625" s="68"/>
      <c r="AO1625" s="68"/>
      <c r="AP1625" s="68"/>
      <c r="AQ1625" s="68"/>
      <c r="AR1625" s="68"/>
      <c r="AS1625" s="68"/>
      <c r="AT1625" s="68"/>
      <c r="AU1625" s="68"/>
      <c r="AV1625" s="68"/>
      <c r="AW1625" s="68"/>
      <c r="AX1625" s="68"/>
      <c r="AY1625" s="68"/>
      <c r="AZ1625" s="68"/>
      <c r="BA1625" s="68"/>
      <c r="BB1625" s="68"/>
      <c r="BC1625" s="68"/>
      <c r="BD1625" s="68"/>
      <c r="BE1625" s="68"/>
      <c r="BF1625" s="68"/>
      <c r="BG1625" s="68"/>
      <c r="BH1625" s="68"/>
      <c r="BI1625" s="68"/>
      <c r="BJ1625" s="68"/>
      <c r="BK1625" s="68"/>
      <c r="BL1625" s="68"/>
    </row>
    <row r="1626" spans="27:64">
      <c r="AA1626" s="68"/>
      <c r="AB1626" s="68"/>
      <c r="AC1626" s="68"/>
      <c r="AD1626" s="68"/>
      <c r="AE1626" s="68"/>
      <c r="AG1626" s="167"/>
      <c r="AN1626" s="68"/>
      <c r="AO1626" s="68"/>
      <c r="AP1626" s="68"/>
      <c r="AQ1626" s="68"/>
      <c r="AR1626" s="68"/>
      <c r="AS1626" s="68"/>
      <c r="AT1626" s="68"/>
      <c r="AU1626" s="68"/>
    </row>
    <row r="1627" spans="27:64">
      <c r="AA1627" s="68"/>
      <c r="AB1627" s="68"/>
      <c r="AC1627" s="68"/>
      <c r="AD1627" s="68"/>
      <c r="AE1627" s="68"/>
      <c r="AG1627" s="167"/>
      <c r="AN1627" s="68"/>
      <c r="AO1627" s="68"/>
      <c r="AP1627" s="68"/>
      <c r="AQ1627" s="68"/>
      <c r="AR1627" s="68"/>
      <c r="AS1627" s="68"/>
      <c r="AT1627" s="68"/>
      <c r="AU1627" s="68"/>
    </row>
    <row r="1628" spans="27:64">
      <c r="AA1628" s="68"/>
      <c r="AB1628" s="68"/>
      <c r="AC1628" s="68"/>
      <c r="AD1628" s="68"/>
      <c r="AE1628" s="68"/>
      <c r="AG1628" s="167"/>
      <c r="AN1628" s="68"/>
      <c r="AO1628" s="68"/>
      <c r="AP1628" s="68"/>
      <c r="AQ1628" s="68"/>
      <c r="AR1628" s="68"/>
      <c r="AS1628" s="68"/>
      <c r="AT1628" s="68"/>
      <c r="AU1628" s="68"/>
      <c r="AV1628" s="68"/>
      <c r="AX1628" s="68"/>
      <c r="AY1628" s="68"/>
      <c r="AZ1628" s="68"/>
      <c r="BA1628" s="68"/>
      <c r="BB1628" s="68"/>
      <c r="BC1628" s="68"/>
      <c r="BD1628" s="68"/>
      <c r="BE1628" s="68"/>
      <c r="BF1628" s="68"/>
      <c r="BG1628" s="68"/>
      <c r="BH1628" s="68"/>
      <c r="BI1628" s="68"/>
      <c r="BJ1628" s="68"/>
      <c r="BK1628" s="68"/>
      <c r="BL1628" s="68"/>
    </row>
    <row r="1629" spans="27:64">
      <c r="AA1629" s="68"/>
      <c r="AB1629" s="68"/>
      <c r="AC1629" s="68"/>
      <c r="AD1629" s="68"/>
      <c r="AE1629" s="68"/>
      <c r="AG1629" s="167"/>
      <c r="AN1629" s="68"/>
      <c r="AO1629" s="68"/>
      <c r="AP1629" s="68"/>
      <c r="AQ1629" s="68"/>
      <c r="AR1629" s="68"/>
      <c r="AS1629" s="68"/>
      <c r="AT1629" s="68"/>
      <c r="AU1629" s="68"/>
      <c r="AV1629" s="68"/>
    </row>
    <row r="1630" spans="27:64">
      <c r="AA1630" s="68"/>
      <c r="AB1630" s="68"/>
      <c r="AC1630" s="68"/>
      <c r="AD1630" s="68"/>
      <c r="AE1630" s="68"/>
      <c r="AG1630" s="167"/>
      <c r="AN1630" s="68"/>
      <c r="AO1630" s="68"/>
      <c r="AP1630" s="68"/>
      <c r="AQ1630" s="68"/>
      <c r="AR1630" s="68"/>
      <c r="AS1630" s="68"/>
      <c r="AT1630" s="68"/>
      <c r="AU1630" s="68"/>
      <c r="AV1630" s="68"/>
      <c r="AW1630" s="68"/>
      <c r="AX1630" s="68"/>
      <c r="AY1630" s="68"/>
      <c r="AZ1630" s="68"/>
      <c r="BA1630" s="68"/>
      <c r="BB1630" s="68"/>
      <c r="BC1630" s="68"/>
      <c r="BD1630" s="68"/>
      <c r="BE1630" s="68"/>
      <c r="BF1630" s="68"/>
      <c r="BG1630" s="68"/>
      <c r="BH1630" s="68"/>
      <c r="BI1630" s="68"/>
      <c r="BJ1630" s="68"/>
      <c r="BK1630" s="68"/>
      <c r="BL1630" s="68"/>
    </row>
    <row r="1631" spans="27:64">
      <c r="AA1631" s="68"/>
      <c r="AB1631" s="68"/>
      <c r="AC1631" s="68"/>
      <c r="AD1631" s="68"/>
      <c r="AE1631" s="68"/>
      <c r="AG1631" s="167"/>
      <c r="AN1631" s="68"/>
      <c r="AO1631" s="68"/>
      <c r="AP1631" s="68"/>
      <c r="AQ1631" s="68"/>
      <c r="AR1631" s="68"/>
      <c r="AS1631" s="68"/>
      <c r="AT1631" s="68"/>
      <c r="AU1631" s="68"/>
    </row>
    <row r="1632" spans="27:64">
      <c r="AA1632" s="68"/>
      <c r="AB1632" s="68"/>
      <c r="AC1632" s="68"/>
      <c r="AD1632" s="68"/>
      <c r="AE1632" s="68"/>
      <c r="AG1632" s="167"/>
      <c r="AN1632" s="68"/>
      <c r="AO1632" s="68"/>
      <c r="AP1632" s="68"/>
      <c r="AQ1632" s="68"/>
      <c r="AR1632" s="68"/>
      <c r="AS1632" s="68"/>
      <c r="AT1632" s="68"/>
      <c r="AU1632" s="68"/>
      <c r="AV1632" s="68"/>
      <c r="AW1632" s="68"/>
      <c r="AX1632" s="68"/>
      <c r="AY1632" s="68"/>
      <c r="AZ1632" s="68"/>
      <c r="BA1632" s="68"/>
      <c r="BB1632" s="68"/>
      <c r="BC1632" s="68"/>
      <c r="BD1632" s="68"/>
      <c r="BE1632" s="68"/>
      <c r="BF1632" s="68"/>
      <c r="BG1632" s="68"/>
      <c r="BH1632" s="68"/>
      <c r="BI1632" s="68"/>
      <c r="BJ1632" s="68"/>
      <c r="BK1632" s="68"/>
      <c r="BL1632" s="68"/>
    </row>
    <row r="1633" spans="27:64">
      <c r="AA1633" s="68"/>
      <c r="AB1633" s="68"/>
      <c r="AC1633" s="68"/>
      <c r="AD1633" s="68"/>
      <c r="AE1633" s="68"/>
      <c r="AG1633" s="167"/>
      <c r="AN1633" s="68"/>
      <c r="AO1633" s="68"/>
      <c r="AP1633" s="68"/>
      <c r="AQ1633" s="68"/>
      <c r="AR1633" s="68"/>
      <c r="AS1633" s="68"/>
      <c r="AT1633" s="68"/>
      <c r="AU1633" s="68"/>
    </row>
    <row r="1634" spans="27:64">
      <c r="AA1634" s="68"/>
      <c r="AB1634" s="68"/>
      <c r="AC1634" s="68"/>
      <c r="AD1634" s="68"/>
      <c r="AE1634" s="68"/>
      <c r="AG1634" s="167"/>
      <c r="AN1634" s="68"/>
      <c r="AO1634" s="68"/>
      <c r="AP1634" s="68"/>
      <c r="AQ1634" s="68"/>
      <c r="AR1634" s="68"/>
      <c r="AS1634" s="68"/>
      <c r="AT1634" s="68"/>
      <c r="AU1634" s="68"/>
    </row>
    <row r="1635" spans="27:64">
      <c r="AA1635" s="68"/>
      <c r="AB1635" s="68"/>
      <c r="AC1635" s="68"/>
      <c r="AD1635" s="68"/>
      <c r="AE1635" s="68"/>
      <c r="AG1635" s="167"/>
      <c r="AN1635" s="68"/>
      <c r="AO1635" s="68"/>
      <c r="AP1635" s="68"/>
      <c r="AQ1635" s="68"/>
      <c r="AR1635" s="68"/>
      <c r="AS1635" s="68"/>
      <c r="AT1635" s="68"/>
      <c r="AU1635" s="68"/>
    </row>
    <row r="1636" spans="27:64">
      <c r="AA1636" s="68"/>
      <c r="AB1636" s="68"/>
      <c r="AC1636" s="68"/>
      <c r="AD1636" s="68"/>
      <c r="AE1636" s="68"/>
      <c r="AG1636" s="167"/>
      <c r="AN1636" s="68"/>
      <c r="AO1636" s="68"/>
      <c r="AP1636" s="68"/>
      <c r="AQ1636" s="68"/>
      <c r="AR1636" s="68"/>
      <c r="AS1636" s="68"/>
      <c r="AT1636" s="68"/>
      <c r="AU1636" s="68"/>
    </row>
    <row r="1637" spans="27:64">
      <c r="AA1637" s="68"/>
      <c r="AB1637" s="68"/>
      <c r="AC1637" s="68"/>
      <c r="AD1637" s="68"/>
      <c r="AE1637" s="68"/>
      <c r="AG1637" s="167"/>
      <c r="AN1637" s="68"/>
      <c r="AO1637" s="68"/>
      <c r="AP1637" s="68"/>
      <c r="AQ1637" s="68"/>
      <c r="AR1637" s="68"/>
      <c r="AS1637" s="68"/>
      <c r="AT1637" s="68"/>
      <c r="AU1637" s="68"/>
    </row>
    <row r="1638" spans="27:64">
      <c r="AA1638" s="68"/>
      <c r="AB1638" s="68"/>
      <c r="AC1638" s="68"/>
      <c r="AD1638" s="68"/>
      <c r="AE1638" s="68"/>
      <c r="AG1638" s="167"/>
      <c r="AN1638" s="68"/>
      <c r="AO1638" s="68"/>
      <c r="AP1638" s="68"/>
      <c r="AQ1638" s="68"/>
      <c r="AR1638" s="68"/>
      <c r="AS1638" s="68"/>
      <c r="AT1638" s="68"/>
      <c r="AU1638" s="68"/>
      <c r="AV1638" s="68"/>
      <c r="AX1638" s="68"/>
    </row>
    <row r="1639" spans="27:64">
      <c r="AA1639" s="68"/>
      <c r="AB1639" s="68"/>
      <c r="AC1639" s="68"/>
      <c r="AD1639" s="68"/>
      <c r="AE1639" s="68"/>
      <c r="AG1639" s="167"/>
      <c r="AN1639" s="68"/>
      <c r="AO1639" s="68"/>
      <c r="AP1639" s="68"/>
      <c r="AQ1639" s="68"/>
      <c r="AR1639" s="68"/>
      <c r="AS1639" s="68"/>
      <c r="AT1639" s="68"/>
      <c r="AU1639" s="68"/>
      <c r="AV1639" s="68"/>
      <c r="AX1639" s="68"/>
    </row>
    <row r="1640" spans="27:64">
      <c r="AA1640" s="68"/>
      <c r="AB1640" s="68"/>
      <c r="AC1640" s="68"/>
      <c r="AD1640" s="68"/>
      <c r="AE1640" s="68"/>
      <c r="AG1640" s="167"/>
      <c r="AN1640" s="68"/>
      <c r="AO1640" s="68"/>
      <c r="AP1640" s="68"/>
      <c r="AQ1640" s="68"/>
      <c r="AR1640" s="68"/>
      <c r="AS1640" s="68"/>
      <c r="AT1640" s="68"/>
      <c r="AU1640" s="68"/>
      <c r="AV1640" s="68"/>
      <c r="AW1640" s="68"/>
      <c r="AX1640" s="68"/>
      <c r="AY1640" s="68"/>
      <c r="AZ1640" s="68"/>
      <c r="BA1640" s="68"/>
      <c r="BB1640" s="68"/>
      <c r="BC1640" s="68"/>
      <c r="BD1640" s="68"/>
      <c r="BE1640" s="68"/>
      <c r="BF1640" s="68"/>
      <c r="BG1640" s="68"/>
      <c r="BH1640" s="68"/>
      <c r="BI1640" s="68"/>
      <c r="BJ1640" s="68"/>
      <c r="BK1640" s="68"/>
      <c r="BL1640" s="68"/>
    </row>
    <row r="1641" spans="27:64">
      <c r="AA1641" s="68"/>
      <c r="AB1641" s="68"/>
      <c r="AC1641" s="68"/>
      <c r="AD1641" s="68"/>
      <c r="AE1641" s="68"/>
      <c r="AG1641" s="167"/>
      <c r="AN1641" s="68"/>
      <c r="AO1641" s="68"/>
      <c r="AP1641" s="68"/>
      <c r="AQ1641" s="68"/>
      <c r="AR1641" s="68"/>
      <c r="AS1641" s="68"/>
      <c r="AT1641" s="68"/>
      <c r="AU1641" s="68"/>
    </row>
    <row r="1642" spans="27:64">
      <c r="AA1642" s="68"/>
      <c r="AB1642" s="68"/>
      <c r="AC1642" s="68"/>
      <c r="AD1642" s="68"/>
      <c r="AE1642" s="68"/>
      <c r="AG1642" s="167"/>
      <c r="AN1642" s="68"/>
      <c r="AO1642" s="68"/>
      <c r="AP1642" s="68"/>
      <c r="AQ1642" s="68"/>
      <c r="AR1642" s="68"/>
      <c r="AS1642" s="68"/>
      <c r="AT1642" s="68"/>
      <c r="AU1642" s="68"/>
      <c r="AV1642" s="68"/>
      <c r="AX1642" s="68"/>
      <c r="AY1642" s="68"/>
      <c r="AZ1642" s="68"/>
      <c r="BA1642" s="68"/>
      <c r="BB1642" s="68"/>
      <c r="BC1642" s="68"/>
      <c r="BD1642" s="68"/>
      <c r="BE1642" s="68"/>
      <c r="BF1642" s="68"/>
      <c r="BG1642" s="68"/>
      <c r="BH1642" s="68"/>
      <c r="BI1642" s="68"/>
      <c r="BJ1642" s="68"/>
      <c r="BK1642" s="68"/>
      <c r="BL1642" s="68"/>
    </row>
    <row r="1643" spans="27:64">
      <c r="AA1643" s="68"/>
      <c r="AB1643" s="68"/>
      <c r="AC1643" s="68"/>
      <c r="AD1643" s="68"/>
      <c r="AE1643" s="68"/>
      <c r="AG1643" s="167"/>
      <c r="AN1643" s="68"/>
      <c r="AO1643" s="68"/>
      <c r="AP1643" s="68"/>
      <c r="AQ1643" s="68"/>
      <c r="AR1643" s="68"/>
      <c r="AS1643" s="68"/>
      <c r="AT1643" s="68"/>
      <c r="AU1643" s="68"/>
      <c r="AV1643" s="14"/>
    </row>
    <row r="1644" spans="27:64">
      <c r="AA1644" s="68"/>
      <c r="AB1644" s="68"/>
      <c r="AC1644" s="68"/>
      <c r="AD1644" s="68"/>
      <c r="AE1644" s="68"/>
      <c r="AG1644" s="167"/>
      <c r="AN1644" s="68"/>
      <c r="AO1644" s="68"/>
      <c r="AP1644" s="68"/>
      <c r="AQ1644" s="68"/>
      <c r="AR1644" s="68"/>
      <c r="AS1644" s="68"/>
      <c r="AT1644" s="68"/>
      <c r="AU1644" s="68"/>
      <c r="AV1644" s="68"/>
    </row>
    <row r="1645" spans="27:64">
      <c r="AA1645" s="68"/>
      <c r="AB1645" s="68"/>
      <c r="AC1645" s="68"/>
      <c r="AD1645" s="68"/>
      <c r="AE1645" s="68"/>
      <c r="AG1645" s="167"/>
      <c r="AN1645" s="68"/>
      <c r="AO1645" s="68"/>
      <c r="AP1645" s="68"/>
      <c r="AQ1645" s="68"/>
      <c r="AR1645" s="68"/>
      <c r="AS1645" s="68"/>
      <c r="AT1645" s="68"/>
      <c r="AU1645" s="68"/>
      <c r="AV1645" s="68"/>
      <c r="AX1645" s="68"/>
      <c r="AY1645" s="68"/>
      <c r="AZ1645" s="68"/>
      <c r="BA1645" s="68"/>
      <c r="BB1645" s="68"/>
      <c r="BC1645" s="68"/>
      <c r="BD1645" s="68"/>
      <c r="BE1645" s="68"/>
      <c r="BF1645" s="68"/>
      <c r="BG1645" s="68"/>
      <c r="BH1645" s="68"/>
      <c r="BI1645" s="68"/>
      <c r="BJ1645" s="68"/>
      <c r="BK1645" s="68"/>
      <c r="BL1645" s="68"/>
    </row>
    <row r="1646" spans="27:64">
      <c r="AA1646" s="68"/>
      <c r="AB1646" s="68"/>
      <c r="AC1646" s="68"/>
      <c r="AD1646" s="68"/>
      <c r="AE1646" s="68"/>
      <c r="AG1646" s="167"/>
      <c r="AN1646" s="68"/>
      <c r="AO1646" s="68"/>
      <c r="AP1646" s="68"/>
      <c r="AQ1646" s="68"/>
      <c r="AR1646" s="68"/>
      <c r="AS1646" s="68"/>
      <c r="AT1646" s="68"/>
      <c r="AU1646" s="68"/>
      <c r="AV1646" s="68"/>
    </row>
    <row r="1647" spans="27:64">
      <c r="AA1647" s="68"/>
      <c r="AB1647" s="68"/>
      <c r="AC1647" s="68"/>
      <c r="AD1647" s="68"/>
      <c r="AE1647" s="68"/>
      <c r="AG1647" s="167"/>
      <c r="AN1647" s="68"/>
      <c r="AO1647" s="68"/>
      <c r="AP1647" s="68"/>
      <c r="AQ1647" s="68"/>
      <c r="AR1647" s="68"/>
      <c r="AS1647" s="68"/>
      <c r="AT1647" s="68"/>
      <c r="AU1647" s="68"/>
      <c r="AV1647" s="68"/>
    </row>
    <row r="1648" spans="27:64">
      <c r="AA1648" s="68"/>
      <c r="AB1648" s="68"/>
      <c r="AC1648" s="68"/>
      <c r="AD1648" s="68"/>
      <c r="AE1648" s="68"/>
      <c r="AG1648" s="167"/>
      <c r="AN1648" s="68"/>
      <c r="AO1648" s="68"/>
      <c r="AP1648" s="68"/>
      <c r="AQ1648" s="68"/>
      <c r="AR1648" s="68"/>
      <c r="AS1648" s="68"/>
      <c r="AT1648" s="68"/>
      <c r="AU1648" s="68"/>
    </row>
    <row r="1649" spans="27:64">
      <c r="AA1649" s="68"/>
      <c r="AB1649" s="68"/>
      <c r="AC1649" s="68"/>
      <c r="AD1649" s="68"/>
      <c r="AE1649" s="68"/>
      <c r="AG1649" s="167"/>
      <c r="AN1649" s="68"/>
      <c r="AO1649" s="68"/>
      <c r="AP1649" s="68"/>
      <c r="AQ1649" s="68"/>
      <c r="AR1649" s="68"/>
      <c r="AS1649" s="68"/>
      <c r="AT1649" s="68"/>
      <c r="AU1649" s="68"/>
    </row>
    <row r="1650" spans="27:64">
      <c r="AA1650" s="68"/>
      <c r="AB1650" s="68"/>
      <c r="AC1650" s="68"/>
      <c r="AD1650" s="68"/>
      <c r="AE1650" s="68"/>
      <c r="AG1650" s="167"/>
      <c r="AN1650" s="68"/>
      <c r="AO1650" s="68"/>
      <c r="AP1650" s="68"/>
      <c r="AQ1650" s="68"/>
      <c r="AR1650" s="68"/>
      <c r="AS1650" s="68"/>
      <c r="AT1650" s="68"/>
      <c r="AU1650" s="68"/>
    </row>
    <row r="1651" spans="27:64">
      <c r="AA1651" s="68"/>
      <c r="AB1651" s="68"/>
      <c r="AC1651" s="68"/>
      <c r="AD1651" s="68"/>
      <c r="AE1651" s="68"/>
      <c r="AG1651" s="167"/>
      <c r="AN1651" s="68"/>
      <c r="AO1651" s="68"/>
      <c r="AP1651" s="68"/>
      <c r="AQ1651" s="68"/>
      <c r="AR1651" s="68"/>
      <c r="AS1651" s="68"/>
      <c r="AT1651" s="68"/>
      <c r="AU1651" s="68"/>
    </row>
    <row r="1652" spans="27:64">
      <c r="AA1652" s="68"/>
      <c r="AB1652" s="68"/>
      <c r="AC1652" s="68"/>
      <c r="AD1652" s="68"/>
      <c r="AE1652" s="68"/>
      <c r="AG1652" s="167"/>
      <c r="AN1652" s="68"/>
      <c r="AO1652" s="68"/>
      <c r="AP1652" s="68"/>
      <c r="AQ1652" s="68"/>
      <c r="AR1652" s="68"/>
      <c r="AS1652" s="68"/>
      <c r="AT1652" s="68"/>
      <c r="AU1652" s="68"/>
    </row>
    <row r="1653" spans="27:64">
      <c r="AA1653" s="68"/>
      <c r="AB1653" s="68"/>
      <c r="AC1653" s="68"/>
      <c r="AD1653" s="68"/>
      <c r="AE1653" s="68"/>
      <c r="AG1653" s="167"/>
      <c r="AN1653" s="68"/>
      <c r="AO1653" s="68"/>
      <c r="AP1653" s="68"/>
      <c r="AQ1653" s="68"/>
      <c r="AR1653" s="68"/>
      <c r="AS1653" s="68"/>
      <c r="AT1653" s="68"/>
      <c r="AU1653" s="68"/>
    </row>
    <row r="1654" spans="27:64">
      <c r="AA1654" s="68"/>
      <c r="AB1654" s="68"/>
      <c r="AC1654" s="68"/>
      <c r="AD1654" s="68"/>
      <c r="AE1654" s="68"/>
      <c r="AG1654" s="167"/>
      <c r="AN1654" s="68"/>
      <c r="AO1654" s="68"/>
      <c r="AP1654" s="68"/>
      <c r="AQ1654" s="68"/>
      <c r="AR1654" s="68"/>
      <c r="AS1654" s="68"/>
      <c r="AT1654" s="68"/>
      <c r="AU1654" s="68"/>
    </row>
    <row r="1655" spans="27:64">
      <c r="AA1655" s="68"/>
      <c r="AB1655" s="68"/>
      <c r="AC1655" s="68"/>
      <c r="AD1655" s="68"/>
      <c r="AE1655" s="68"/>
      <c r="AG1655" s="167"/>
      <c r="AN1655" s="68"/>
      <c r="AO1655" s="68"/>
      <c r="AP1655" s="68"/>
      <c r="AQ1655" s="68"/>
      <c r="AR1655" s="68"/>
      <c r="AS1655" s="68"/>
      <c r="AT1655" s="68"/>
      <c r="AU1655" s="68"/>
      <c r="AV1655" s="68"/>
    </row>
    <row r="1656" spans="27:64">
      <c r="AA1656" s="68"/>
      <c r="AB1656" s="68"/>
      <c r="AC1656" s="68"/>
      <c r="AD1656" s="68"/>
      <c r="AE1656" s="68"/>
      <c r="AG1656" s="167"/>
      <c r="AN1656" s="68"/>
      <c r="AO1656" s="68"/>
      <c r="AP1656" s="68"/>
      <c r="AQ1656" s="68"/>
      <c r="AR1656" s="68"/>
      <c r="AS1656" s="68"/>
      <c r="AT1656" s="68"/>
      <c r="AU1656" s="68"/>
      <c r="AV1656" s="68"/>
      <c r="AW1656" s="68"/>
      <c r="AX1656" s="68"/>
      <c r="AY1656" s="68"/>
      <c r="AZ1656" s="68"/>
      <c r="BA1656" s="68"/>
      <c r="BB1656" s="68"/>
      <c r="BC1656" s="68"/>
      <c r="BD1656" s="68"/>
      <c r="BE1656" s="68"/>
      <c r="BF1656" s="68"/>
      <c r="BG1656" s="68"/>
      <c r="BH1656" s="68"/>
      <c r="BI1656" s="68"/>
      <c r="BJ1656" s="68"/>
      <c r="BK1656" s="68"/>
      <c r="BL1656" s="68"/>
    </row>
    <row r="1657" spans="27:64">
      <c r="AA1657" s="68"/>
      <c r="AB1657" s="68"/>
      <c r="AC1657" s="68"/>
      <c r="AD1657" s="68"/>
      <c r="AE1657" s="68"/>
      <c r="AG1657" s="167"/>
      <c r="AN1657" s="68"/>
      <c r="AO1657" s="68"/>
      <c r="AP1657" s="68"/>
      <c r="AQ1657" s="68"/>
      <c r="AR1657" s="68"/>
      <c r="AS1657" s="68"/>
      <c r="AT1657" s="68"/>
      <c r="AU1657" s="68"/>
    </row>
    <row r="1658" spans="27:64">
      <c r="AA1658" s="68"/>
      <c r="AB1658" s="68"/>
      <c r="AC1658" s="68"/>
      <c r="AD1658" s="68"/>
      <c r="AE1658" s="68"/>
      <c r="AG1658" s="167"/>
      <c r="AN1658" s="68"/>
      <c r="AO1658" s="68"/>
      <c r="AP1658" s="68"/>
      <c r="AQ1658" s="68"/>
      <c r="AR1658" s="68"/>
      <c r="AS1658" s="68"/>
      <c r="AT1658" s="68"/>
      <c r="AU1658" s="68"/>
    </row>
    <row r="1659" spans="27:64">
      <c r="AA1659" s="68"/>
      <c r="AB1659" s="68"/>
      <c r="AC1659" s="68"/>
      <c r="AD1659" s="68"/>
      <c r="AE1659" s="68"/>
      <c r="AG1659" s="167"/>
      <c r="AN1659" s="68"/>
      <c r="AO1659" s="68"/>
      <c r="AP1659" s="68"/>
      <c r="AQ1659" s="68"/>
      <c r="AR1659" s="68"/>
      <c r="AS1659" s="68"/>
      <c r="AT1659" s="68"/>
      <c r="AU1659" s="68"/>
    </row>
    <row r="1660" spans="27:64">
      <c r="AA1660" s="68"/>
      <c r="AB1660" s="68"/>
      <c r="AC1660" s="68"/>
      <c r="AD1660" s="68"/>
      <c r="AE1660" s="68"/>
      <c r="AG1660" s="167"/>
      <c r="AN1660" s="68"/>
      <c r="AO1660" s="68"/>
      <c r="AP1660" s="68"/>
      <c r="AQ1660" s="68"/>
      <c r="AR1660" s="68"/>
      <c r="AS1660" s="68"/>
      <c r="AT1660" s="68"/>
      <c r="AU1660" s="68"/>
    </row>
    <row r="1661" spans="27:64">
      <c r="AA1661" s="68"/>
      <c r="AB1661" s="68"/>
      <c r="AC1661" s="68"/>
      <c r="AD1661" s="68"/>
      <c r="AE1661" s="68"/>
      <c r="AG1661" s="167"/>
      <c r="AN1661" s="68"/>
      <c r="AO1661" s="68"/>
      <c r="AP1661" s="68"/>
      <c r="AQ1661" s="68"/>
      <c r="AR1661" s="68"/>
      <c r="AS1661" s="68"/>
      <c r="AT1661" s="68"/>
      <c r="AU1661" s="68"/>
      <c r="AV1661" s="68"/>
      <c r="AW1661" s="68"/>
      <c r="AX1661" s="68"/>
      <c r="AY1661" s="68"/>
      <c r="AZ1661" s="68"/>
      <c r="BA1661" s="68"/>
      <c r="BB1661" s="68"/>
      <c r="BC1661" s="68"/>
      <c r="BD1661" s="68"/>
      <c r="BE1661" s="68"/>
      <c r="BF1661" s="68"/>
      <c r="BG1661" s="68"/>
      <c r="BH1661" s="68"/>
      <c r="BI1661" s="68"/>
      <c r="BJ1661" s="68"/>
      <c r="BK1661" s="68"/>
      <c r="BL1661" s="68"/>
    </row>
    <row r="1662" spans="27:64">
      <c r="AA1662" s="68"/>
      <c r="AB1662" s="68"/>
      <c r="AC1662" s="68"/>
      <c r="AD1662" s="68"/>
      <c r="AE1662" s="68"/>
      <c r="AG1662" s="167"/>
      <c r="AN1662" s="68"/>
      <c r="AO1662" s="68"/>
      <c r="AP1662" s="68"/>
      <c r="AQ1662" s="68"/>
      <c r="AR1662" s="68"/>
      <c r="AS1662" s="68"/>
      <c r="AT1662" s="68"/>
      <c r="AU1662" s="68"/>
    </row>
    <row r="1663" spans="27:64">
      <c r="AA1663" s="68"/>
      <c r="AB1663" s="68"/>
      <c r="AC1663" s="68"/>
      <c r="AD1663" s="68"/>
      <c r="AE1663" s="68"/>
      <c r="AG1663" s="167"/>
      <c r="AN1663" s="68"/>
      <c r="AO1663" s="68"/>
      <c r="AP1663" s="68"/>
      <c r="AQ1663" s="68"/>
      <c r="AR1663" s="68"/>
      <c r="AS1663" s="68"/>
      <c r="AT1663" s="68"/>
      <c r="AU1663" s="68"/>
    </row>
    <row r="1664" spans="27:64">
      <c r="AA1664" s="68"/>
      <c r="AB1664" s="68"/>
      <c r="AC1664" s="68"/>
      <c r="AD1664" s="68"/>
      <c r="AE1664" s="68"/>
      <c r="AG1664" s="167"/>
      <c r="AN1664" s="68"/>
      <c r="AO1664" s="68"/>
      <c r="AP1664" s="68"/>
      <c r="AQ1664" s="68"/>
      <c r="AR1664" s="68"/>
      <c r="AS1664" s="68"/>
      <c r="AT1664" s="68"/>
      <c r="AU1664" s="68"/>
      <c r="AV1664" s="68"/>
      <c r="AX1664" s="68"/>
    </row>
    <row r="1665" spans="27:64">
      <c r="AA1665" s="68"/>
      <c r="AB1665" s="68"/>
      <c r="AC1665" s="68"/>
      <c r="AD1665" s="68"/>
      <c r="AE1665" s="68"/>
      <c r="AG1665" s="167"/>
      <c r="AN1665" s="68"/>
      <c r="AO1665" s="68"/>
      <c r="AP1665" s="68"/>
      <c r="AQ1665" s="68"/>
      <c r="AR1665" s="68"/>
      <c r="AS1665" s="68"/>
      <c r="AT1665" s="68"/>
      <c r="AU1665" s="68"/>
      <c r="AV1665" s="68"/>
      <c r="AX1665" s="68"/>
      <c r="AY1665" s="68"/>
      <c r="AZ1665" s="68"/>
      <c r="BA1665" s="68"/>
      <c r="BB1665" s="68"/>
      <c r="BC1665" s="68"/>
      <c r="BD1665" s="68"/>
      <c r="BE1665" s="68"/>
      <c r="BF1665" s="68"/>
      <c r="BG1665" s="68"/>
      <c r="BH1665" s="68"/>
      <c r="BI1665" s="68"/>
      <c r="BJ1665" s="68"/>
      <c r="BK1665" s="68"/>
      <c r="BL1665" s="68"/>
    </row>
    <row r="1666" spans="27:64">
      <c r="AA1666" s="68"/>
      <c r="AB1666" s="68"/>
      <c r="AC1666" s="68"/>
      <c r="AD1666" s="68"/>
      <c r="AE1666" s="68"/>
      <c r="AG1666" s="167"/>
      <c r="AN1666" s="68"/>
      <c r="AO1666" s="68"/>
      <c r="AP1666" s="68"/>
      <c r="AQ1666" s="68"/>
      <c r="AR1666" s="68"/>
      <c r="AS1666" s="68"/>
      <c r="AT1666" s="68"/>
      <c r="AU1666" s="68"/>
      <c r="AV1666" s="68"/>
      <c r="AW1666" s="68"/>
      <c r="AX1666" s="68"/>
      <c r="AY1666" s="68"/>
      <c r="AZ1666" s="68"/>
      <c r="BA1666" s="68"/>
      <c r="BB1666" s="68"/>
      <c r="BC1666" s="68"/>
      <c r="BD1666" s="68"/>
      <c r="BE1666" s="68"/>
      <c r="BF1666" s="68"/>
      <c r="BG1666" s="68"/>
      <c r="BH1666" s="68"/>
      <c r="BI1666" s="68"/>
      <c r="BJ1666" s="68"/>
      <c r="BK1666" s="68"/>
      <c r="BL1666" s="68"/>
    </row>
    <row r="1667" spans="27:64">
      <c r="AA1667" s="68"/>
      <c r="AB1667" s="68"/>
      <c r="AC1667" s="68"/>
      <c r="AD1667" s="68"/>
      <c r="AE1667" s="68"/>
      <c r="AG1667" s="167"/>
      <c r="AN1667" s="68"/>
      <c r="AO1667" s="68"/>
      <c r="AP1667" s="68"/>
      <c r="AQ1667" s="68"/>
      <c r="AR1667" s="68"/>
      <c r="AS1667" s="68"/>
      <c r="AT1667" s="68"/>
      <c r="AU1667" s="68"/>
      <c r="AV1667" s="68"/>
    </row>
    <row r="1668" spans="27:64">
      <c r="AA1668" s="68"/>
      <c r="AB1668" s="68"/>
      <c r="AC1668" s="68"/>
      <c r="AD1668" s="68"/>
      <c r="AE1668" s="68"/>
      <c r="AG1668" s="167"/>
      <c r="AN1668" s="68"/>
      <c r="AO1668" s="68"/>
      <c r="AP1668" s="68"/>
      <c r="AQ1668" s="68"/>
      <c r="AR1668" s="68"/>
      <c r="AS1668" s="68"/>
      <c r="AT1668" s="68"/>
      <c r="AU1668" s="68"/>
    </row>
    <row r="1669" spans="27:64">
      <c r="AA1669" s="68"/>
      <c r="AB1669" s="68"/>
      <c r="AC1669" s="68"/>
      <c r="AD1669" s="68"/>
      <c r="AE1669" s="68"/>
      <c r="AG1669" s="167"/>
      <c r="AN1669" s="68"/>
      <c r="AO1669" s="68"/>
      <c r="AP1669" s="68"/>
      <c r="AQ1669" s="68"/>
      <c r="AR1669" s="68"/>
      <c r="AS1669" s="68"/>
      <c r="AT1669" s="68"/>
      <c r="AU1669" s="68"/>
      <c r="AV1669" s="68"/>
    </row>
    <row r="1670" spans="27:64">
      <c r="AA1670" s="68"/>
      <c r="AB1670" s="68"/>
      <c r="AC1670" s="68"/>
      <c r="AD1670" s="68"/>
      <c r="AE1670" s="68"/>
      <c r="AG1670" s="167"/>
      <c r="AN1670" s="68"/>
      <c r="AO1670" s="68"/>
      <c r="AP1670" s="68"/>
      <c r="AQ1670" s="68"/>
      <c r="AR1670" s="68"/>
      <c r="AS1670" s="68"/>
      <c r="AT1670" s="68"/>
      <c r="AU1670" s="68"/>
      <c r="AV1670" s="68"/>
    </row>
    <row r="1671" spans="27:64">
      <c r="AA1671" s="68"/>
      <c r="AB1671" s="68"/>
      <c r="AC1671" s="68"/>
      <c r="AD1671" s="68"/>
      <c r="AE1671" s="68"/>
      <c r="AG1671" s="167"/>
      <c r="AN1671" s="68"/>
      <c r="AO1671" s="68"/>
      <c r="AP1671" s="68"/>
      <c r="AQ1671" s="68"/>
      <c r="AR1671" s="68"/>
      <c r="AS1671" s="68"/>
      <c r="AT1671" s="68"/>
      <c r="AU1671" s="68"/>
    </row>
    <row r="1672" spans="27:64">
      <c r="AA1672" s="68"/>
      <c r="AB1672" s="68"/>
      <c r="AC1672" s="68"/>
      <c r="AD1672" s="68"/>
      <c r="AE1672" s="68"/>
      <c r="AG1672" s="167"/>
      <c r="AN1672" s="68"/>
      <c r="AO1672" s="68"/>
      <c r="AP1672" s="68"/>
      <c r="AQ1672" s="68"/>
      <c r="AR1672" s="68"/>
      <c r="AS1672" s="68"/>
      <c r="AT1672" s="68"/>
      <c r="AU1672" s="68"/>
      <c r="AV1672" s="68"/>
      <c r="AX1672" s="68"/>
    </row>
    <row r="1673" spans="27:64">
      <c r="AA1673" s="68"/>
      <c r="AB1673" s="68"/>
      <c r="AC1673" s="68"/>
      <c r="AD1673" s="68"/>
      <c r="AE1673" s="68"/>
      <c r="AG1673" s="167"/>
      <c r="AN1673" s="68"/>
      <c r="AO1673" s="68"/>
      <c r="AP1673" s="68"/>
      <c r="AQ1673" s="68"/>
      <c r="AR1673" s="68"/>
      <c r="AS1673" s="68"/>
      <c r="AT1673" s="68"/>
      <c r="AU1673" s="68"/>
    </row>
    <row r="1674" spans="27:64">
      <c r="AA1674" s="68"/>
      <c r="AB1674" s="68"/>
      <c r="AC1674" s="68"/>
      <c r="AD1674" s="68"/>
      <c r="AE1674" s="68"/>
      <c r="AG1674" s="167"/>
      <c r="AN1674" s="68"/>
      <c r="AO1674" s="68"/>
      <c r="AP1674" s="68"/>
      <c r="AQ1674" s="68"/>
      <c r="AR1674" s="68"/>
      <c r="AS1674" s="68"/>
      <c r="AT1674" s="68"/>
      <c r="AU1674" s="68"/>
    </row>
    <row r="1675" spans="27:64">
      <c r="AA1675" s="68"/>
      <c r="AB1675" s="68"/>
      <c r="AC1675" s="68"/>
      <c r="AD1675" s="68"/>
      <c r="AE1675" s="68"/>
      <c r="AG1675" s="167"/>
      <c r="AN1675" s="68"/>
      <c r="AO1675" s="68"/>
      <c r="AP1675" s="68"/>
      <c r="AQ1675" s="68"/>
      <c r="AR1675" s="68"/>
      <c r="AS1675" s="68"/>
      <c r="AT1675" s="68"/>
      <c r="AU1675" s="68"/>
    </row>
    <row r="1676" spans="27:64">
      <c r="AA1676" s="68"/>
      <c r="AB1676" s="68"/>
      <c r="AC1676" s="68"/>
      <c r="AD1676" s="68"/>
      <c r="AE1676" s="68"/>
      <c r="AG1676" s="167"/>
      <c r="AN1676" s="68"/>
      <c r="AO1676" s="68"/>
      <c r="AP1676" s="68"/>
      <c r="AQ1676" s="68"/>
      <c r="AR1676" s="68"/>
      <c r="AS1676" s="68"/>
      <c r="AT1676" s="68"/>
      <c r="AU1676" s="68"/>
      <c r="AV1676" s="68"/>
      <c r="AX1676" s="68"/>
    </row>
    <row r="1677" spans="27:64">
      <c r="AA1677" s="68"/>
      <c r="AB1677" s="68"/>
      <c r="AC1677" s="68"/>
      <c r="AD1677" s="68"/>
      <c r="AE1677" s="68"/>
      <c r="AG1677" s="167"/>
      <c r="AN1677" s="68"/>
      <c r="AO1677" s="68"/>
      <c r="AP1677" s="68"/>
      <c r="AQ1677" s="68"/>
      <c r="AR1677" s="68"/>
      <c r="AS1677" s="68"/>
      <c r="AT1677" s="68"/>
      <c r="AU1677" s="68"/>
      <c r="AV1677" s="68"/>
    </row>
    <row r="1678" spans="27:64">
      <c r="AA1678" s="68"/>
      <c r="AB1678" s="68"/>
      <c r="AC1678" s="68"/>
      <c r="AD1678" s="68"/>
      <c r="AE1678" s="68"/>
      <c r="AG1678" s="167"/>
      <c r="AN1678" s="68"/>
      <c r="AO1678" s="68"/>
      <c r="AP1678" s="68"/>
      <c r="AQ1678" s="68"/>
      <c r="AR1678" s="68"/>
      <c r="AS1678" s="68"/>
      <c r="AT1678" s="68"/>
      <c r="AU1678" s="68"/>
      <c r="AV1678" s="68"/>
      <c r="AW1678" s="68"/>
      <c r="AX1678" s="68"/>
      <c r="AY1678" s="68"/>
      <c r="AZ1678" s="68"/>
      <c r="BA1678" s="68"/>
      <c r="BB1678" s="68"/>
      <c r="BC1678" s="68"/>
      <c r="BD1678" s="68"/>
      <c r="BE1678" s="68"/>
      <c r="BF1678" s="68"/>
      <c r="BG1678" s="68"/>
      <c r="BH1678" s="68"/>
      <c r="BI1678" s="68"/>
      <c r="BJ1678" s="68"/>
      <c r="BK1678" s="68"/>
      <c r="BL1678" s="68"/>
    </row>
    <row r="1679" spans="27:64">
      <c r="AA1679" s="68"/>
      <c r="AB1679" s="68"/>
      <c r="AC1679" s="68"/>
      <c r="AD1679" s="68"/>
      <c r="AE1679" s="68"/>
      <c r="AG1679" s="167"/>
      <c r="AN1679" s="68"/>
      <c r="AO1679" s="68"/>
      <c r="AP1679" s="68"/>
      <c r="AQ1679" s="68"/>
      <c r="AR1679" s="68"/>
      <c r="AS1679" s="68"/>
      <c r="AT1679" s="68"/>
      <c r="AU1679" s="68"/>
      <c r="AV1679" s="68"/>
      <c r="AW1679" s="68"/>
      <c r="AX1679" s="68"/>
      <c r="AY1679" s="68"/>
      <c r="AZ1679" s="68"/>
      <c r="BA1679" s="68"/>
      <c r="BB1679" s="68"/>
      <c r="BC1679" s="68"/>
      <c r="BD1679" s="68"/>
      <c r="BE1679" s="68"/>
      <c r="BF1679" s="68"/>
      <c r="BG1679" s="68"/>
      <c r="BH1679" s="68"/>
      <c r="BI1679" s="68"/>
      <c r="BJ1679" s="68"/>
      <c r="BK1679" s="68"/>
      <c r="BL1679" s="68"/>
    </row>
    <row r="1680" spans="27:64">
      <c r="AA1680" s="68"/>
      <c r="AB1680" s="68"/>
      <c r="AC1680" s="68"/>
      <c r="AD1680" s="68"/>
      <c r="AE1680" s="68"/>
      <c r="AG1680" s="167"/>
      <c r="AN1680" s="68"/>
      <c r="AO1680" s="68"/>
      <c r="AP1680" s="68"/>
      <c r="AQ1680" s="68"/>
      <c r="AR1680" s="68"/>
      <c r="AS1680" s="68"/>
      <c r="AT1680" s="68"/>
      <c r="AU1680" s="68"/>
      <c r="AV1680" s="68"/>
      <c r="AW1680" s="68"/>
      <c r="AX1680" s="68"/>
      <c r="AY1680" s="68"/>
      <c r="AZ1680" s="68"/>
      <c r="BA1680" s="68"/>
      <c r="BB1680" s="68"/>
      <c r="BC1680" s="68"/>
      <c r="BD1680" s="68"/>
      <c r="BE1680" s="68"/>
      <c r="BF1680" s="68"/>
      <c r="BG1680" s="68"/>
      <c r="BH1680" s="68"/>
      <c r="BI1680" s="68"/>
      <c r="BJ1680" s="68"/>
      <c r="BK1680" s="68"/>
      <c r="BL1680" s="68"/>
    </row>
    <row r="1681" spans="27:64">
      <c r="AA1681" s="68"/>
      <c r="AB1681" s="68"/>
      <c r="AC1681" s="68"/>
      <c r="AD1681" s="68"/>
      <c r="AE1681" s="68"/>
      <c r="AG1681" s="167"/>
      <c r="AN1681" s="68"/>
      <c r="AO1681" s="68"/>
      <c r="AP1681" s="68"/>
      <c r="AQ1681" s="68"/>
      <c r="AR1681" s="68"/>
      <c r="AS1681" s="68"/>
      <c r="AT1681" s="68"/>
      <c r="AU1681" s="68"/>
      <c r="AV1681" s="68"/>
      <c r="AW1681" s="68"/>
      <c r="AX1681" s="68"/>
      <c r="AY1681" s="68"/>
      <c r="AZ1681" s="68"/>
      <c r="BA1681" s="68"/>
      <c r="BB1681" s="68"/>
      <c r="BC1681" s="68"/>
      <c r="BD1681" s="68"/>
      <c r="BE1681" s="68"/>
      <c r="BF1681" s="68"/>
      <c r="BG1681" s="68"/>
      <c r="BH1681" s="68"/>
      <c r="BI1681" s="68"/>
      <c r="BJ1681" s="68"/>
      <c r="BK1681" s="68"/>
      <c r="BL1681" s="68"/>
    </row>
    <row r="1682" spans="27:64">
      <c r="AA1682" s="68"/>
      <c r="AB1682" s="68"/>
      <c r="AC1682" s="68"/>
      <c r="AD1682" s="68"/>
      <c r="AE1682" s="68"/>
      <c r="AG1682" s="167"/>
      <c r="AN1682" s="68"/>
      <c r="AO1682" s="68"/>
      <c r="AP1682" s="68"/>
      <c r="AQ1682" s="68"/>
      <c r="AR1682" s="68"/>
      <c r="AS1682" s="68"/>
      <c r="AT1682" s="68"/>
      <c r="AU1682" s="68"/>
      <c r="AV1682" s="68"/>
      <c r="AX1682" s="68"/>
    </row>
    <row r="1683" spans="27:64">
      <c r="AA1683" s="68"/>
      <c r="AB1683" s="68"/>
      <c r="AC1683" s="68"/>
      <c r="AD1683" s="68"/>
      <c r="AE1683" s="68"/>
      <c r="AG1683" s="167"/>
      <c r="AN1683" s="68"/>
      <c r="AO1683" s="68"/>
      <c r="AP1683" s="68"/>
      <c r="AQ1683" s="68"/>
      <c r="AR1683" s="68"/>
      <c r="AS1683" s="68"/>
      <c r="AT1683" s="68"/>
      <c r="AU1683" s="68"/>
      <c r="AV1683" s="68"/>
      <c r="AW1683" s="68"/>
      <c r="AX1683" s="68"/>
      <c r="AY1683" s="68"/>
      <c r="AZ1683" s="68"/>
      <c r="BA1683" s="68"/>
      <c r="BB1683" s="68"/>
      <c r="BC1683" s="68"/>
      <c r="BD1683" s="68"/>
      <c r="BE1683" s="68"/>
      <c r="BF1683" s="68"/>
      <c r="BG1683" s="68"/>
      <c r="BH1683" s="68"/>
      <c r="BI1683" s="68"/>
      <c r="BJ1683" s="68"/>
      <c r="BK1683" s="68"/>
      <c r="BL1683" s="68"/>
    </row>
    <row r="1684" spans="27:64">
      <c r="AA1684" s="68"/>
      <c r="AB1684" s="68"/>
      <c r="AC1684" s="68"/>
      <c r="AD1684" s="68"/>
      <c r="AE1684" s="68"/>
      <c r="AG1684" s="167"/>
      <c r="AN1684" s="68"/>
      <c r="AO1684" s="68"/>
      <c r="AP1684" s="68"/>
      <c r="AQ1684" s="68"/>
      <c r="AR1684" s="68"/>
      <c r="AS1684" s="68"/>
      <c r="AT1684" s="68"/>
      <c r="AU1684" s="68"/>
      <c r="AV1684" s="68"/>
      <c r="AW1684" s="68"/>
      <c r="AX1684" s="68"/>
      <c r="AY1684" s="68"/>
      <c r="AZ1684" s="68"/>
      <c r="BA1684" s="68"/>
      <c r="BB1684" s="68"/>
      <c r="BC1684" s="68"/>
      <c r="BD1684" s="68"/>
      <c r="BE1684" s="68"/>
      <c r="BF1684" s="68"/>
      <c r="BG1684" s="68"/>
      <c r="BH1684" s="68"/>
      <c r="BI1684" s="68"/>
      <c r="BJ1684" s="68"/>
      <c r="BK1684" s="68"/>
      <c r="BL1684" s="68"/>
    </row>
    <row r="1685" spans="27:64">
      <c r="AA1685" s="68"/>
      <c r="AB1685" s="68"/>
      <c r="AC1685" s="68"/>
      <c r="AD1685" s="68"/>
      <c r="AE1685" s="68"/>
      <c r="AG1685" s="167"/>
      <c r="AN1685" s="68"/>
      <c r="AO1685" s="68"/>
      <c r="AP1685" s="68"/>
      <c r="AQ1685" s="68"/>
      <c r="AR1685" s="68"/>
      <c r="AS1685" s="68"/>
      <c r="AT1685" s="68"/>
      <c r="AU1685" s="68"/>
      <c r="AV1685" s="68"/>
      <c r="AX1685" s="68"/>
    </row>
    <row r="1686" spans="27:64">
      <c r="AA1686" s="68"/>
      <c r="AB1686" s="68"/>
      <c r="AC1686" s="68"/>
      <c r="AD1686" s="68"/>
      <c r="AE1686" s="68"/>
      <c r="AG1686" s="167"/>
      <c r="AN1686" s="68"/>
      <c r="AO1686" s="68"/>
      <c r="AP1686" s="68"/>
      <c r="AQ1686" s="68"/>
      <c r="AR1686" s="68"/>
      <c r="AS1686" s="68"/>
      <c r="AT1686" s="68"/>
      <c r="AU1686" s="68"/>
      <c r="AV1686" s="68"/>
      <c r="AX1686" s="68"/>
    </row>
    <row r="1687" spans="27:64">
      <c r="AA1687" s="68"/>
      <c r="AB1687" s="68"/>
      <c r="AC1687" s="68"/>
      <c r="AD1687" s="68"/>
      <c r="AE1687" s="68"/>
      <c r="AG1687" s="167"/>
      <c r="AN1687" s="68"/>
      <c r="AO1687" s="68"/>
      <c r="AP1687" s="68"/>
      <c r="AQ1687" s="68"/>
      <c r="AR1687" s="68"/>
      <c r="AS1687" s="68"/>
      <c r="AT1687" s="68"/>
      <c r="AU1687" s="68"/>
      <c r="AV1687" s="68"/>
      <c r="AX1687" s="68"/>
      <c r="AY1687" s="68"/>
      <c r="AZ1687" s="68"/>
      <c r="BA1687" s="68"/>
      <c r="BB1687" s="68"/>
      <c r="BC1687" s="68"/>
      <c r="BD1687" s="68"/>
      <c r="BE1687" s="68"/>
      <c r="BF1687" s="68"/>
      <c r="BG1687" s="68"/>
      <c r="BH1687" s="68"/>
      <c r="BI1687" s="68"/>
      <c r="BJ1687" s="68"/>
      <c r="BK1687" s="68"/>
      <c r="BL1687" s="68"/>
    </row>
    <row r="1688" spans="27:64">
      <c r="AA1688" s="68"/>
      <c r="AB1688" s="68"/>
      <c r="AC1688" s="68"/>
      <c r="AD1688" s="68"/>
      <c r="AE1688" s="68"/>
      <c r="AG1688" s="167"/>
      <c r="AN1688" s="68"/>
      <c r="AO1688" s="68"/>
      <c r="AP1688" s="68"/>
      <c r="AQ1688" s="68"/>
      <c r="AR1688" s="68"/>
      <c r="AS1688" s="68"/>
      <c r="AT1688" s="68"/>
      <c r="AU1688" s="68"/>
      <c r="AV1688" s="68"/>
      <c r="AW1688" s="68"/>
      <c r="AX1688" s="68"/>
      <c r="AY1688" s="68"/>
      <c r="AZ1688" s="68"/>
      <c r="BA1688" s="68"/>
      <c r="BB1688" s="68"/>
      <c r="BC1688" s="68"/>
      <c r="BD1688" s="68"/>
      <c r="BE1688" s="68"/>
      <c r="BF1688" s="68"/>
      <c r="BG1688" s="68"/>
      <c r="BH1688" s="68"/>
      <c r="BI1688" s="68"/>
      <c r="BJ1688" s="68"/>
      <c r="BK1688" s="68"/>
      <c r="BL1688" s="68"/>
    </row>
    <row r="1689" spans="27:64">
      <c r="AA1689" s="68"/>
      <c r="AB1689" s="68"/>
      <c r="AC1689" s="68"/>
      <c r="AD1689" s="68"/>
      <c r="AE1689" s="68"/>
      <c r="AG1689" s="167"/>
      <c r="AN1689" s="68"/>
      <c r="AO1689" s="68"/>
      <c r="AP1689" s="68"/>
      <c r="AQ1689" s="68"/>
      <c r="AR1689" s="68"/>
      <c r="AS1689" s="68"/>
      <c r="AT1689" s="68"/>
      <c r="AU1689" s="68"/>
      <c r="AV1689" s="68"/>
      <c r="AW1689" s="68"/>
      <c r="AX1689" s="68"/>
      <c r="AY1689" s="68"/>
      <c r="AZ1689" s="68"/>
      <c r="BA1689" s="68"/>
      <c r="BB1689" s="68"/>
      <c r="BC1689" s="68"/>
      <c r="BD1689" s="68"/>
      <c r="BE1689" s="68"/>
      <c r="BF1689" s="68"/>
      <c r="BG1689" s="68"/>
      <c r="BH1689" s="68"/>
      <c r="BI1689" s="68"/>
      <c r="BJ1689" s="68"/>
      <c r="BK1689" s="68"/>
      <c r="BL1689" s="68"/>
    </row>
    <row r="1690" spans="27:64">
      <c r="AA1690" s="68"/>
      <c r="AB1690" s="68"/>
      <c r="AC1690" s="68"/>
      <c r="AD1690" s="68"/>
      <c r="AE1690" s="68"/>
      <c r="AG1690" s="167"/>
      <c r="AN1690" s="68"/>
      <c r="AO1690" s="68"/>
      <c r="AP1690" s="68"/>
      <c r="AQ1690" s="68"/>
      <c r="AR1690" s="68"/>
      <c r="AS1690" s="68"/>
      <c r="AT1690" s="68"/>
      <c r="AU1690" s="68"/>
      <c r="AV1690" s="68"/>
    </row>
    <row r="1691" spans="27:64">
      <c r="AA1691" s="68"/>
      <c r="AB1691" s="68"/>
      <c r="AC1691" s="68"/>
      <c r="AD1691" s="68"/>
      <c r="AE1691" s="68"/>
      <c r="AG1691" s="167"/>
      <c r="AN1691" s="68"/>
      <c r="AO1691" s="68"/>
      <c r="AP1691" s="68"/>
      <c r="AQ1691" s="68"/>
      <c r="AR1691" s="68"/>
      <c r="AS1691" s="68"/>
      <c r="AT1691" s="68"/>
      <c r="AU1691" s="68"/>
      <c r="AV1691" s="68"/>
    </row>
    <row r="1692" spans="27:64">
      <c r="AA1692" s="68"/>
      <c r="AB1692" s="68"/>
      <c r="AC1692" s="68"/>
      <c r="AD1692" s="68"/>
      <c r="AE1692" s="68"/>
      <c r="AG1692" s="167"/>
      <c r="AN1692" s="68"/>
      <c r="AO1692" s="68"/>
      <c r="AP1692" s="68"/>
      <c r="AQ1692" s="68"/>
      <c r="AR1692" s="68"/>
      <c r="AS1692" s="68"/>
      <c r="AT1692" s="68"/>
      <c r="AU1692" s="68"/>
      <c r="AV1692" s="68"/>
    </row>
    <row r="1693" spans="27:64">
      <c r="AA1693" s="68"/>
      <c r="AB1693" s="68"/>
      <c r="AC1693" s="68"/>
      <c r="AD1693" s="68"/>
      <c r="AE1693" s="68"/>
      <c r="AG1693" s="167"/>
      <c r="AN1693" s="68"/>
      <c r="AO1693" s="68"/>
      <c r="AP1693" s="68"/>
      <c r="AQ1693" s="68"/>
      <c r="AR1693" s="68"/>
      <c r="AS1693" s="68"/>
      <c r="AT1693" s="68"/>
      <c r="AU1693" s="68"/>
      <c r="AV1693" s="68"/>
      <c r="AX1693" s="68"/>
    </row>
    <row r="1694" spans="27:64">
      <c r="AA1694" s="68"/>
      <c r="AB1694" s="68"/>
      <c r="AC1694" s="68"/>
      <c r="AD1694" s="68"/>
      <c r="AE1694" s="68"/>
      <c r="AG1694" s="167"/>
      <c r="AN1694" s="68"/>
      <c r="AO1694" s="68"/>
      <c r="AP1694" s="68"/>
      <c r="AQ1694" s="68"/>
      <c r="AR1694" s="68"/>
      <c r="AS1694" s="68"/>
      <c r="AT1694" s="68"/>
      <c r="AU1694" s="68"/>
      <c r="AV1694" s="68"/>
      <c r="AW1694" s="68"/>
      <c r="AX1694" s="68"/>
      <c r="AY1694" s="68"/>
      <c r="AZ1694" s="68"/>
      <c r="BA1694" s="68"/>
      <c r="BB1694" s="68"/>
      <c r="BC1694" s="68"/>
      <c r="BD1694" s="68"/>
      <c r="BE1694" s="68"/>
      <c r="BF1694" s="68"/>
      <c r="BG1694" s="68"/>
      <c r="BH1694" s="68"/>
      <c r="BI1694" s="68"/>
      <c r="BJ1694" s="68"/>
      <c r="BK1694" s="68"/>
      <c r="BL1694" s="68"/>
    </row>
    <row r="1695" spans="27:64">
      <c r="AA1695" s="68"/>
      <c r="AB1695" s="68"/>
      <c r="AC1695" s="68"/>
      <c r="AD1695" s="68"/>
      <c r="AE1695" s="68"/>
      <c r="AG1695" s="167"/>
      <c r="AN1695" s="68"/>
      <c r="AO1695" s="68"/>
      <c r="AP1695" s="68"/>
      <c r="AQ1695" s="68"/>
      <c r="AR1695" s="68"/>
      <c r="AS1695" s="68"/>
      <c r="AT1695" s="68"/>
      <c r="AU1695" s="68"/>
      <c r="AV1695" s="68"/>
      <c r="AW1695" s="68"/>
      <c r="AX1695" s="68"/>
      <c r="AY1695" s="68"/>
      <c r="AZ1695" s="68"/>
      <c r="BA1695" s="68"/>
      <c r="BB1695" s="68"/>
      <c r="BC1695" s="68"/>
      <c r="BD1695" s="68"/>
      <c r="BE1695" s="68"/>
      <c r="BF1695" s="68"/>
      <c r="BG1695" s="68"/>
      <c r="BH1695" s="68"/>
      <c r="BI1695" s="68"/>
      <c r="BJ1695" s="68"/>
      <c r="BK1695" s="68"/>
      <c r="BL1695" s="68"/>
    </row>
    <row r="1696" spans="27:64">
      <c r="AA1696" s="68"/>
      <c r="AB1696" s="68"/>
      <c r="AC1696" s="68"/>
      <c r="AD1696" s="68"/>
      <c r="AE1696" s="68"/>
      <c r="AG1696" s="167"/>
      <c r="AN1696" s="68"/>
      <c r="AO1696" s="68"/>
      <c r="AP1696" s="68"/>
      <c r="AQ1696" s="68"/>
      <c r="AR1696" s="68"/>
      <c r="AS1696" s="68"/>
      <c r="AT1696" s="68"/>
      <c r="AU1696" s="68"/>
    </row>
    <row r="1697" spans="27:64">
      <c r="AA1697" s="68"/>
      <c r="AB1697" s="68"/>
      <c r="AC1697" s="68"/>
      <c r="AD1697" s="68"/>
      <c r="AE1697" s="68"/>
      <c r="AG1697" s="167"/>
      <c r="AN1697" s="68"/>
      <c r="AO1697" s="68"/>
      <c r="AP1697" s="68"/>
      <c r="AQ1697" s="68"/>
      <c r="AR1697" s="68"/>
      <c r="AS1697" s="68"/>
      <c r="AT1697" s="68"/>
      <c r="AU1697" s="68"/>
      <c r="AV1697" s="68"/>
      <c r="AX1697" s="68"/>
    </row>
    <row r="1698" spans="27:64">
      <c r="AA1698" s="68"/>
      <c r="AB1698" s="68"/>
      <c r="AC1698" s="68"/>
      <c r="AD1698" s="68"/>
      <c r="AE1698" s="68"/>
      <c r="AG1698" s="167"/>
      <c r="AN1698" s="68"/>
      <c r="AO1698" s="68"/>
      <c r="AP1698" s="68"/>
      <c r="AQ1698" s="68"/>
      <c r="AR1698" s="68"/>
      <c r="AS1698" s="68"/>
      <c r="AT1698" s="68"/>
      <c r="AU1698" s="68"/>
      <c r="AV1698" s="68"/>
    </row>
    <row r="1699" spans="27:64">
      <c r="AA1699" s="68"/>
      <c r="AB1699" s="68"/>
      <c r="AC1699" s="68"/>
      <c r="AD1699" s="68"/>
      <c r="AE1699" s="68"/>
      <c r="AG1699" s="167"/>
      <c r="AN1699" s="68"/>
      <c r="AO1699" s="68"/>
      <c r="AP1699" s="68"/>
      <c r="AQ1699" s="68"/>
      <c r="AR1699" s="68"/>
      <c r="AS1699" s="68"/>
      <c r="AT1699" s="68"/>
      <c r="AU1699" s="68"/>
      <c r="AV1699" s="68"/>
    </row>
    <row r="1700" spans="27:64">
      <c r="AA1700" s="68"/>
      <c r="AB1700" s="68"/>
      <c r="AC1700" s="68"/>
      <c r="AD1700" s="68"/>
      <c r="AE1700" s="68"/>
      <c r="AG1700" s="167"/>
      <c r="AN1700" s="68"/>
      <c r="AO1700" s="68"/>
      <c r="AP1700" s="68"/>
      <c r="AQ1700" s="68"/>
      <c r="AR1700" s="68"/>
      <c r="AS1700" s="68"/>
      <c r="AT1700" s="68"/>
      <c r="AU1700" s="68"/>
    </row>
    <row r="1701" spans="27:64">
      <c r="AA1701" s="68"/>
      <c r="AB1701" s="68"/>
      <c r="AC1701" s="68"/>
      <c r="AD1701" s="68"/>
      <c r="AE1701" s="68"/>
      <c r="AG1701" s="167"/>
      <c r="AN1701" s="68"/>
      <c r="AO1701" s="68"/>
      <c r="AP1701" s="68"/>
      <c r="AQ1701" s="68"/>
      <c r="AR1701" s="68"/>
      <c r="AS1701" s="68"/>
      <c r="AT1701" s="68"/>
      <c r="AU1701" s="68"/>
    </row>
    <row r="1702" spans="27:64">
      <c r="AA1702" s="68"/>
      <c r="AB1702" s="68"/>
      <c r="AC1702" s="68"/>
      <c r="AD1702" s="68"/>
      <c r="AE1702" s="68"/>
      <c r="AG1702" s="167"/>
      <c r="AN1702" s="68"/>
      <c r="AO1702" s="68"/>
      <c r="AP1702" s="68"/>
      <c r="AQ1702" s="68"/>
      <c r="AR1702" s="68"/>
      <c r="AS1702" s="68"/>
      <c r="AT1702" s="68"/>
      <c r="AU1702" s="68"/>
    </row>
    <row r="1703" spans="27:64">
      <c r="AA1703" s="68"/>
      <c r="AB1703" s="68"/>
      <c r="AC1703" s="68"/>
      <c r="AD1703" s="68"/>
      <c r="AE1703" s="68"/>
      <c r="AG1703" s="167"/>
      <c r="AN1703" s="68"/>
      <c r="AO1703" s="68"/>
      <c r="AP1703" s="68"/>
      <c r="AQ1703" s="68"/>
      <c r="AR1703" s="68"/>
      <c r="AS1703" s="68"/>
      <c r="AT1703" s="68"/>
      <c r="AU1703" s="68"/>
    </row>
    <row r="1704" spans="27:64">
      <c r="AA1704" s="68"/>
      <c r="AB1704" s="68"/>
      <c r="AC1704" s="68"/>
      <c r="AD1704" s="68"/>
      <c r="AE1704" s="68"/>
      <c r="AG1704" s="167"/>
      <c r="AN1704" s="68"/>
      <c r="AO1704" s="68"/>
      <c r="AP1704" s="68"/>
      <c r="AQ1704" s="68"/>
      <c r="AR1704" s="68"/>
      <c r="AS1704" s="68"/>
      <c r="AT1704" s="68"/>
      <c r="AU1704" s="68"/>
    </row>
    <row r="1705" spans="27:64">
      <c r="AA1705" s="68"/>
      <c r="AB1705" s="68"/>
      <c r="AC1705" s="68"/>
      <c r="AD1705" s="68"/>
      <c r="AE1705" s="68"/>
      <c r="AG1705" s="167"/>
      <c r="AN1705" s="68"/>
      <c r="AO1705" s="68"/>
      <c r="AP1705" s="68"/>
      <c r="AQ1705" s="68"/>
      <c r="AR1705" s="68"/>
      <c r="AS1705" s="68"/>
      <c r="AT1705" s="68"/>
      <c r="AU1705" s="68"/>
    </row>
    <row r="1706" spans="27:64">
      <c r="AA1706" s="68"/>
      <c r="AB1706" s="68"/>
      <c r="AC1706" s="68"/>
      <c r="AD1706" s="68"/>
      <c r="AE1706" s="68"/>
      <c r="AG1706" s="167"/>
      <c r="AN1706" s="68"/>
      <c r="AO1706" s="68"/>
      <c r="AP1706" s="68"/>
      <c r="AQ1706" s="68"/>
      <c r="AR1706" s="68"/>
      <c r="AS1706" s="68"/>
      <c r="AT1706" s="68"/>
      <c r="AU1706" s="68"/>
    </row>
    <row r="1707" spans="27:64">
      <c r="AA1707" s="68"/>
      <c r="AB1707" s="68"/>
      <c r="AC1707" s="68"/>
      <c r="AD1707" s="68"/>
      <c r="AE1707" s="68"/>
      <c r="AG1707" s="167"/>
      <c r="AN1707" s="68"/>
      <c r="AO1707" s="68"/>
      <c r="AP1707" s="68"/>
      <c r="AQ1707" s="68"/>
      <c r="AR1707" s="68"/>
      <c r="AS1707" s="68"/>
      <c r="AT1707" s="68"/>
      <c r="AU1707" s="68"/>
    </row>
    <row r="1708" spans="27:64">
      <c r="AA1708" s="68"/>
      <c r="AB1708" s="68"/>
      <c r="AC1708" s="68"/>
      <c r="AD1708" s="68"/>
      <c r="AE1708" s="68"/>
      <c r="AG1708" s="167"/>
      <c r="AN1708" s="68"/>
      <c r="AO1708" s="68"/>
      <c r="AP1708" s="68"/>
      <c r="AQ1708" s="68"/>
      <c r="AR1708" s="68"/>
      <c r="AS1708" s="68"/>
      <c r="AT1708" s="68"/>
      <c r="AU1708" s="68"/>
      <c r="AV1708" s="68"/>
    </row>
    <row r="1709" spans="27:64">
      <c r="AA1709" s="68"/>
      <c r="AB1709" s="68"/>
      <c r="AC1709" s="68"/>
      <c r="AD1709" s="68"/>
      <c r="AE1709" s="68"/>
      <c r="AG1709" s="167"/>
      <c r="AN1709" s="68"/>
      <c r="AO1709" s="68"/>
      <c r="AP1709" s="68"/>
      <c r="AQ1709" s="68"/>
      <c r="AR1709" s="68"/>
      <c r="AS1709" s="68"/>
      <c r="AT1709" s="68"/>
      <c r="AU1709" s="68"/>
      <c r="AV1709" s="68"/>
      <c r="AW1709" s="68"/>
      <c r="AX1709" s="68"/>
      <c r="AY1709" s="68"/>
      <c r="AZ1709" s="68"/>
      <c r="BA1709" s="68"/>
      <c r="BB1709" s="68"/>
      <c r="BC1709" s="68"/>
      <c r="BD1709" s="68"/>
      <c r="BE1709" s="68"/>
      <c r="BF1709" s="68"/>
      <c r="BG1709" s="68"/>
      <c r="BH1709" s="68"/>
      <c r="BI1709" s="68"/>
      <c r="BJ1709" s="68"/>
      <c r="BK1709" s="68"/>
      <c r="BL1709" s="68"/>
    </row>
    <row r="1710" spans="27:64">
      <c r="AA1710" s="68"/>
      <c r="AB1710" s="68"/>
      <c r="AC1710" s="68"/>
      <c r="AD1710" s="68"/>
      <c r="AE1710" s="68"/>
      <c r="AG1710" s="167"/>
      <c r="AN1710" s="68"/>
      <c r="AO1710" s="68"/>
      <c r="AP1710" s="68"/>
      <c r="AQ1710" s="68"/>
      <c r="AR1710" s="68"/>
      <c r="AS1710" s="68"/>
      <c r="AT1710" s="68"/>
      <c r="AU1710" s="68"/>
      <c r="AV1710" s="68"/>
    </row>
    <row r="1711" spans="27:64">
      <c r="AA1711" s="68"/>
      <c r="AB1711" s="68"/>
      <c r="AC1711" s="68"/>
      <c r="AD1711" s="68"/>
      <c r="AE1711" s="68"/>
      <c r="AG1711" s="167"/>
      <c r="AN1711" s="68"/>
      <c r="AO1711" s="68"/>
      <c r="AP1711" s="68"/>
      <c r="AQ1711" s="68"/>
      <c r="AR1711" s="68"/>
      <c r="AS1711" s="68"/>
      <c r="AT1711" s="68"/>
      <c r="AU1711" s="68"/>
      <c r="AV1711" s="68"/>
    </row>
    <row r="1712" spans="27:64">
      <c r="AA1712" s="68"/>
      <c r="AB1712" s="68"/>
      <c r="AC1712" s="68"/>
      <c r="AD1712" s="68"/>
      <c r="AE1712" s="68"/>
      <c r="AG1712" s="167"/>
      <c r="AN1712" s="68"/>
      <c r="AO1712" s="68"/>
      <c r="AP1712" s="68"/>
      <c r="AQ1712" s="68"/>
      <c r="AR1712" s="68"/>
      <c r="AS1712" s="68"/>
      <c r="AT1712" s="68"/>
      <c r="AU1712" s="68"/>
      <c r="AV1712" s="68"/>
      <c r="AX1712" s="68"/>
    </row>
    <row r="1713" spans="27:64">
      <c r="AA1713" s="68"/>
      <c r="AB1713" s="68"/>
      <c r="AC1713" s="68"/>
      <c r="AD1713" s="68"/>
      <c r="AE1713" s="68"/>
      <c r="AG1713" s="167"/>
      <c r="AN1713" s="68"/>
      <c r="AO1713" s="68"/>
      <c r="AP1713" s="68"/>
      <c r="AQ1713" s="68"/>
      <c r="AR1713" s="68"/>
      <c r="AS1713" s="68"/>
      <c r="AT1713" s="68"/>
      <c r="AU1713" s="68"/>
      <c r="AV1713" s="68"/>
    </row>
    <row r="1714" spans="27:64">
      <c r="AA1714" s="68"/>
      <c r="AB1714" s="68"/>
      <c r="AC1714" s="68"/>
      <c r="AD1714" s="68"/>
      <c r="AE1714" s="68"/>
      <c r="AG1714" s="167"/>
      <c r="AN1714" s="68"/>
      <c r="AO1714" s="68"/>
      <c r="AP1714" s="68"/>
      <c r="AQ1714" s="68"/>
      <c r="AR1714" s="68"/>
      <c r="AS1714" s="68"/>
      <c r="AT1714" s="68"/>
      <c r="AU1714" s="68"/>
    </row>
    <row r="1715" spans="27:64">
      <c r="AA1715" s="68"/>
      <c r="AB1715" s="68"/>
      <c r="AC1715" s="68"/>
      <c r="AD1715" s="68"/>
      <c r="AE1715" s="68"/>
      <c r="AG1715" s="167"/>
      <c r="AN1715" s="68"/>
      <c r="AO1715" s="68"/>
      <c r="AP1715" s="68"/>
      <c r="AQ1715" s="68"/>
      <c r="AR1715" s="68"/>
      <c r="AS1715" s="68"/>
      <c r="AT1715" s="68"/>
      <c r="AU1715" s="68"/>
      <c r="AV1715" s="68"/>
      <c r="AX1715" s="68"/>
    </row>
    <row r="1716" spans="27:64">
      <c r="AA1716" s="68"/>
      <c r="AB1716" s="68"/>
      <c r="AC1716" s="68"/>
      <c r="AD1716" s="68"/>
      <c r="AE1716" s="68"/>
      <c r="AG1716" s="167"/>
      <c r="AN1716" s="68"/>
      <c r="AO1716" s="68"/>
      <c r="AP1716" s="68"/>
      <c r="AQ1716" s="68"/>
      <c r="AR1716" s="68"/>
      <c r="AS1716" s="68"/>
      <c r="AT1716" s="68"/>
      <c r="AU1716" s="68"/>
      <c r="AV1716" s="68"/>
      <c r="AX1716" s="68"/>
      <c r="AY1716" s="68"/>
      <c r="AZ1716" s="68"/>
      <c r="BA1716" s="68"/>
      <c r="BB1716" s="68"/>
      <c r="BC1716" s="68"/>
      <c r="BD1716" s="68"/>
      <c r="BE1716" s="68"/>
      <c r="BF1716" s="68"/>
      <c r="BG1716" s="68"/>
      <c r="BH1716" s="68"/>
      <c r="BI1716" s="68"/>
      <c r="BJ1716" s="68"/>
      <c r="BK1716" s="68"/>
      <c r="BL1716" s="68"/>
    </row>
    <row r="1717" spans="27:64">
      <c r="AA1717" s="68"/>
      <c r="AB1717" s="68"/>
      <c r="AC1717" s="68"/>
      <c r="AD1717" s="68"/>
      <c r="AE1717" s="68"/>
      <c r="AG1717" s="167"/>
      <c r="AN1717" s="68"/>
      <c r="AO1717" s="68"/>
      <c r="AP1717" s="68"/>
      <c r="AQ1717" s="68"/>
      <c r="AR1717" s="68"/>
      <c r="AS1717" s="68"/>
      <c r="AT1717" s="68"/>
      <c r="AU1717" s="68"/>
      <c r="AV1717" s="68"/>
      <c r="AW1717" s="68"/>
      <c r="AX1717" s="68"/>
      <c r="AY1717" s="68"/>
      <c r="AZ1717" s="68"/>
      <c r="BA1717" s="68"/>
      <c r="BB1717" s="68"/>
      <c r="BC1717" s="68"/>
      <c r="BD1717" s="68"/>
      <c r="BE1717" s="68"/>
      <c r="BF1717" s="68"/>
      <c r="BG1717" s="68"/>
      <c r="BH1717" s="68"/>
      <c r="BI1717" s="68"/>
      <c r="BJ1717" s="68"/>
      <c r="BK1717" s="68"/>
      <c r="BL1717" s="68"/>
    </row>
    <row r="1718" spans="27:64">
      <c r="AA1718" s="68"/>
      <c r="AB1718" s="68"/>
      <c r="AC1718" s="68"/>
      <c r="AD1718" s="68"/>
      <c r="AE1718" s="68"/>
      <c r="AG1718" s="167"/>
      <c r="AN1718" s="68"/>
      <c r="AO1718" s="68"/>
      <c r="AP1718" s="68"/>
      <c r="AQ1718" s="68"/>
      <c r="AR1718" s="68"/>
      <c r="AS1718" s="68"/>
      <c r="AT1718" s="68"/>
      <c r="AU1718" s="68"/>
      <c r="AV1718" s="68"/>
    </row>
    <row r="1719" spans="27:64">
      <c r="AA1719" s="68"/>
      <c r="AB1719" s="68"/>
      <c r="AC1719" s="68"/>
      <c r="AD1719" s="68"/>
      <c r="AE1719" s="68"/>
      <c r="AG1719" s="167"/>
      <c r="AN1719" s="68"/>
      <c r="AO1719" s="68"/>
      <c r="AP1719" s="68"/>
      <c r="AQ1719" s="68"/>
      <c r="AR1719" s="68"/>
      <c r="AS1719" s="68"/>
      <c r="AT1719" s="68"/>
      <c r="AU1719" s="68"/>
    </row>
    <row r="1720" spans="27:64">
      <c r="AA1720" s="68"/>
      <c r="AB1720" s="68"/>
      <c r="AC1720" s="68"/>
      <c r="AD1720" s="68"/>
      <c r="AE1720" s="68"/>
      <c r="AG1720" s="167"/>
      <c r="AN1720" s="68"/>
      <c r="AO1720" s="68"/>
      <c r="AP1720" s="68"/>
      <c r="AQ1720" s="68"/>
      <c r="AR1720" s="68"/>
      <c r="AS1720" s="68"/>
      <c r="AT1720" s="68"/>
      <c r="AU1720" s="68"/>
      <c r="AV1720" s="68"/>
    </row>
    <row r="1721" spans="27:64">
      <c r="AA1721" s="68"/>
      <c r="AB1721" s="68"/>
      <c r="AC1721" s="68"/>
      <c r="AD1721" s="68"/>
      <c r="AE1721" s="68"/>
      <c r="AG1721" s="167"/>
      <c r="AN1721" s="68"/>
      <c r="AO1721" s="68"/>
      <c r="AP1721" s="68"/>
      <c r="AQ1721" s="68"/>
      <c r="AR1721" s="68"/>
      <c r="AS1721" s="68"/>
      <c r="AT1721" s="68"/>
      <c r="AU1721" s="68"/>
      <c r="AV1721" s="68"/>
    </row>
    <row r="1722" spans="27:64">
      <c r="AA1722" s="68"/>
      <c r="AB1722" s="68"/>
      <c r="AC1722" s="68"/>
      <c r="AD1722" s="68"/>
      <c r="AE1722" s="68"/>
      <c r="AG1722" s="167"/>
      <c r="AN1722" s="68"/>
      <c r="AO1722" s="68"/>
      <c r="AP1722" s="68"/>
      <c r="AQ1722" s="68"/>
      <c r="AR1722" s="68"/>
      <c r="AS1722" s="68"/>
      <c r="AT1722" s="68"/>
      <c r="AU1722" s="68"/>
      <c r="AV1722" s="68"/>
    </row>
    <row r="1723" spans="27:64">
      <c r="AA1723" s="68"/>
      <c r="AB1723" s="68"/>
      <c r="AC1723" s="68"/>
      <c r="AD1723" s="68"/>
      <c r="AE1723" s="68"/>
      <c r="AG1723" s="167"/>
      <c r="AN1723" s="68"/>
      <c r="AO1723" s="68"/>
      <c r="AP1723" s="68"/>
      <c r="AQ1723" s="68"/>
      <c r="AR1723" s="68"/>
      <c r="AS1723" s="68"/>
      <c r="AT1723" s="68"/>
      <c r="AU1723" s="68"/>
      <c r="AV1723" s="68"/>
    </row>
    <row r="1724" spans="27:64">
      <c r="AA1724" s="68"/>
      <c r="AB1724" s="68"/>
      <c r="AC1724" s="68"/>
      <c r="AD1724" s="68"/>
      <c r="AE1724" s="68"/>
      <c r="AG1724" s="167"/>
      <c r="AN1724" s="68"/>
      <c r="AO1724" s="68"/>
      <c r="AP1724" s="68"/>
      <c r="AQ1724" s="68"/>
      <c r="AR1724" s="68"/>
      <c r="AS1724" s="68"/>
      <c r="AT1724" s="68"/>
      <c r="AU1724" s="68"/>
      <c r="AV1724" s="68"/>
    </row>
    <row r="1725" spans="27:64">
      <c r="AA1725" s="68"/>
      <c r="AB1725" s="68"/>
      <c r="AC1725" s="68"/>
      <c r="AD1725" s="68"/>
      <c r="AE1725" s="68"/>
      <c r="AG1725" s="167"/>
      <c r="AN1725" s="68"/>
      <c r="AO1725" s="68"/>
      <c r="AP1725" s="68"/>
      <c r="AQ1725" s="68"/>
      <c r="AR1725" s="68"/>
      <c r="AS1725" s="68"/>
      <c r="AT1725" s="68"/>
      <c r="AU1725" s="68"/>
      <c r="AV1725" s="68"/>
      <c r="AX1725" s="68"/>
      <c r="AY1725" s="68"/>
      <c r="AZ1725" s="68"/>
      <c r="BA1725" s="68"/>
      <c r="BB1725" s="68"/>
      <c r="BC1725" s="68"/>
      <c r="BD1725" s="68"/>
      <c r="BE1725" s="68"/>
      <c r="BF1725" s="68"/>
      <c r="BG1725" s="68"/>
      <c r="BH1725" s="68"/>
      <c r="BI1725" s="68"/>
      <c r="BJ1725" s="68"/>
      <c r="BK1725" s="68"/>
      <c r="BL1725" s="68"/>
    </row>
    <row r="1726" spans="27:64">
      <c r="AA1726" s="68"/>
      <c r="AB1726" s="68"/>
      <c r="AC1726" s="68"/>
      <c r="AD1726" s="68"/>
      <c r="AE1726" s="68"/>
      <c r="AG1726" s="167"/>
      <c r="AN1726" s="68"/>
      <c r="AO1726" s="68"/>
      <c r="AP1726" s="68"/>
      <c r="AQ1726" s="68"/>
      <c r="AR1726" s="68"/>
      <c r="AS1726" s="68"/>
      <c r="AT1726" s="68"/>
      <c r="AU1726" s="68"/>
    </row>
    <row r="1727" spans="27:64">
      <c r="AA1727" s="68"/>
      <c r="AB1727" s="68"/>
      <c r="AC1727" s="68"/>
      <c r="AD1727" s="68"/>
      <c r="AE1727" s="68"/>
      <c r="AG1727" s="167"/>
      <c r="AN1727" s="68"/>
      <c r="AO1727" s="68"/>
      <c r="AP1727" s="68"/>
      <c r="AQ1727" s="68"/>
      <c r="AR1727" s="68"/>
      <c r="AS1727" s="68"/>
      <c r="AT1727" s="68"/>
      <c r="AU1727" s="68"/>
      <c r="AV1727" s="68"/>
    </row>
    <row r="1728" spans="27:64">
      <c r="AA1728" s="68"/>
      <c r="AB1728" s="68"/>
      <c r="AC1728" s="68"/>
      <c r="AD1728" s="68"/>
      <c r="AE1728" s="68"/>
      <c r="AG1728" s="167"/>
      <c r="AN1728" s="68"/>
      <c r="AO1728" s="68"/>
      <c r="AP1728" s="68"/>
      <c r="AQ1728" s="68"/>
      <c r="AR1728" s="68"/>
      <c r="AS1728" s="68"/>
      <c r="AT1728" s="68"/>
      <c r="AU1728" s="68"/>
      <c r="AV1728" s="68"/>
    </row>
    <row r="1729" spans="27:64">
      <c r="AA1729" s="68"/>
      <c r="AB1729" s="68"/>
      <c r="AC1729" s="68"/>
      <c r="AD1729" s="68"/>
      <c r="AE1729" s="68"/>
      <c r="AG1729" s="167"/>
      <c r="AN1729" s="68"/>
      <c r="AO1729" s="68"/>
      <c r="AP1729" s="68"/>
      <c r="AQ1729" s="68"/>
      <c r="AR1729" s="68"/>
      <c r="AS1729" s="68"/>
      <c r="AT1729" s="68"/>
      <c r="AU1729" s="68"/>
    </row>
    <row r="1730" spans="27:64">
      <c r="AA1730" s="68"/>
      <c r="AB1730" s="68"/>
      <c r="AC1730" s="68"/>
      <c r="AD1730" s="68"/>
      <c r="AE1730" s="68"/>
      <c r="AG1730" s="167"/>
      <c r="AN1730" s="68"/>
      <c r="AO1730" s="68"/>
      <c r="AP1730" s="68"/>
      <c r="AQ1730" s="68"/>
      <c r="AR1730" s="68"/>
      <c r="AS1730" s="68"/>
      <c r="AT1730" s="68"/>
      <c r="AU1730" s="68"/>
      <c r="AV1730" s="68"/>
      <c r="AX1730" s="68"/>
      <c r="AY1730" s="68"/>
      <c r="AZ1730" s="68"/>
      <c r="BA1730" s="68"/>
      <c r="BB1730" s="68"/>
      <c r="BC1730" s="68"/>
      <c r="BD1730" s="68"/>
      <c r="BE1730" s="68"/>
      <c r="BF1730" s="68"/>
      <c r="BG1730" s="68"/>
      <c r="BH1730" s="68"/>
      <c r="BI1730" s="68"/>
      <c r="BJ1730" s="68"/>
      <c r="BK1730" s="68"/>
      <c r="BL1730" s="68"/>
    </row>
    <row r="1731" spans="27:64">
      <c r="AA1731" s="68"/>
      <c r="AB1731" s="68"/>
      <c r="AC1731" s="68"/>
      <c r="AD1731" s="68"/>
      <c r="AE1731" s="68"/>
      <c r="AG1731" s="167"/>
      <c r="AN1731" s="68"/>
      <c r="AO1731" s="68"/>
      <c r="AP1731" s="68"/>
      <c r="AQ1731" s="68"/>
      <c r="AR1731" s="68"/>
      <c r="AS1731" s="68"/>
      <c r="AT1731" s="68"/>
      <c r="AU1731" s="68"/>
      <c r="AV1731" s="68"/>
    </row>
    <row r="1732" spans="27:64">
      <c r="AA1732" s="68"/>
      <c r="AB1732" s="68"/>
      <c r="AC1732" s="68"/>
      <c r="AD1732" s="68"/>
      <c r="AE1732" s="68"/>
      <c r="AG1732" s="167"/>
      <c r="AN1732" s="68"/>
      <c r="AO1732" s="68"/>
      <c r="AP1732" s="68"/>
      <c r="AQ1732" s="68"/>
      <c r="AR1732" s="68"/>
      <c r="AS1732" s="68"/>
      <c r="AT1732" s="68"/>
      <c r="AU1732" s="68"/>
    </row>
    <row r="1733" spans="27:64">
      <c r="AA1733" s="68"/>
      <c r="AB1733" s="68"/>
      <c r="AC1733" s="68"/>
      <c r="AD1733" s="68"/>
      <c r="AE1733" s="68"/>
      <c r="AG1733" s="167"/>
      <c r="AN1733" s="68"/>
      <c r="AO1733" s="68"/>
      <c r="AP1733" s="68"/>
      <c r="AQ1733" s="68"/>
      <c r="AR1733" s="68"/>
      <c r="AS1733" s="68"/>
      <c r="AT1733" s="68"/>
      <c r="AU1733" s="68"/>
    </row>
    <row r="1734" spans="27:64">
      <c r="AA1734" s="68"/>
      <c r="AB1734" s="68"/>
      <c r="AC1734" s="68"/>
      <c r="AD1734" s="68"/>
      <c r="AE1734" s="68"/>
      <c r="AG1734" s="167"/>
      <c r="AN1734" s="68"/>
      <c r="AO1734" s="68"/>
      <c r="AP1734" s="68"/>
      <c r="AQ1734" s="68"/>
      <c r="AR1734" s="68"/>
      <c r="AS1734" s="68"/>
      <c r="AT1734" s="68"/>
      <c r="AU1734" s="68"/>
    </row>
    <row r="1735" spans="27:64">
      <c r="AA1735" s="68"/>
      <c r="AB1735" s="68"/>
      <c r="AC1735" s="68"/>
      <c r="AD1735" s="68"/>
      <c r="AE1735" s="68"/>
      <c r="AG1735" s="167"/>
      <c r="AN1735" s="68"/>
      <c r="AO1735" s="68"/>
      <c r="AP1735" s="68"/>
      <c r="AQ1735" s="68"/>
      <c r="AR1735" s="68"/>
      <c r="AS1735" s="68"/>
      <c r="AT1735" s="68"/>
      <c r="AU1735" s="68"/>
      <c r="AV1735" s="68"/>
      <c r="AX1735" s="68"/>
      <c r="AY1735" s="68"/>
      <c r="AZ1735" s="68"/>
      <c r="BA1735" s="68"/>
      <c r="BB1735" s="68"/>
      <c r="BC1735" s="68"/>
      <c r="BD1735" s="68"/>
      <c r="BE1735" s="68"/>
      <c r="BF1735" s="68"/>
      <c r="BG1735" s="68"/>
      <c r="BH1735" s="68"/>
      <c r="BI1735" s="68"/>
      <c r="BJ1735" s="68"/>
      <c r="BK1735" s="68"/>
      <c r="BL1735" s="68"/>
    </row>
    <row r="1736" spans="27:64">
      <c r="AA1736" s="68"/>
      <c r="AB1736" s="68"/>
      <c r="AC1736" s="68"/>
      <c r="AD1736" s="68"/>
      <c r="AE1736" s="68"/>
      <c r="AG1736" s="167"/>
      <c r="AN1736" s="68"/>
      <c r="AO1736" s="68"/>
      <c r="AP1736" s="68"/>
      <c r="AQ1736" s="68"/>
      <c r="AR1736" s="68"/>
      <c r="AS1736" s="68"/>
      <c r="AT1736" s="68"/>
      <c r="AU1736" s="68"/>
    </row>
    <row r="1737" spans="27:64">
      <c r="AA1737" s="68"/>
      <c r="AB1737" s="68"/>
      <c r="AC1737" s="68"/>
      <c r="AD1737" s="68"/>
      <c r="AE1737" s="68"/>
      <c r="AG1737" s="167"/>
      <c r="AN1737" s="68"/>
      <c r="AO1737" s="68"/>
      <c r="AP1737" s="68"/>
      <c r="AQ1737" s="68"/>
      <c r="AR1737" s="68"/>
      <c r="AS1737" s="68"/>
      <c r="AT1737" s="68"/>
      <c r="AU1737" s="68"/>
      <c r="AV1737" s="68"/>
      <c r="AX1737" s="68"/>
    </row>
    <row r="1738" spans="27:64">
      <c r="AA1738" s="68"/>
      <c r="AB1738" s="68"/>
      <c r="AC1738" s="68"/>
      <c r="AD1738" s="68"/>
      <c r="AE1738" s="68"/>
      <c r="AG1738" s="167"/>
      <c r="AN1738" s="68"/>
      <c r="AO1738" s="68"/>
      <c r="AP1738" s="68"/>
      <c r="AQ1738" s="68"/>
      <c r="AR1738" s="68"/>
      <c r="AS1738" s="68"/>
      <c r="AT1738" s="68"/>
      <c r="AU1738" s="68"/>
    </row>
    <row r="1739" spans="27:64">
      <c r="AA1739" s="68"/>
      <c r="AB1739" s="68"/>
      <c r="AC1739" s="68"/>
      <c r="AD1739" s="68"/>
      <c r="AE1739" s="68"/>
      <c r="AG1739" s="167"/>
      <c r="AN1739" s="68"/>
      <c r="AO1739" s="68"/>
      <c r="AP1739" s="68"/>
      <c r="AQ1739" s="68"/>
      <c r="AR1739" s="68"/>
      <c r="AS1739" s="68"/>
      <c r="AT1739" s="68"/>
      <c r="AU1739" s="68"/>
    </row>
    <row r="1740" spans="27:64">
      <c r="AA1740" s="68"/>
      <c r="AB1740" s="68"/>
      <c r="AC1740" s="68"/>
      <c r="AD1740" s="68"/>
      <c r="AE1740" s="68"/>
      <c r="AG1740" s="167"/>
      <c r="AN1740" s="68"/>
      <c r="AO1740" s="68"/>
      <c r="AP1740" s="68"/>
      <c r="AQ1740" s="68"/>
      <c r="AR1740" s="68"/>
      <c r="AS1740" s="68"/>
      <c r="AT1740" s="68"/>
      <c r="AU1740" s="68"/>
      <c r="AV1740" s="68"/>
      <c r="AW1740" s="68"/>
      <c r="AX1740" s="68"/>
      <c r="AY1740" s="68"/>
      <c r="AZ1740" s="68"/>
      <c r="BA1740" s="68"/>
      <c r="BB1740" s="68"/>
      <c r="BC1740" s="68"/>
      <c r="BD1740" s="68"/>
      <c r="BE1740" s="68"/>
      <c r="BF1740" s="68"/>
      <c r="BG1740" s="68"/>
      <c r="BH1740" s="68"/>
      <c r="BI1740" s="68"/>
      <c r="BJ1740" s="68"/>
      <c r="BK1740" s="68"/>
      <c r="BL1740" s="68"/>
    </row>
    <row r="1741" spans="27:64">
      <c r="AA1741" s="68"/>
      <c r="AB1741" s="68"/>
      <c r="AC1741" s="68"/>
      <c r="AD1741" s="68"/>
      <c r="AE1741" s="68"/>
      <c r="AG1741" s="167"/>
      <c r="AN1741" s="68"/>
      <c r="AO1741" s="68"/>
      <c r="AP1741" s="68"/>
      <c r="AQ1741" s="68"/>
      <c r="AR1741" s="68"/>
      <c r="AS1741" s="68"/>
      <c r="AT1741" s="68"/>
      <c r="AU1741" s="68"/>
      <c r="AV1741" s="68"/>
      <c r="AW1741" s="68"/>
      <c r="AX1741" s="68"/>
      <c r="AY1741" s="68"/>
      <c r="AZ1741" s="68"/>
      <c r="BA1741" s="68"/>
      <c r="BB1741" s="68"/>
      <c r="BC1741" s="68"/>
      <c r="BD1741" s="68"/>
      <c r="BE1741" s="68"/>
      <c r="BF1741" s="68"/>
      <c r="BG1741" s="68"/>
      <c r="BH1741" s="68"/>
      <c r="BI1741" s="68"/>
      <c r="BJ1741" s="68"/>
      <c r="BK1741" s="68"/>
      <c r="BL1741" s="68"/>
    </row>
    <row r="1742" spans="27:64">
      <c r="AA1742" s="68"/>
      <c r="AB1742" s="68"/>
      <c r="AC1742" s="68"/>
      <c r="AD1742" s="68"/>
      <c r="AE1742" s="68"/>
      <c r="AG1742" s="167"/>
      <c r="AN1742" s="68"/>
      <c r="AO1742" s="68"/>
      <c r="AP1742" s="68"/>
      <c r="AQ1742" s="68"/>
      <c r="AR1742" s="68"/>
      <c r="AS1742" s="68"/>
      <c r="AT1742" s="68"/>
      <c r="AU1742" s="68"/>
    </row>
    <row r="1743" spans="27:64">
      <c r="AA1743" s="68"/>
      <c r="AB1743" s="68"/>
      <c r="AC1743" s="68"/>
      <c r="AD1743" s="68"/>
      <c r="AE1743" s="68"/>
      <c r="AG1743" s="167"/>
      <c r="AN1743" s="68"/>
      <c r="AO1743" s="68"/>
      <c r="AP1743" s="68"/>
      <c r="AQ1743" s="68"/>
      <c r="AR1743" s="68"/>
      <c r="AS1743" s="68"/>
      <c r="AT1743" s="68"/>
      <c r="AU1743" s="68"/>
    </row>
    <row r="1744" spans="27:64">
      <c r="AA1744" s="68"/>
      <c r="AB1744" s="68"/>
      <c r="AC1744" s="68"/>
      <c r="AD1744" s="68"/>
      <c r="AE1744" s="68"/>
      <c r="AG1744" s="167"/>
      <c r="AN1744" s="68"/>
      <c r="AO1744" s="68"/>
      <c r="AP1744" s="68"/>
      <c r="AQ1744" s="68"/>
      <c r="AR1744" s="68"/>
      <c r="AS1744" s="68"/>
      <c r="AT1744" s="68"/>
      <c r="AU1744" s="68"/>
      <c r="AV1744" s="68"/>
    </row>
    <row r="1745" spans="27:64">
      <c r="AA1745" s="68"/>
      <c r="AB1745" s="68"/>
      <c r="AC1745" s="68"/>
      <c r="AD1745" s="68"/>
      <c r="AE1745" s="68"/>
      <c r="AG1745" s="167"/>
      <c r="AN1745" s="68"/>
      <c r="AO1745" s="68"/>
      <c r="AP1745" s="68"/>
      <c r="AQ1745" s="68"/>
      <c r="AR1745" s="68"/>
      <c r="AS1745" s="68"/>
      <c r="AT1745" s="68"/>
      <c r="AU1745" s="68"/>
    </row>
    <row r="1746" spans="27:64">
      <c r="AA1746" s="68"/>
      <c r="AB1746" s="68"/>
      <c r="AC1746" s="68"/>
      <c r="AD1746" s="68"/>
      <c r="AE1746" s="68"/>
      <c r="AG1746" s="167"/>
      <c r="AN1746" s="68"/>
      <c r="AO1746" s="68"/>
      <c r="AP1746" s="68"/>
      <c r="AQ1746" s="68"/>
      <c r="AR1746" s="68"/>
      <c r="AS1746" s="68"/>
      <c r="AT1746" s="68"/>
      <c r="AU1746" s="68"/>
    </row>
    <row r="1747" spans="27:64">
      <c r="AA1747" s="68"/>
      <c r="AB1747" s="68"/>
      <c r="AC1747" s="68"/>
      <c r="AD1747" s="68"/>
      <c r="AE1747" s="68"/>
      <c r="AG1747" s="167"/>
      <c r="AN1747" s="68"/>
      <c r="AO1747" s="68"/>
      <c r="AP1747" s="68"/>
      <c r="AQ1747" s="68"/>
      <c r="AR1747" s="68"/>
      <c r="AS1747" s="68"/>
      <c r="AT1747" s="68"/>
      <c r="AU1747" s="68"/>
    </row>
    <row r="1748" spans="27:64">
      <c r="AA1748" s="68"/>
      <c r="AB1748" s="68"/>
      <c r="AC1748" s="68"/>
      <c r="AD1748" s="68"/>
      <c r="AE1748" s="68"/>
      <c r="AG1748" s="167"/>
      <c r="AN1748" s="68"/>
      <c r="AO1748" s="68"/>
      <c r="AP1748" s="68"/>
      <c r="AQ1748" s="68"/>
      <c r="AR1748" s="68"/>
      <c r="AS1748" s="68"/>
      <c r="AT1748" s="68"/>
      <c r="AU1748" s="68"/>
    </row>
    <row r="1749" spans="27:64">
      <c r="AA1749" s="68"/>
      <c r="AB1749" s="68"/>
      <c r="AC1749" s="68"/>
      <c r="AD1749" s="68"/>
      <c r="AE1749" s="68"/>
      <c r="AG1749" s="167"/>
      <c r="AN1749" s="68"/>
      <c r="AO1749" s="68"/>
      <c r="AP1749" s="68"/>
      <c r="AQ1749" s="68"/>
      <c r="AR1749" s="68"/>
      <c r="AS1749" s="68"/>
      <c r="AT1749" s="68"/>
      <c r="AU1749" s="68"/>
    </row>
    <row r="1750" spans="27:64">
      <c r="AA1750" s="68"/>
      <c r="AB1750" s="68"/>
      <c r="AC1750" s="68"/>
      <c r="AD1750" s="68"/>
      <c r="AE1750" s="68"/>
      <c r="AG1750" s="167"/>
      <c r="AN1750" s="68"/>
      <c r="AO1750" s="68"/>
      <c r="AP1750" s="68"/>
      <c r="AQ1750" s="68"/>
      <c r="AR1750" s="68"/>
      <c r="AS1750" s="68"/>
      <c r="AT1750" s="68"/>
      <c r="AU1750" s="68"/>
      <c r="AV1750" s="68"/>
    </row>
    <row r="1751" spans="27:64">
      <c r="AA1751" s="68"/>
      <c r="AB1751" s="68"/>
      <c r="AC1751" s="68"/>
      <c r="AD1751" s="68"/>
      <c r="AE1751" s="68"/>
      <c r="AG1751" s="167"/>
      <c r="AN1751" s="68"/>
      <c r="AO1751" s="68"/>
      <c r="AP1751" s="68"/>
      <c r="AQ1751" s="68"/>
      <c r="AR1751" s="68"/>
      <c r="AS1751" s="68"/>
      <c r="AT1751" s="68"/>
      <c r="AU1751" s="68"/>
    </row>
    <row r="1752" spans="27:64">
      <c r="AA1752" s="68"/>
      <c r="AB1752" s="68"/>
      <c r="AC1752" s="68"/>
      <c r="AD1752" s="68"/>
      <c r="AE1752" s="68"/>
      <c r="AG1752" s="167"/>
      <c r="AN1752" s="68"/>
      <c r="AO1752" s="68"/>
      <c r="AP1752" s="68"/>
      <c r="AQ1752" s="68"/>
      <c r="AR1752" s="68"/>
      <c r="AS1752" s="68"/>
      <c r="AT1752" s="68"/>
      <c r="AU1752" s="68"/>
    </row>
    <row r="1753" spans="27:64">
      <c r="AA1753" s="68"/>
      <c r="AB1753" s="68"/>
      <c r="AC1753" s="68"/>
      <c r="AD1753" s="68"/>
      <c r="AE1753" s="68"/>
      <c r="AG1753" s="167"/>
      <c r="AN1753" s="68"/>
      <c r="AO1753" s="68"/>
      <c r="AP1753" s="68"/>
      <c r="AQ1753" s="68"/>
      <c r="AR1753" s="68"/>
      <c r="AS1753" s="68"/>
      <c r="AT1753" s="68"/>
      <c r="AU1753" s="68"/>
      <c r="AV1753" s="68"/>
      <c r="AW1753" s="68"/>
      <c r="AX1753" s="68"/>
      <c r="AY1753" s="68"/>
      <c r="AZ1753" s="68"/>
      <c r="BA1753" s="68"/>
      <c r="BB1753" s="68"/>
      <c r="BC1753" s="68"/>
      <c r="BD1753" s="68"/>
      <c r="BE1753" s="68"/>
      <c r="BF1753" s="68"/>
      <c r="BG1753" s="68"/>
      <c r="BH1753" s="68"/>
      <c r="BI1753" s="68"/>
      <c r="BJ1753" s="68"/>
      <c r="BK1753" s="68"/>
      <c r="BL1753" s="68"/>
    </row>
    <row r="1754" spans="27:64">
      <c r="AA1754" s="68"/>
      <c r="AB1754" s="68"/>
      <c r="AC1754" s="68"/>
      <c r="AD1754" s="68"/>
      <c r="AE1754" s="68"/>
      <c r="AG1754" s="167"/>
      <c r="AN1754" s="68"/>
      <c r="AO1754" s="68"/>
      <c r="AP1754" s="68"/>
      <c r="AQ1754" s="68"/>
      <c r="AR1754" s="68"/>
      <c r="AS1754" s="68"/>
      <c r="AT1754" s="68"/>
      <c r="AU1754" s="68"/>
    </row>
    <row r="1755" spans="27:64">
      <c r="AA1755" s="68"/>
      <c r="AB1755" s="68"/>
      <c r="AC1755" s="68"/>
      <c r="AD1755" s="68"/>
      <c r="AE1755" s="68"/>
      <c r="AG1755" s="167"/>
      <c r="AN1755" s="68"/>
      <c r="AO1755" s="68"/>
      <c r="AP1755" s="68"/>
      <c r="AQ1755" s="68"/>
      <c r="AR1755" s="68"/>
      <c r="AS1755" s="68"/>
      <c r="AT1755" s="68"/>
      <c r="AU1755" s="68"/>
    </row>
    <row r="1756" spans="27:64">
      <c r="AA1756" s="68"/>
      <c r="AB1756" s="68"/>
      <c r="AC1756" s="68"/>
      <c r="AD1756" s="68"/>
      <c r="AE1756" s="68"/>
      <c r="AG1756" s="167"/>
      <c r="AN1756" s="68"/>
      <c r="AO1756" s="68"/>
      <c r="AP1756" s="68"/>
      <c r="AQ1756" s="68"/>
      <c r="AR1756" s="68"/>
      <c r="AS1756" s="68"/>
      <c r="AT1756" s="68"/>
      <c r="AU1756" s="68"/>
    </row>
    <row r="1757" spans="27:64">
      <c r="AA1757" s="68"/>
      <c r="AB1757" s="68"/>
      <c r="AC1757" s="68"/>
      <c r="AD1757" s="68"/>
      <c r="AE1757" s="68"/>
      <c r="AG1757" s="167"/>
      <c r="AN1757" s="68"/>
      <c r="AO1757" s="68"/>
      <c r="AP1757" s="68"/>
      <c r="AQ1757" s="68"/>
      <c r="AR1757" s="68"/>
      <c r="AS1757" s="68"/>
      <c r="AT1757" s="68"/>
      <c r="AU1757" s="68"/>
    </row>
    <row r="1758" spans="27:64">
      <c r="AA1758" s="68"/>
      <c r="AB1758" s="68"/>
      <c r="AC1758" s="68"/>
      <c r="AD1758" s="68"/>
      <c r="AE1758" s="68"/>
      <c r="AG1758" s="167"/>
      <c r="AN1758" s="68"/>
      <c r="AO1758" s="68"/>
      <c r="AP1758" s="68"/>
      <c r="AQ1758" s="68"/>
      <c r="AR1758" s="68"/>
      <c r="AS1758" s="68"/>
      <c r="AT1758" s="68"/>
      <c r="AU1758" s="68"/>
    </row>
    <row r="1759" spans="27:64">
      <c r="AA1759" s="68"/>
      <c r="AB1759" s="68"/>
      <c r="AC1759" s="68"/>
      <c r="AD1759" s="68"/>
      <c r="AE1759" s="68"/>
      <c r="AG1759" s="167"/>
      <c r="AN1759" s="68"/>
      <c r="AO1759" s="68"/>
      <c r="AP1759" s="68"/>
      <c r="AQ1759" s="68"/>
      <c r="AR1759" s="68"/>
      <c r="AS1759" s="68"/>
      <c r="AT1759" s="68"/>
      <c r="AU1759" s="68"/>
      <c r="AV1759" s="68"/>
      <c r="AW1759" s="68"/>
      <c r="AX1759" s="68"/>
      <c r="AY1759" s="68"/>
      <c r="AZ1759" s="68"/>
      <c r="BA1759" s="68"/>
      <c r="BB1759" s="68"/>
      <c r="BC1759" s="68"/>
      <c r="BD1759" s="68"/>
      <c r="BE1759" s="68"/>
      <c r="BF1759" s="68"/>
      <c r="BG1759" s="68"/>
      <c r="BH1759" s="68"/>
      <c r="BI1759" s="68"/>
      <c r="BJ1759" s="68"/>
      <c r="BK1759" s="68"/>
      <c r="BL1759" s="68"/>
    </row>
    <row r="1760" spans="27:64">
      <c r="AA1760" s="68"/>
      <c r="AB1760" s="68"/>
      <c r="AC1760" s="68"/>
      <c r="AD1760" s="68"/>
      <c r="AE1760" s="68"/>
      <c r="AG1760" s="167"/>
      <c r="AN1760" s="68"/>
      <c r="AO1760" s="68"/>
      <c r="AP1760" s="68"/>
      <c r="AQ1760" s="68"/>
      <c r="AR1760" s="68"/>
      <c r="AS1760" s="68"/>
      <c r="AT1760" s="68"/>
      <c r="AU1760" s="68"/>
      <c r="AV1760" s="68"/>
      <c r="AW1760" s="68"/>
      <c r="AX1760" s="68"/>
      <c r="AY1760" s="68"/>
      <c r="AZ1760" s="68"/>
      <c r="BA1760" s="68"/>
      <c r="BB1760" s="68"/>
      <c r="BC1760" s="68"/>
      <c r="BD1760" s="68"/>
      <c r="BE1760" s="68"/>
      <c r="BF1760" s="68"/>
      <c r="BG1760" s="68"/>
      <c r="BH1760" s="68"/>
      <c r="BI1760" s="68"/>
      <c r="BJ1760" s="68"/>
      <c r="BK1760" s="68"/>
      <c r="BL1760" s="68"/>
    </row>
    <row r="1761" spans="27:64">
      <c r="AA1761" s="68"/>
      <c r="AB1761" s="68"/>
      <c r="AC1761" s="68"/>
      <c r="AD1761" s="68"/>
      <c r="AE1761" s="68"/>
      <c r="AG1761" s="167"/>
      <c r="AN1761" s="68"/>
      <c r="AO1761" s="68"/>
      <c r="AP1761" s="68"/>
      <c r="AQ1761" s="68"/>
      <c r="AR1761" s="68"/>
      <c r="AS1761" s="68"/>
      <c r="AT1761" s="68"/>
      <c r="AU1761" s="68"/>
      <c r="AV1761" s="68"/>
    </row>
    <row r="1762" spans="27:64">
      <c r="AA1762" s="68"/>
      <c r="AB1762" s="68"/>
      <c r="AC1762" s="68"/>
      <c r="AD1762" s="68"/>
      <c r="AE1762" s="68"/>
      <c r="AG1762" s="167"/>
      <c r="AN1762" s="68"/>
      <c r="AO1762" s="68"/>
      <c r="AP1762" s="68"/>
      <c r="AQ1762" s="68"/>
      <c r="AR1762" s="68"/>
      <c r="AS1762" s="68"/>
      <c r="AT1762" s="68"/>
      <c r="AU1762" s="68"/>
      <c r="AV1762" s="68"/>
    </row>
    <row r="1763" spans="27:64">
      <c r="AA1763" s="68"/>
      <c r="AB1763" s="68"/>
      <c r="AC1763" s="68"/>
      <c r="AD1763" s="68"/>
      <c r="AE1763" s="68"/>
      <c r="AG1763" s="167"/>
      <c r="AN1763" s="68"/>
      <c r="AO1763" s="68"/>
      <c r="AP1763" s="68"/>
      <c r="AQ1763" s="68"/>
      <c r="AR1763" s="68"/>
      <c r="AS1763" s="68"/>
      <c r="AT1763" s="68"/>
      <c r="AU1763" s="68"/>
    </row>
    <row r="1764" spans="27:64">
      <c r="AA1764" s="68"/>
      <c r="AB1764" s="68"/>
      <c r="AC1764" s="68"/>
      <c r="AD1764" s="68"/>
      <c r="AE1764" s="68"/>
      <c r="AG1764" s="167"/>
      <c r="AN1764" s="68"/>
      <c r="AO1764" s="68"/>
      <c r="AP1764" s="68"/>
      <c r="AQ1764" s="68"/>
      <c r="AR1764" s="68"/>
      <c r="AS1764" s="68"/>
      <c r="AT1764" s="68"/>
      <c r="AU1764" s="68"/>
    </row>
    <row r="1765" spans="27:64">
      <c r="AA1765" s="68"/>
      <c r="AB1765" s="68"/>
      <c r="AC1765" s="68"/>
      <c r="AD1765" s="68"/>
      <c r="AE1765" s="68"/>
      <c r="AG1765" s="167"/>
      <c r="AN1765" s="68"/>
      <c r="AO1765" s="68"/>
      <c r="AP1765" s="68"/>
      <c r="AQ1765" s="68"/>
      <c r="AR1765" s="68"/>
      <c r="AS1765" s="68"/>
      <c r="AT1765" s="68"/>
      <c r="AU1765" s="68"/>
      <c r="AV1765" s="68"/>
      <c r="AW1765" s="68"/>
      <c r="AX1765" s="68"/>
      <c r="AY1765" s="68"/>
      <c r="AZ1765" s="68"/>
      <c r="BA1765" s="68"/>
      <c r="BB1765" s="68"/>
      <c r="BC1765" s="68"/>
      <c r="BD1765" s="68"/>
      <c r="BE1765" s="68"/>
      <c r="BF1765" s="68"/>
      <c r="BG1765" s="68"/>
      <c r="BH1765" s="68"/>
      <c r="BI1765" s="68"/>
      <c r="BJ1765" s="68"/>
      <c r="BK1765" s="68"/>
      <c r="BL1765" s="68"/>
    </row>
    <row r="1766" spans="27:64">
      <c r="AA1766" s="68"/>
      <c r="AB1766" s="68"/>
      <c r="AC1766" s="68"/>
      <c r="AD1766" s="68"/>
      <c r="AE1766" s="68"/>
      <c r="AG1766" s="167"/>
      <c r="AN1766" s="68"/>
      <c r="AO1766" s="68"/>
      <c r="AP1766" s="68"/>
      <c r="AQ1766" s="68"/>
      <c r="AR1766" s="68"/>
      <c r="AS1766" s="68"/>
      <c r="AT1766" s="68"/>
      <c r="AU1766" s="68"/>
      <c r="AV1766" s="68"/>
      <c r="AX1766" s="68"/>
      <c r="AY1766" s="68"/>
      <c r="AZ1766" s="68"/>
      <c r="BA1766" s="68"/>
      <c r="BB1766" s="68"/>
      <c r="BC1766" s="68"/>
      <c r="BD1766" s="68"/>
      <c r="BE1766" s="68"/>
      <c r="BF1766" s="68"/>
      <c r="BG1766" s="68"/>
      <c r="BH1766" s="68"/>
      <c r="BI1766" s="68"/>
      <c r="BJ1766" s="68"/>
      <c r="BK1766" s="68"/>
      <c r="BL1766" s="68"/>
    </row>
    <row r="1767" spans="27:64">
      <c r="AA1767" s="68"/>
      <c r="AB1767" s="68"/>
      <c r="AC1767" s="68"/>
      <c r="AD1767" s="68"/>
      <c r="AE1767" s="68"/>
      <c r="AG1767" s="167"/>
      <c r="AN1767" s="68"/>
      <c r="AO1767" s="68"/>
      <c r="AP1767" s="68"/>
      <c r="AQ1767" s="68"/>
      <c r="AR1767" s="68"/>
      <c r="AS1767" s="68"/>
      <c r="AT1767" s="68"/>
      <c r="AU1767" s="68"/>
    </row>
    <row r="1768" spans="27:64">
      <c r="AA1768" s="68"/>
      <c r="AB1768" s="68"/>
      <c r="AC1768" s="68"/>
      <c r="AD1768" s="68"/>
      <c r="AE1768" s="68"/>
      <c r="AG1768" s="167"/>
      <c r="AN1768" s="68"/>
      <c r="AO1768" s="68"/>
      <c r="AP1768" s="68"/>
      <c r="AQ1768" s="68"/>
      <c r="AR1768" s="68"/>
      <c r="AS1768" s="68"/>
      <c r="AT1768" s="68"/>
      <c r="AU1768" s="68"/>
      <c r="AV1768" s="68"/>
    </row>
    <row r="1769" spans="27:64">
      <c r="AA1769" s="68"/>
      <c r="AB1769" s="68"/>
      <c r="AC1769" s="68"/>
      <c r="AD1769" s="68"/>
      <c r="AE1769" s="68"/>
      <c r="AG1769" s="167"/>
      <c r="AN1769" s="68"/>
      <c r="AO1769" s="68"/>
      <c r="AP1769" s="68"/>
      <c r="AQ1769" s="68"/>
      <c r="AR1769" s="68"/>
      <c r="AS1769" s="68"/>
      <c r="AT1769" s="68"/>
      <c r="AU1769" s="68"/>
    </row>
    <row r="1770" spans="27:64">
      <c r="AA1770" s="68"/>
      <c r="AB1770" s="68"/>
      <c r="AC1770" s="68"/>
      <c r="AD1770" s="68"/>
      <c r="AE1770" s="68"/>
      <c r="AG1770" s="167"/>
      <c r="AN1770" s="68"/>
      <c r="AO1770" s="68"/>
      <c r="AP1770" s="68"/>
      <c r="AQ1770" s="68"/>
      <c r="AR1770" s="68"/>
      <c r="AS1770" s="68"/>
      <c r="AT1770" s="68"/>
      <c r="AU1770" s="68"/>
      <c r="AV1770" s="68"/>
    </row>
    <row r="1771" spans="27:64">
      <c r="AA1771" s="68"/>
      <c r="AB1771" s="68"/>
      <c r="AC1771" s="68"/>
      <c r="AD1771" s="68"/>
      <c r="AE1771" s="68"/>
      <c r="AG1771" s="167"/>
      <c r="AN1771" s="68"/>
      <c r="AO1771" s="68"/>
      <c r="AP1771" s="68"/>
      <c r="AQ1771" s="68"/>
      <c r="AR1771" s="68"/>
      <c r="AS1771" s="68"/>
      <c r="AT1771" s="68"/>
      <c r="AU1771" s="68"/>
    </row>
    <row r="1772" spans="27:64">
      <c r="AA1772" s="68"/>
      <c r="AB1772" s="68"/>
      <c r="AC1772" s="68"/>
      <c r="AD1772" s="68"/>
      <c r="AE1772" s="68"/>
      <c r="AG1772" s="167"/>
      <c r="AN1772" s="68"/>
      <c r="AO1772" s="68"/>
      <c r="AP1772" s="68"/>
      <c r="AQ1772" s="68"/>
      <c r="AR1772" s="68"/>
      <c r="AS1772" s="68"/>
      <c r="AT1772" s="68"/>
      <c r="AU1772" s="68"/>
      <c r="AV1772" s="68"/>
    </row>
    <row r="1773" spans="27:64">
      <c r="AA1773" s="68"/>
      <c r="AB1773" s="68"/>
      <c r="AC1773" s="68"/>
      <c r="AD1773" s="68"/>
      <c r="AE1773" s="68"/>
      <c r="AG1773" s="167"/>
      <c r="AN1773" s="68"/>
      <c r="AO1773" s="68"/>
      <c r="AP1773" s="68"/>
      <c r="AQ1773" s="68"/>
      <c r="AR1773" s="68"/>
      <c r="AS1773" s="68"/>
      <c r="AT1773" s="68"/>
      <c r="AU1773" s="68"/>
      <c r="AV1773" s="68"/>
      <c r="AW1773" s="68"/>
      <c r="AX1773" s="68"/>
      <c r="AY1773" s="68"/>
      <c r="AZ1773" s="68"/>
      <c r="BA1773" s="68"/>
      <c r="BB1773" s="68"/>
      <c r="BC1773" s="68"/>
      <c r="BD1773" s="68"/>
      <c r="BE1773" s="68"/>
      <c r="BF1773" s="68"/>
      <c r="BG1773" s="68"/>
      <c r="BH1773" s="68"/>
      <c r="BI1773" s="68"/>
      <c r="BJ1773" s="68"/>
      <c r="BK1773" s="68"/>
      <c r="BL1773" s="68"/>
    </row>
    <row r="1774" spans="27:64">
      <c r="AA1774" s="68"/>
      <c r="AB1774" s="68"/>
      <c r="AC1774" s="68"/>
      <c r="AD1774" s="68"/>
      <c r="AE1774" s="68"/>
      <c r="AG1774" s="167"/>
      <c r="AN1774" s="68"/>
      <c r="AO1774" s="68"/>
      <c r="AP1774" s="68"/>
      <c r="AQ1774" s="68"/>
      <c r="AR1774" s="68"/>
      <c r="AS1774" s="68"/>
      <c r="AT1774" s="68"/>
      <c r="AU1774" s="68"/>
    </row>
    <row r="1775" spans="27:64">
      <c r="AA1775" s="68"/>
      <c r="AB1775" s="68"/>
      <c r="AC1775" s="68"/>
      <c r="AD1775" s="68"/>
      <c r="AE1775" s="68"/>
      <c r="AG1775" s="167"/>
      <c r="AN1775" s="68"/>
      <c r="AO1775" s="68"/>
      <c r="AP1775" s="68"/>
      <c r="AQ1775" s="68"/>
      <c r="AR1775" s="68"/>
      <c r="AS1775" s="68"/>
      <c r="AT1775" s="68"/>
      <c r="AU1775" s="68"/>
    </row>
    <row r="1776" spans="27:64">
      <c r="AA1776" s="68"/>
      <c r="AB1776" s="68"/>
      <c r="AC1776" s="68"/>
      <c r="AD1776" s="68"/>
      <c r="AE1776" s="68"/>
      <c r="AG1776" s="167"/>
      <c r="AN1776" s="68"/>
      <c r="AO1776" s="68"/>
      <c r="AP1776" s="68"/>
      <c r="AQ1776" s="68"/>
      <c r="AR1776" s="68"/>
      <c r="AS1776" s="68"/>
      <c r="AT1776" s="68"/>
      <c r="AU1776" s="68"/>
    </row>
    <row r="1777" spans="27:48">
      <c r="AA1777" s="68"/>
      <c r="AB1777" s="68"/>
      <c r="AC1777" s="68"/>
      <c r="AD1777" s="68"/>
      <c r="AE1777" s="68"/>
      <c r="AG1777" s="167"/>
      <c r="AN1777" s="68"/>
      <c r="AO1777" s="68"/>
      <c r="AP1777" s="68"/>
      <c r="AQ1777" s="68"/>
      <c r="AR1777" s="68"/>
      <c r="AS1777" s="68"/>
      <c r="AT1777" s="68"/>
      <c r="AU1777" s="68"/>
    </row>
    <row r="1778" spans="27:48">
      <c r="AA1778" s="68"/>
      <c r="AB1778" s="68"/>
      <c r="AC1778" s="68"/>
      <c r="AD1778" s="68"/>
      <c r="AE1778" s="68"/>
      <c r="AG1778" s="167"/>
      <c r="AN1778" s="68"/>
      <c r="AO1778" s="68"/>
      <c r="AP1778" s="68"/>
      <c r="AQ1778" s="68"/>
      <c r="AR1778" s="68"/>
      <c r="AS1778" s="68"/>
      <c r="AT1778" s="68"/>
      <c r="AU1778" s="68"/>
    </row>
    <row r="1779" spans="27:48">
      <c r="AA1779" s="68"/>
      <c r="AB1779" s="68"/>
      <c r="AC1779" s="68"/>
      <c r="AD1779" s="68"/>
      <c r="AE1779" s="68"/>
      <c r="AG1779" s="167"/>
      <c r="AN1779" s="68"/>
      <c r="AO1779" s="68"/>
      <c r="AP1779" s="68"/>
      <c r="AQ1779" s="68"/>
      <c r="AR1779" s="68"/>
      <c r="AS1779" s="68"/>
      <c r="AT1779" s="68"/>
      <c r="AU1779" s="68"/>
    </row>
    <row r="1780" spans="27:48">
      <c r="AA1780" s="68"/>
      <c r="AB1780" s="68"/>
      <c r="AC1780" s="68"/>
      <c r="AD1780" s="68"/>
      <c r="AE1780" s="68"/>
      <c r="AG1780" s="167"/>
      <c r="AN1780" s="68"/>
      <c r="AO1780" s="68"/>
      <c r="AP1780" s="68"/>
      <c r="AQ1780" s="68"/>
      <c r="AR1780" s="68"/>
      <c r="AS1780" s="68"/>
      <c r="AT1780" s="68"/>
      <c r="AU1780" s="68"/>
    </row>
    <row r="1781" spans="27:48">
      <c r="AA1781" s="68"/>
      <c r="AB1781" s="68"/>
      <c r="AC1781" s="68"/>
      <c r="AD1781" s="68"/>
      <c r="AE1781" s="68"/>
      <c r="AG1781" s="167"/>
      <c r="AN1781" s="68"/>
      <c r="AO1781" s="68"/>
      <c r="AP1781" s="68"/>
      <c r="AQ1781" s="68"/>
      <c r="AR1781" s="68"/>
      <c r="AS1781" s="68"/>
      <c r="AT1781" s="68"/>
      <c r="AU1781" s="68"/>
    </row>
    <row r="1782" spans="27:48">
      <c r="AA1782" s="68"/>
      <c r="AB1782" s="68"/>
      <c r="AC1782" s="68"/>
      <c r="AD1782" s="68"/>
      <c r="AE1782" s="68"/>
      <c r="AG1782" s="167"/>
      <c r="AN1782" s="68"/>
      <c r="AO1782" s="68"/>
      <c r="AP1782" s="68"/>
      <c r="AQ1782" s="68"/>
      <c r="AR1782" s="68"/>
      <c r="AS1782" s="68"/>
      <c r="AT1782" s="68"/>
      <c r="AU1782" s="68"/>
    </row>
    <row r="1783" spans="27:48">
      <c r="AA1783" s="68"/>
      <c r="AB1783" s="68"/>
      <c r="AC1783" s="68"/>
      <c r="AD1783" s="68"/>
      <c r="AE1783" s="68"/>
      <c r="AG1783" s="167"/>
      <c r="AN1783" s="68"/>
      <c r="AO1783" s="68"/>
      <c r="AP1783" s="68"/>
      <c r="AQ1783" s="68"/>
      <c r="AR1783" s="68"/>
      <c r="AS1783" s="68"/>
      <c r="AT1783" s="68"/>
      <c r="AU1783" s="68"/>
    </row>
    <row r="1784" spans="27:48">
      <c r="AA1784" s="68"/>
      <c r="AB1784" s="68"/>
      <c r="AC1784" s="68"/>
      <c r="AD1784" s="68"/>
      <c r="AE1784" s="68"/>
      <c r="AG1784" s="167"/>
      <c r="AN1784" s="68"/>
      <c r="AO1784" s="68"/>
      <c r="AP1784" s="68"/>
      <c r="AQ1784" s="68"/>
      <c r="AR1784" s="68"/>
      <c r="AS1784" s="68"/>
      <c r="AT1784" s="68"/>
      <c r="AU1784" s="68"/>
      <c r="AV1784" s="68"/>
    </row>
    <row r="1785" spans="27:48">
      <c r="AA1785" s="68"/>
      <c r="AB1785" s="68"/>
      <c r="AC1785" s="68"/>
      <c r="AD1785" s="68"/>
      <c r="AE1785" s="68"/>
      <c r="AG1785" s="167"/>
      <c r="AN1785" s="68"/>
      <c r="AO1785" s="68"/>
      <c r="AP1785" s="68"/>
      <c r="AQ1785" s="68"/>
      <c r="AR1785" s="68"/>
      <c r="AS1785" s="68"/>
      <c r="AT1785" s="68"/>
      <c r="AU1785" s="68"/>
    </row>
    <row r="1786" spans="27:48">
      <c r="AA1786" s="68"/>
      <c r="AB1786" s="68"/>
      <c r="AC1786" s="68"/>
      <c r="AD1786" s="68"/>
      <c r="AE1786" s="68"/>
      <c r="AG1786" s="167"/>
      <c r="AN1786" s="68"/>
      <c r="AO1786" s="68"/>
      <c r="AP1786" s="68"/>
      <c r="AQ1786" s="68"/>
      <c r="AR1786" s="68"/>
      <c r="AS1786" s="68"/>
      <c r="AT1786" s="68"/>
      <c r="AU1786" s="68"/>
    </row>
    <row r="1787" spans="27:48">
      <c r="AA1787" s="68"/>
      <c r="AB1787" s="68"/>
      <c r="AC1787" s="68"/>
      <c r="AD1787" s="68"/>
      <c r="AE1787" s="68"/>
      <c r="AG1787" s="167"/>
      <c r="AN1787" s="68"/>
      <c r="AO1787" s="68"/>
      <c r="AP1787" s="68"/>
      <c r="AQ1787" s="68"/>
      <c r="AR1787" s="68"/>
      <c r="AS1787" s="68"/>
      <c r="AT1787" s="68"/>
      <c r="AU1787" s="68"/>
    </row>
    <row r="1788" spans="27:48">
      <c r="AA1788" s="68"/>
      <c r="AB1788" s="68"/>
      <c r="AC1788" s="68"/>
      <c r="AD1788" s="68"/>
      <c r="AE1788" s="68"/>
      <c r="AG1788" s="167"/>
      <c r="AN1788" s="68"/>
      <c r="AO1788" s="68"/>
      <c r="AP1788" s="68"/>
      <c r="AQ1788" s="68"/>
      <c r="AR1788" s="68"/>
      <c r="AS1788" s="68"/>
      <c r="AT1788" s="68"/>
      <c r="AU1788" s="68"/>
    </row>
    <row r="1789" spans="27:48">
      <c r="AA1789" s="68"/>
      <c r="AB1789" s="68"/>
      <c r="AC1789" s="68"/>
      <c r="AD1789" s="68"/>
      <c r="AE1789" s="68"/>
      <c r="AG1789" s="167"/>
      <c r="AN1789" s="68"/>
      <c r="AO1789" s="68"/>
      <c r="AP1789" s="68"/>
      <c r="AQ1789" s="68"/>
      <c r="AR1789" s="68"/>
      <c r="AS1789" s="68"/>
      <c r="AT1789" s="68"/>
      <c r="AU1789" s="68"/>
      <c r="AV1789" s="68"/>
    </row>
    <row r="1790" spans="27:48">
      <c r="AA1790" s="68"/>
      <c r="AB1790" s="68"/>
      <c r="AC1790" s="68"/>
      <c r="AD1790" s="68"/>
      <c r="AE1790" s="68"/>
      <c r="AG1790" s="167"/>
      <c r="AN1790" s="68"/>
      <c r="AO1790" s="68"/>
      <c r="AP1790" s="68"/>
      <c r="AQ1790" s="68"/>
      <c r="AR1790" s="68"/>
      <c r="AS1790" s="68"/>
      <c r="AT1790" s="68"/>
      <c r="AU1790" s="68"/>
    </row>
    <row r="1791" spans="27:48">
      <c r="AA1791" s="68"/>
      <c r="AB1791" s="68"/>
      <c r="AC1791" s="68"/>
      <c r="AD1791" s="68"/>
      <c r="AE1791" s="68"/>
      <c r="AG1791" s="167"/>
      <c r="AN1791" s="68"/>
      <c r="AO1791" s="68"/>
      <c r="AP1791" s="68"/>
      <c r="AQ1791" s="68"/>
      <c r="AR1791" s="68"/>
      <c r="AS1791" s="68"/>
      <c r="AT1791" s="68"/>
      <c r="AU1791" s="68"/>
    </row>
    <row r="1792" spans="27:48">
      <c r="AA1792" s="68"/>
      <c r="AB1792" s="68"/>
      <c r="AC1792" s="68"/>
      <c r="AD1792" s="68"/>
      <c r="AE1792" s="68"/>
      <c r="AG1792" s="167"/>
      <c r="AN1792" s="68"/>
      <c r="AO1792" s="68"/>
      <c r="AP1792" s="68"/>
      <c r="AQ1792" s="68"/>
      <c r="AR1792" s="68"/>
      <c r="AS1792" s="68"/>
      <c r="AT1792" s="68"/>
      <c r="AU1792" s="68"/>
    </row>
    <row r="1793" spans="27:64">
      <c r="AA1793" s="68"/>
      <c r="AB1793" s="68"/>
      <c r="AC1793" s="68"/>
      <c r="AD1793" s="68"/>
      <c r="AE1793" s="68"/>
      <c r="AG1793" s="167"/>
      <c r="AN1793" s="68"/>
      <c r="AO1793" s="68"/>
      <c r="AP1793" s="68"/>
      <c r="AQ1793" s="68"/>
      <c r="AR1793" s="68"/>
      <c r="AS1793" s="68"/>
      <c r="AT1793" s="68"/>
      <c r="AU1793" s="68"/>
    </row>
    <row r="1794" spans="27:64">
      <c r="AA1794" s="68"/>
      <c r="AB1794" s="68"/>
      <c r="AC1794" s="68"/>
      <c r="AD1794" s="68"/>
      <c r="AE1794" s="68"/>
      <c r="AG1794" s="167"/>
      <c r="AN1794" s="68"/>
      <c r="AO1794" s="68"/>
      <c r="AP1794" s="68"/>
      <c r="AQ1794" s="68"/>
      <c r="AR1794" s="68"/>
      <c r="AS1794" s="68"/>
      <c r="AT1794" s="68"/>
      <c r="AU1794" s="68"/>
    </row>
    <row r="1795" spans="27:64">
      <c r="AA1795" s="68"/>
      <c r="AB1795" s="68"/>
      <c r="AC1795" s="68"/>
      <c r="AD1795" s="68"/>
      <c r="AE1795" s="68"/>
      <c r="AG1795" s="167"/>
      <c r="AN1795" s="68"/>
      <c r="AO1795" s="68"/>
      <c r="AP1795" s="68"/>
      <c r="AQ1795" s="68"/>
      <c r="AR1795" s="68"/>
      <c r="AS1795" s="68"/>
      <c r="AT1795" s="68"/>
      <c r="AU1795" s="68"/>
    </row>
    <row r="1796" spans="27:64">
      <c r="AA1796" s="68"/>
      <c r="AB1796" s="68"/>
      <c r="AC1796" s="68"/>
      <c r="AD1796" s="68"/>
      <c r="AE1796" s="68"/>
      <c r="AG1796" s="167"/>
      <c r="AN1796" s="68"/>
      <c r="AO1796" s="68"/>
      <c r="AP1796" s="68"/>
      <c r="AQ1796" s="68"/>
      <c r="AR1796" s="68"/>
      <c r="AS1796" s="68"/>
      <c r="AT1796" s="68"/>
      <c r="AU1796" s="68"/>
    </row>
    <row r="1797" spans="27:64">
      <c r="AA1797" s="68"/>
      <c r="AB1797" s="68"/>
      <c r="AC1797" s="68"/>
      <c r="AD1797" s="68"/>
      <c r="AE1797" s="68"/>
      <c r="AG1797" s="167"/>
      <c r="AN1797" s="68"/>
      <c r="AO1797" s="68"/>
      <c r="AP1797" s="68"/>
      <c r="AQ1797" s="68"/>
      <c r="AR1797" s="68"/>
      <c r="AS1797" s="68"/>
      <c r="AT1797" s="68"/>
      <c r="AU1797" s="68"/>
    </row>
    <row r="1798" spans="27:64">
      <c r="AA1798" s="68"/>
      <c r="AB1798" s="68"/>
      <c r="AC1798" s="68"/>
      <c r="AD1798" s="68"/>
      <c r="AE1798" s="68"/>
      <c r="AG1798" s="167"/>
      <c r="AN1798" s="68"/>
      <c r="AO1798" s="68"/>
      <c r="AP1798" s="68"/>
      <c r="AQ1798" s="68"/>
      <c r="AR1798" s="68"/>
      <c r="AS1798" s="68"/>
      <c r="AT1798" s="68"/>
      <c r="AU1798" s="68"/>
      <c r="AV1798" s="68"/>
    </row>
    <row r="1799" spans="27:64">
      <c r="AA1799" s="68"/>
      <c r="AB1799" s="68"/>
      <c r="AC1799" s="68"/>
      <c r="AD1799" s="68"/>
      <c r="AE1799" s="68"/>
      <c r="AG1799" s="167"/>
      <c r="AN1799" s="68"/>
      <c r="AO1799" s="68"/>
      <c r="AP1799" s="68"/>
      <c r="AQ1799" s="68"/>
      <c r="AR1799" s="68"/>
      <c r="AS1799" s="68"/>
      <c r="AT1799" s="68"/>
      <c r="AU1799" s="68"/>
    </row>
    <row r="1800" spans="27:64">
      <c r="AA1800" s="68"/>
      <c r="AB1800" s="68"/>
      <c r="AC1800" s="68"/>
      <c r="AD1800" s="68"/>
      <c r="AE1800" s="68"/>
      <c r="AG1800" s="167"/>
      <c r="AN1800" s="68"/>
      <c r="AO1800" s="68"/>
      <c r="AP1800" s="68"/>
      <c r="AQ1800" s="68"/>
      <c r="AR1800" s="68"/>
      <c r="AS1800" s="68"/>
      <c r="AT1800" s="68"/>
      <c r="AU1800" s="68"/>
      <c r="AV1800" s="68"/>
      <c r="AX1800" s="68"/>
    </row>
    <row r="1801" spans="27:64">
      <c r="AA1801" s="68"/>
      <c r="AB1801" s="68"/>
      <c r="AC1801" s="68"/>
      <c r="AD1801" s="68"/>
      <c r="AE1801" s="68"/>
      <c r="AG1801" s="167"/>
      <c r="AN1801" s="68"/>
      <c r="AO1801" s="68"/>
      <c r="AP1801" s="68"/>
      <c r="AQ1801" s="68"/>
      <c r="AR1801" s="68"/>
      <c r="AS1801" s="68"/>
      <c r="AT1801" s="68"/>
      <c r="AU1801" s="68"/>
      <c r="AV1801" s="68"/>
      <c r="AW1801" s="68"/>
      <c r="AX1801" s="68"/>
      <c r="AY1801" s="68"/>
      <c r="AZ1801" s="68"/>
      <c r="BA1801" s="68"/>
      <c r="BB1801" s="68"/>
      <c r="BC1801" s="68"/>
      <c r="BD1801" s="68"/>
      <c r="BE1801" s="68"/>
      <c r="BF1801" s="68"/>
      <c r="BG1801" s="68"/>
      <c r="BH1801" s="68"/>
      <c r="BI1801" s="68"/>
      <c r="BJ1801" s="68"/>
      <c r="BK1801" s="68"/>
      <c r="BL1801" s="68"/>
    </row>
    <row r="1802" spans="27:64">
      <c r="AA1802" s="68"/>
      <c r="AB1802" s="68"/>
      <c r="AC1802" s="68"/>
      <c r="AD1802" s="68"/>
      <c r="AE1802" s="68"/>
      <c r="AG1802" s="167"/>
      <c r="AN1802" s="68"/>
      <c r="AO1802" s="68"/>
      <c r="AP1802" s="68"/>
      <c r="AQ1802" s="68"/>
      <c r="AR1802" s="68"/>
      <c r="AS1802" s="68"/>
      <c r="AT1802" s="68"/>
      <c r="AU1802" s="68"/>
    </row>
    <row r="1803" spans="27:64">
      <c r="AA1803" s="68"/>
      <c r="AB1803" s="68"/>
      <c r="AC1803" s="68"/>
      <c r="AD1803" s="68"/>
      <c r="AE1803" s="68"/>
      <c r="AG1803" s="167"/>
      <c r="AN1803" s="68"/>
      <c r="AO1803" s="68"/>
      <c r="AP1803" s="68"/>
      <c r="AQ1803" s="68"/>
      <c r="AR1803" s="68"/>
      <c r="AS1803" s="68"/>
      <c r="AT1803" s="68"/>
      <c r="AU1803" s="68"/>
    </row>
    <row r="1804" spans="27:64">
      <c r="AA1804" s="68"/>
      <c r="AB1804" s="68"/>
      <c r="AC1804" s="68"/>
      <c r="AD1804" s="68"/>
      <c r="AE1804" s="68"/>
      <c r="AG1804" s="167"/>
      <c r="AN1804" s="68"/>
      <c r="AO1804" s="68"/>
      <c r="AP1804" s="68"/>
      <c r="AQ1804" s="68"/>
      <c r="AR1804" s="68"/>
      <c r="AS1804" s="68"/>
      <c r="AT1804" s="68"/>
      <c r="AU1804" s="68"/>
    </row>
    <row r="1805" spans="27:64">
      <c r="AA1805" s="68"/>
      <c r="AB1805" s="68"/>
      <c r="AC1805" s="68"/>
      <c r="AD1805" s="68"/>
      <c r="AE1805" s="68"/>
      <c r="AG1805" s="167"/>
      <c r="AN1805" s="68"/>
      <c r="AO1805" s="68"/>
      <c r="AP1805" s="68"/>
      <c r="AQ1805" s="68"/>
      <c r="AR1805" s="68"/>
      <c r="AS1805" s="68"/>
      <c r="AT1805" s="68"/>
      <c r="AU1805" s="68"/>
      <c r="AV1805" s="68"/>
      <c r="AX1805" s="68"/>
    </row>
    <row r="1806" spans="27:64">
      <c r="AA1806" s="68"/>
      <c r="AB1806" s="68"/>
      <c r="AC1806" s="68"/>
      <c r="AD1806" s="68"/>
      <c r="AE1806" s="68"/>
      <c r="AG1806" s="167"/>
      <c r="AN1806" s="68"/>
      <c r="AO1806" s="68"/>
      <c r="AP1806" s="68"/>
      <c r="AQ1806" s="68"/>
      <c r="AR1806" s="68"/>
      <c r="AS1806" s="68"/>
      <c r="AT1806" s="68"/>
      <c r="AU1806" s="68"/>
      <c r="AV1806" s="68"/>
      <c r="AW1806" s="68"/>
      <c r="AX1806" s="68"/>
      <c r="AY1806" s="68"/>
      <c r="AZ1806" s="68"/>
      <c r="BA1806" s="68"/>
      <c r="BB1806" s="68"/>
      <c r="BC1806" s="68"/>
      <c r="BD1806" s="68"/>
      <c r="BE1806" s="68"/>
      <c r="BF1806" s="68"/>
      <c r="BG1806" s="68"/>
      <c r="BH1806" s="68"/>
      <c r="BI1806" s="68"/>
      <c r="BJ1806" s="68"/>
      <c r="BK1806" s="68"/>
      <c r="BL1806" s="68"/>
    </row>
    <row r="1807" spans="27:64">
      <c r="AA1807" s="68"/>
      <c r="AB1807" s="68"/>
      <c r="AC1807" s="68"/>
      <c r="AD1807" s="68"/>
      <c r="AE1807" s="68"/>
      <c r="AG1807" s="167"/>
      <c r="AN1807" s="68"/>
      <c r="AO1807" s="68"/>
      <c r="AP1807" s="68"/>
      <c r="AQ1807" s="68"/>
      <c r="AR1807" s="68"/>
      <c r="AS1807" s="68"/>
      <c r="AT1807" s="68"/>
      <c r="AU1807" s="68"/>
    </row>
    <row r="1808" spans="27:64">
      <c r="AA1808" s="68"/>
      <c r="AB1808" s="68"/>
      <c r="AC1808" s="68"/>
      <c r="AD1808" s="68"/>
      <c r="AE1808" s="68"/>
      <c r="AG1808" s="167"/>
      <c r="AN1808" s="68"/>
      <c r="AO1808" s="68"/>
      <c r="AP1808" s="68"/>
      <c r="AQ1808" s="68"/>
      <c r="AR1808" s="68"/>
      <c r="AS1808" s="68"/>
      <c r="AT1808" s="68"/>
      <c r="AU1808" s="68"/>
    </row>
    <row r="1809" spans="27:64">
      <c r="AA1809" s="68"/>
      <c r="AB1809" s="68"/>
      <c r="AC1809" s="68"/>
      <c r="AD1809" s="68"/>
      <c r="AE1809" s="68"/>
      <c r="AG1809" s="167"/>
      <c r="AN1809" s="68"/>
      <c r="AO1809" s="68"/>
      <c r="AP1809" s="68"/>
      <c r="AQ1809" s="68"/>
      <c r="AR1809" s="68"/>
      <c r="AS1809" s="68"/>
      <c r="AT1809" s="68"/>
      <c r="AU1809" s="68"/>
    </row>
    <row r="1810" spans="27:64">
      <c r="AA1810" s="68"/>
      <c r="AB1810" s="68"/>
      <c r="AC1810" s="68"/>
      <c r="AD1810" s="68"/>
      <c r="AE1810" s="68"/>
      <c r="AG1810" s="167"/>
      <c r="AN1810" s="68"/>
      <c r="AO1810" s="68"/>
      <c r="AP1810" s="68"/>
      <c r="AQ1810" s="68"/>
      <c r="AR1810" s="68"/>
      <c r="AS1810" s="68"/>
      <c r="AT1810" s="68"/>
      <c r="AU1810" s="68"/>
    </row>
    <row r="1811" spans="27:64">
      <c r="AA1811" s="68"/>
      <c r="AB1811" s="68"/>
      <c r="AC1811" s="68"/>
      <c r="AD1811" s="68"/>
      <c r="AE1811" s="68"/>
      <c r="AG1811" s="167"/>
      <c r="AN1811" s="68"/>
      <c r="AO1811" s="68"/>
      <c r="AP1811" s="68"/>
      <c r="AQ1811" s="68"/>
      <c r="AR1811" s="68"/>
      <c r="AS1811" s="68"/>
      <c r="AT1811" s="68"/>
      <c r="AU1811" s="68"/>
      <c r="AV1811" s="68"/>
      <c r="AX1811" s="68"/>
    </row>
    <row r="1812" spans="27:64">
      <c r="AA1812" s="68"/>
      <c r="AB1812" s="68"/>
      <c r="AC1812" s="68"/>
      <c r="AD1812" s="68"/>
      <c r="AE1812" s="68"/>
      <c r="AG1812" s="167"/>
      <c r="AN1812" s="68"/>
      <c r="AO1812" s="68"/>
      <c r="AP1812" s="68"/>
      <c r="AQ1812" s="68"/>
      <c r="AR1812" s="68"/>
      <c r="AS1812" s="68"/>
      <c r="AT1812" s="68"/>
      <c r="AU1812" s="68"/>
    </row>
    <row r="1813" spans="27:64">
      <c r="AA1813" s="68"/>
      <c r="AB1813" s="68"/>
      <c r="AC1813" s="68"/>
      <c r="AD1813" s="68"/>
      <c r="AE1813" s="68"/>
      <c r="AG1813" s="167"/>
      <c r="AN1813" s="68"/>
      <c r="AO1813" s="68"/>
      <c r="AP1813" s="68"/>
      <c r="AQ1813" s="68"/>
      <c r="AR1813" s="68"/>
      <c r="AS1813" s="68"/>
      <c r="AT1813" s="68"/>
      <c r="AU1813" s="68"/>
    </row>
    <row r="1814" spans="27:64">
      <c r="AA1814" s="68"/>
      <c r="AB1814" s="68"/>
      <c r="AC1814" s="68"/>
      <c r="AD1814" s="68"/>
      <c r="AE1814" s="68"/>
      <c r="AG1814" s="167"/>
      <c r="AN1814" s="68"/>
      <c r="AO1814" s="68"/>
      <c r="AP1814" s="68"/>
      <c r="AQ1814" s="68"/>
      <c r="AR1814" s="68"/>
      <c r="AS1814" s="68"/>
      <c r="AT1814" s="68"/>
      <c r="AU1814" s="68"/>
    </row>
    <row r="1815" spans="27:64">
      <c r="AA1815" s="68"/>
      <c r="AB1815" s="68"/>
      <c r="AC1815" s="68"/>
      <c r="AD1815" s="68"/>
      <c r="AE1815" s="68"/>
      <c r="AG1815" s="167"/>
      <c r="AN1815" s="68"/>
      <c r="AO1815" s="68"/>
      <c r="AP1815" s="68"/>
      <c r="AQ1815" s="68"/>
      <c r="AR1815" s="68"/>
      <c r="AS1815" s="68"/>
      <c r="AT1815" s="68"/>
      <c r="AU1815" s="68"/>
    </row>
    <row r="1816" spans="27:64">
      <c r="AA1816" s="68"/>
      <c r="AB1816" s="68"/>
      <c r="AC1816" s="68"/>
      <c r="AD1816" s="68"/>
      <c r="AE1816" s="68"/>
      <c r="AG1816" s="167"/>
      <c r="AN1816" s="68"/>
      <c r="AO1816" s="68"/>
      <c r="AP1816" s="68"/>
      <c r="AQ1816" s="68"/>
      <c r="AR1816" s="68"/>
      <c r="AS1816" s="68"/>
      <c r="AT1816" s="68"/>
      <c r="AU1816" s="68"/>
    </row>
    <row r="1817" spans="27:64">
      <c r="AA1817" s="68"/>
      <c r="AB1817" s="68"/>
      <c r="AC1817" s="68"/>
      <c r="AD1817" s="68"/>
      <c r="AE1817" s="68"/>
      <c r="AG1817" s="167"/>
      <c r="AN1817" s="68"/>
      <c r="AO1817" s="68"/>
      <c r="AP1817" s="68"/>
      <c r="AQ1817" s="68"/>
      <c r="AR1817" s="68"/>
      <c r="AS1817" s="68"/>
      <c r="AT1817" s="68"/>
      <c r="AU1817" s="68"/>
    </row>
    <row r="1818" spans="27:64">
      <c r="AA1818" s="68"/>
      <c r="AB1818" s="68"/>
      <c r="AC1818" s="68"/>
      <c r="AD1818" s="68"/>
      <c r="AE1818" s="68"/>
      <c r="AG1818" s="167"/>
      <c r="AN1818" s="68"/>
      <c r="AO1818" s="68"/>
      <c r="AP1818" s="68"/>
      <c r="AQ1818" s="68"/>
      <c r="AR1818" s="68"/>
      <c r="AS1818" s="68"/>
      <c r="AT1818" s="68"/>
      <c r="AU1818" s="68"/>
      <c r="AV1818" s="68"/>
      <c r="AX1818" s="68"/>
      <c r="AY1818" s="68"/>
      <c r="AZ1818" s="68"/>
      <c r="BA1818" s="68"/>
      <c r="BB1818" s="68"/>
      <c r="BC1818" s="68"/>
      <c r="BD1818" s="68"/>
      <c r="BE1818" s="68"/>
      <c r="BF1818" s="68"/>
      <c r="BG1818" s="68"/>
      <c r="BH1818" s="68"/>
      <c r="BI1818" s="68"/>
      <c r="BJ1818" s="68"/>
      <c r="BK1818" s="68"/>
      <c r="BL1818" s="68"/>
    </row>
    <row r="1819" spans="27:64">
      <c r="AA1819" s="68"/>
      <c r="AB1819" s="68"/>
      <c r="AC1819" s="68"/>
      <c r="AD1819" s="68"/>
      <c r="AE1819" s="68"/>
      <c r="AG1819" s="167"/>
      <c r="AN1819" s="68"/>
      <c r="AO1819" s="68"/>
      <c r="AP1819" s="68"/>
      <c r="AQ1819" s="68"/>
      <c r="AR1819" s="68"/>
      <c r="AS1819" s="68"/>
      <c r="AT1819" s="68"/>
      <c r="AU1819" s="68"/>
      <c r="AV1819" s="68"/>
    </row>
    <row r="1820" spans="27:64">
      <c r="AA1820" s="68"/>
      <c r="AB1820" s="68"/>
      <c r="AC1820" s="68"/>
      <c r="AD1820" s="68"/>
      <c r="AE1820" s="68"/>
      <c r="AG1820" s="167"/>
      <c r="AN1820" s="68"/>
      <c r="AO1820" s="68"/>
      <c r="AP1820" s="68"/>
      <c r="AQ1820" s="68"/>
      <c r="AR1820" s="68"/>
      <c r="AS1820" s="68"/>
      <c r="AT1820" s="68"/>
      <c r="AU1820" s="68"/>
    </row>
    <row r="1821" spans="27:64">
      <c r="AA1821" s="68"/>
      <c r="AB1821" s="68"/>
      <c r="AC1821" s="68"/>
      <c r="AD1821" s="68"/>
      <c r="AE1821" s="68"/>
      <c r="AG1821" s="167"/>
      <c r="AN1821" s="68"/>
      <c r="AO1821" s="68"/>
      <c r="AP1821" s="68"/>
      <c r="AQ1821" s="68"/>
      <c r="AR1821" s="68"/>
      <c r="AS1821" s="68"/>
      <c r="AT1821" s="68"/>
      <c r="AU1821" s="68"/>
      <c r="AV1821" s="68"/>
    </row>
    <row r="1822" spans="27:64">
      <c r="AA1822" s="68"/>
      <c r="AB1822" s="68"/>
      <c r="AC1822" s="68"/>
      <c r="AD1822" s="68"/>
      <c r="AE1822" s="68"/>
      <c r="AG1822" s="167"/>
      <c r="AN1822" s="68"/>
      <c r="AO1822" s="68"/>
      <c r="AP1822" s="68"/>
      <c r="AQ1822" s="68"/>
      <c r="AR1822" s="68"/>
      <c r="AS1822" s="68"/>
      <c r="AT1822" s="68"/>
      <c r="AU1822" s="68"/>
    </row>
    <row r="1823" spans="27:64">
      <c r="AA1823" s="68"/>
      <c r="AB1823" s="68"/>
      <c r="AC1823" s="68"/>
      <c r="AD1823" s="68"/>
      <c r="AE1823" s="68"/>
      <c r="AG1823" s="167"/>
      <c r="AN1823" s="68"/>
      <c r="AO1823" s="68"/>
      <c r="AP1823" s="68"/>
      <c r="AQ1823" s="68"/>
      <c r="AR1823" s="68"/>
      <c r="AS1823" s="68"/>
      <c r="AT1823" s="68"/>
      <c r="AU1823" s="68"/>
    </row>
    <row r="1824" spans="27:64">
      <c r="AA1824" s="68"/>
      <c r="AB1824" s="68"/>
      <c r="AC1824" s="68"/>
      <c r="AD1824" s="68"/>
      <c r="AE1824" s="68"/>
      <c r="AG1824" s="167"/>
      <c r="AN1824" s="68"/>
      <c r="AO1824" s="68"/>
      <c r="AP1824" s="68"/>
      <c r="AQ1824" s="68"/>
      <c r="AR1824" s="68"/>
      <c r="AS1824" s="68"/>
      <c r="AT1824" s="68"/>
      <c r="AU1824" s="68"/>
    </row>
    <row r="1825" spans="27:64">
      <c r="AA1825" s="68"/>
      <c r="AB1825" s="68"/>
      <c r="AC1825" s="68"/>
      <c r="AD1825" s="68"/>
      <c r="AE1825" s="68"/>
      <c r="AG1825" s="167"/>
      <c r="AN1825" s="68"/>
      <c r="AO1825" s="68"/>
      <c r="AP1825" s="68"/>
      <c r="AQ1825" s="68"/>
      <c r="AR1825" s="68"/>
      <c r="AS1825" s="68"/>
      <c r="AT1825" s="68"/>
      <c r="AU1825" s="68"/>
    </row>
    <row r="1826" spans="27:64">
      <c r="AA1826" s="68"/>
      <c r="AB1826" s="68"/>
      <c r="AC1826" s="68"/>
      <c r="AD1826" s="68"/>
      <c r="AE1826" s="68"/>
      <c r="AG1826" s="167"/>
      <c r="AN1826" s="68"/>
      <c r="AO1826" s="68"/>
      <c r="AP1826" s="68"/>
      <c r="AQ1826" s="68"/>
      <c r="AR1826" s="68"/>
      <c r="AS1826" s="68"/>
      <c r="AT1826" s="68"/>
      <c r="AU1826" s="68"/>
    </row>
    <row r="1827" spans="27:64">
      <c r="AA1827" s="68"/>
      <c r="AB1827" s="68"/>
      <c r="AC1827" s="68"/>
      <c r="AD1827" s="68"/>
      <c r="AE1827" s="68"/>
      <c r="AG1827" s="167"/>
      <c r="AN1827" s="68"/>
      <c r="AO1827" s="68"/>
      <c r="AP1827" s="68"/>
      <c r="AQ1827" s="68"/>
      <c r="AR1827" s="68"/>
      <c r="AS1827" s="68"/>
      <c r="AT1827" s="68"/>
      <c r="AU1827" s="68"/>
    </row>
    <row r="1828" spans="27:64">
      <c r="AA1828" s="68"/>
      <c r="AB1828" s="68"/>
      <c r="AC1828" s="68"/>
      <c r="AD1828" s="68"/>
      <c r="AE1828" s="68"/>
      <c r="AG1828" s="167"/>
      <c r="AN1828" s="68"/>
      <c r="AO1828" s="68"/>
      <c r="AP1828" s="68"/>
      <c r="AQ1828" s="68"/>
      <c r="AR1828" s="68"/>
      <c r="AS1828" s="68"/>
      <c r="AT1828" s="68"/>
      <c r="AU1828" s="68"/>
    </row>
    <row r="1829" spans="27:64">
      <c r="AA1829" s="68"/>
      <c r="AB1829" s="68"/>
      <c r="AC1829" s="68"/>
      <c r="AD1829" s="68"/>
      <c r="AE1829" s="68"/>
      <c r="AG1829" s="167"/>
      <c r="AN1829" s="68"/>
      <c r="AO1829" s="68"/>
      <c r="AP1829" s="68"/>
      <c r="AQ1829" s="68"/>
      <c r="AR1829" s="68"/>
      <c r="AS1829" s="68"/>
      <c r="AT1829" s="68"/>
      <c r="AU1829" s="68"/>
    </row>
    <row r="1830" spans="27:64">
      <c r="AA1830" s="68"/>
      <c r="AB1830" s="68"/>
      <c r="AC1830" s="68"/>
      <c r="AD1830" s="68"/>
      <c r="AE1830" s="68"/>
      <c r="AG1830" s="167"/>
      <c r="AN1830" s="68"/>
      <c r="AO1830" s="68"/>
      <c r="AP1830" s="68"/>
      <c r="AQ1830" s="68"/>
      <c r="AR1830" s="68"/>
      <c r="AS1830" s="68"/>
      <c r="AT1830" s="68"/>
      <c r="AU1830" s="68"/>
    </row>
    <row r="1831" spans="27:64">
      <c r="AA1831" s="68"/>
      <c r="AB1831" s="68"/>
      <c r="AC1831" s="68"/>
      <c r="AD1831" s="68"/>
      <c r="AE1831" s="68"/>
      <c r="AG1831" s="167"/>
      <c r="AN1831" s="68"/>
      <c r="AO1831" s="68"/>
      <c r="AP1831" s="68"/>
      <c r="AQ1831" s="68"/>
      <c r="AR1831" s="68"/>
      <c r="AS1831" s="68"/>
      <c r="AT1831" s="68"/>
      <c r="AU1831" s="68"/>
      <c r="AV1831" s="68"/>
      <c r="AW1831" s="68"/>
      <c r="AX1831" s="68"/>
      <c r="AY1831" s="68"/>
      <c r="AZ1831" s="68"/>
      <c r="BA1831" s="68"/>
      <c r="BB1831" s="68"/>
      <c r="BC1831" s="68"/>
      <c r="BD1831" s="68"/>
      <c r="BE1831" s="68"/>
      <c r="BF1831" s="68"/>
      <c r="BG1831" s="68"/>
      <c r="BH1831" s="68"/>
      <c r="BI1831" s="68"/>
      <c r="BJ1831" s="68"/>
      <c r="BK1831" s="68"/>
      <c r="BL1831" s="68"/>
    </row>
    <row r="1832" spans="27:64">
      <c r="AA1832" s="68"/>
      <c r="AB1832" s="68"/>
      <c r="AC1832" s="68"/>
      <c r="AD1832" s="68"/>
      <c r="AE1832" s="68"/>
      <c r="AG1832" s="167"/>
      <c r="AN1832" s="68"/>
      <c r="AO1832" s="68"/>
      <c r="AP1832" s="68"/>
      <c r="AQ1832" s="68"/>
      <c r="AR1832" s="68"/>
      <c r="AS1832" s="68"/>
      <c r="AT1832" s="68"/>
      <c r="AU1832" s="68"/>
    </row>
    <row r="1833" spans="27:64">
      <c r="AA1833" s="68"/>
      <c r="AB1833" s="68"/>
      <c r="AC1833" s="68"/>
      <c r="AD1833" s="68"/>
      <c r="AE1833" s="68"/>
      <c r="AG1833" s="167"/>
      <c r="AN1833" s="68"/>
      <c r="AO1833" s="68"/>
      <c r="AP1833" s="68"/>
      <c r="AQ1833" s="68"/>
      <c r="AR1833" s="68"/>
      <c r="AS1833" s="68"/>
      <c r="AT1833" s="68"/>
      <c r="AU1833" s="68"/>
    </row>
    <row r="1834" spans="27:64">
      <c r="AA1834" s="68"/>
      <c r="AB1834" s="68"/>
      <c r="AC1834" s="68"/>
      <c r="AD1834" s="68"/>
      <c r="AE1834" s="68"/>
      <c r="AG1834" s="167"/>
      <c r="AN1834" s="68"/>
      <c r="AO1834" s="68"/>
      <c r="AP1834" s="68"/>
      <c r="AQ1834" s="68"/>
      <c r="AR1834" s="68"/>
      <c r="AS1834" s="68"/>
      <c r="AT1834" s="68"/>
      <c r="AU1834" s="68"/>
    </row>
    <row r="1835" spans="27:64">
      <c r="AA1835" s="68"/>
      <c r="AB1835" s="68"/>
      <c r="AC1835" s="68"/>
      <c r="AD1835" s="68"/>
      <c r="AE1835" s="68"/>
      <c r="AG1835" s="167"/>
      <c r="AN1835" s="68"/>
      <c r="AO1835" s="68"/>
      <c r="AP1835" s="68"/>
      <c r="AQ1835" s="68"/>
      <c r="AR1835" s="68"/>
      <c r="AS1835" s="68"/>
      <c r="AT1835" s="68"/>
      <c r="AU1835" s="68"/>
    </row>
    <row r="1836" spans="27:64">
      <c r="AA1836" s="68"/>
      <c r="AB1836" s="68"/>
      <c r="AC1836" s="68"/>
      <c r="AD1836" s="68"/>
      <c r="AE1836" s="68"/>
      <c r="AG1836" s="167"/>
      <c r="AN1836" s="68"/>
      <c r="AO1836" s="68"/>
      <c r="AP1836" s="68"/>
      <c r="AQ1836" s="68"/>
      <c r="AR1836" s="68"/>
      <c r="AS1836" s="68"/>
      <c r="AT1836" s="68"/>
      <c r="AU1836" s="68"/>
    </row>
    <row r="1837" spans="27:64">
      <c r="AA1837" s="68"/>
      <c r="AB1837" s="68"/>
      <c r="AC1837" s="68"/>
      <c r="AD1837" s="68"/>
      <c r="AE1837" s="68"/>
      <c r="AG1837" s="167"/>
      <c r="AN1837" s="68"/>
      <c r="AO1837" s="68"/>
      <c r="AP1837" s="68"/>
      <c r="AQ1837" s="68"/>
      <c r="AR1837" s="68"/>
      <c r="AS1837" s="68"/>
      <c r="AT1837" s="68"/>
      <c r="AU1837" s="68"/>
    </row>
    <row r="1838" spans="27:64">
      <c r="AA1838" s="68"/>
      <c r="AB1838" s="68"/>
      <c r="AC1838" s="68"/>
      <c r="AD1838" s="68"/>
      <c r="AE1838" s="68"/>
      <c r="AG1838" s="167"/>
      <c r="AN1838" s="68"/>
      <c r="AO1838" s="68"/>
      <c r="AP1838" s="68"/>
      <c r="AQ1838" s="68"/>
      <c r="AR1838" s="68"/>
      <c r="AS1838" s="68"/>
      <c r="AT1838" s="68"/>
      <c r="AU1838" s="68"/>
    </row>
    <row r="1839" spans="27:64">
      <c r="AA1839" s="68"/>
      <c r="AB1839" s="68"/>
      <c r="AC1839" s="68"/>
      <c r="AD1839" s="68"/>
      <c r="AE1839" s="68"/>
      <c r="AG1839" s="167"/>
      <c r="AN1839" s="68"/>
      <c r="AO1839" s="68"/>
      <c r="AP1839" s="68"/>
      <c r="AQ1839" s="68"/>
      <c r="AR1839" s="68"/>
      <c r="AS1839" s="68"/>
      <c r="AT1839" s="68"/>
      <c r="AU1839" s="68"/>
    </row>
    <row r="1840" spans="27:64">
      <c r="AA1840" s="68"/>
      <c r="AB1840" s="68"/>
      <c r="AC1840" s="68"/>
      <c r="AD1840" s="68"/>
      <c r="AE1840" s="68"/>
      <c r="AG1840" s="167"/>
      <c r="AN1840" s="68"/>
      <c r="AO1840" s="68"/>
      <c r="AP1840" s="68"/>
      <c r="AQ1840" s="68"/>
      <c r="AR1840" s="68"/>
      <c r="AS1840" s="68"/>
      <c r="AT1840" s="68"/>
      <c r="AU1840" s="68"/>
    </row>
    <row r="1841" spans="27:64">
      <c r="AA1841" s="68"/>
      <c r="AB1841" s="68"/>
      <c r="AC1841" s="68"/>
      <c r="AD1841" s="68"/>
      <c r="AE1841" s="68"/>
      <c r="AG1841" s="167"/>
      <c r="AN1841" s="68"/>
      <c r="AO1841" s="68"/>
      <c r="AP1841" s="68"/>
      <c r="AQ1841" s="68"/>
      <c r="AR1841" s="68"/>
      <c r="AS1841" s="68"/>
      <c r="AT1841" s="68"/>
      <c r="AU1841" s="68"/>
    </row>
    <row r="1842" spans="27:64">
      <c r="AA1842" s="68"/>
      <c r="AB1842" s="68"/>
      <c r="AC1842" s="68"/>
      <c r="AD1842" s="68"/>
      <c r="AE1842" s="68"/>
      <c r="AG1842" s="167"/>
      <c r="AN1842" s="68"/>
      <c r="AO1842" s="68"/>
      <c r="AP1842" s="68"/>
      <c r="AQ1842" s="68"/>
      <c r="AR1842" s="68"/>
      <c r="AS1842" s="68"/>
      <c r="AT1842" s="68"/>
      <c r="AU1842" s="68"/>
    </row>
    <row r="1843" spans="27:64">
      <c r="AA1843" s="68"/>
      <c r="AB1843" s="68"/>
      <c r="AC1843" s="68"/>
      <c r="AD1843" s="68"/>
      <c r="AE1843" s="68"/>
      <c r="AG1843" s="167"/>
      <c r="AN1843" s="68"/>
      <c r="AO1843" s="68"/>
      <c r="AP1843" s="68"/>
      <c r="AQ1843" s="68"/>
      <c r="AR1843" s="68"/>
      <c r="AS1843" s="68"/>
      <c r="AT1843" s="68"/>
      <c r="AU1843" s="68"/>
    </row>
    <row r="1844" spans="27:64">
      <c r="AA1844" s="68"/>
      <c r="AB1844" s="68"/>
      <c r="AC1844" s="68"/>
      <c r="AD1844" s="68"/>
      <c r="AE1844" s="68"/>
      <c r="AG1844" s="167"/>
      <c r="AN1844" s="68"/>
      <c r="AO1844" s="68"/>
      <c r="AP1844" s="68"/>
      <c r="AQ1844" s="68"/>
      <c r="AR1844" s="68"/>
      <c r="AS1844" s="68"/>
      <c r="AT1844" s="68"/>
      <c r="AU1844" s="68"/>
    </row>
    <row r="1845" spans="27:64">
      <c r="AA1845" s="68"/>
      <c r="AB1845" s="68"/>
      <c r="AC1845" s="68"/>
      <c r="AD1845" s="68"/>
      <c r="AE1845" s="68"/>
      <c r="AG1845" s="167"/>
      <c r="AN1845" s="68"/>
      <c r="AO1845" s="68"/>
      <c r="AP1845" s="68"/>
      <c r="AQ1845" s="68"/>
      <c r="AR1845" s="68"/>
      <c r="AS1845" s="68"/>
      <c r="AT1845" s="68"/>
      <c r="AU1845" s="68"/>
    </row>
    <row r="1846" spans="27:64">
      <c r="AA1846" s="68"/>
      <c r="AB1846" s="68"/>
      <c r="AC1846" s="68"/>
      <c r="AD1846" s="68"/>
      <c r="AE1846" s="68"/>
      <c r="AG1846" s="167"/>
      <c r="AN1846" s="68"/>
      <c r="AO1846" s="68"/>
      <c r="AP1846" s="68"/>
      <c r="AQ1846" s="68"/>
      <c r="AR1846" s="68"/>
      <c r="AS1846" s="68"/>
      <c r="AT1846" s="68"/>
      <c r="AU1846" s="68"/>
    </row>
    <row r="1847" spans="27:64">
      <c r="AA1847" s="68"/>
      <c r="AB1847" s="68"/>
      <c r="AC1847" s="68"/>
      <c r="AD1847" s="68"/>
      <c r="AE1847" s="68"/>
      <c r="AG1847" s="167"/>
      <c r="AN1847" s="68"/>
      <c r="AO1847" s="68"/>
      <c r="AP1847" s="68"/>
      <c r="AQ1847" s="68"/>
      <c r="AR1847" s="68"/>
      <c r="AS1847" s="68"/>
      <c r="AT1847" s="68"/>
      <c r="AU1847" s="68"/>
    </row>
    <row r="1848" spans="27:64">
      <c r="AA1848" s="68"/>
      <c r="AB1848" s="68"/>
      <c r="AC1848" s="68"/>
      <c r="AD1848" s="68"/>
      <c r="AE1848" s="68"/>
      <c r="AG1848" s="167"/>
      <c r="AN1848" s="68"/>
      <c r="AO1848" s="68"/>
      <c r="AP1848" s="68"/>
      <c r="AQ1848" s="68"/>
      <c r="AR1848" s="68"/>
      <c r="AS1848" s="68"/>
      <c r="AT1848" s="68"/>
      <c r="AU1848" s="68"/>
    </row>
    <row r="1849" spans="27:64">
      <c r="AA1849" s="68"/>
      <c r="AB1849" s="68"/>
      <c r="AC1849" s="68"/>
      <c r="AD1849" s="68"/>
      <c r="AE1849" s="68"/>
      <c r="AG1849" s="167"/>
      <c r="AN1849" s="68"/>
      <c r="AO1849" s="68"/>
      <c r="AP1849" s="68"/>
      <c r="AQ1849" s="68"/>
      <c r="AR1849" s="68"/>
      <c r="AS1849" s="68"/>
      <c r="AT1849" s="68"/>
      <c r="AU1849" s="68"/>
    </row>
    <row r="1850" spans="27:64">
      <c r="AA1850" s="68"/>
      <c r="AB1850" s="68"/>
      <c r="AC1850" s="68"/>
      <c r="AD1850" s="68"/>
      <c r="AE1850" s="68"/>
      <c r="AG1850" s="167"/>
      <c r="AN1850" s="68"/>
      <c r="AO1850" s="68"/>
      <c r="AP1850" s="68"/>
      <c r="AQ1850" s="68"/>
      <c r="AR1850" s="68"/>
      <c r="AS1850" s="68"/>
      <c r="AT1850" s="68"/>
      <c r="AU1850" s="68"/>
      <c r="AV1850" s="68"/>
    </row>
    <row r="1851" spans="27:64">
      <c r="AA1851" s="68"/>
      <c r="AB1851" s="68"/>
      <c r="AC1851" s="68"/>
      <c r="AD1851" s="68"/>
      <c r="AE1851" s="68"/>
      <c r="AG1851" s="167"/>
      <c r="AN1851" s="68"/>
      <c r="AO1851" s="68"/>
      <c r="AP1851" s="68"/>
      <c r="AQ1851" s="68"/>
      <c r="AR1851" s="68"/>
      <c r="AS1851" s="68"/>
      <c r="AT1851" s="68"/>
      <c r="AU1851" s="68"/>
    </row>
    <row r="1852" spans="27:64">
      <c r="AA1852" s="68"/>
      <c r="AB1852" s="68"/>
      <c r="AC1852" s="68"/>
      <c r="AD1852" s="68"/>
      <c r="AE1852" s="68"/>
      <c r="AG1852" s="167"/>
      <c r="AN1852" s="68"/>
      <c r="AO1852" s="68"/>
      <c r="AP1852" s="68"/>
      <c r="AQ1852" s="68"/>
      <c r="AR1852" s="68"/>
      <c r="AS1852" s="68"/>
      <c r="AT1852" s="68"/>
      <c r="AU1852" s="68"/>
      <c r="AV1852" s="68"/>
      <c r="AW1852" s="68"/>
      <c r="AX1852" s="68"/>
      <c r="AY1852" s="68"/>
      <c r="AZ1852" s="68"/>
      <c r="BA1852" s="68"/>
      <c r="BB1852" s="68"/>
      <c r="BC1852" s="68"/>
      <c r="BD1852" s="68"/>
      <c r="BE1852" s="68"/>
      <c r="BF1852" s="68"/>
      <c r="BG1852" s="68"/>
      <c r="BH1852" s="68"/>
      <c r="BI1852" s="68"/>
      <c r="BJ1852" s="68"/>
      <c r="BK1852" s="68"/>
      <c r="BL1852" s="68"/>
    </row>
    <row r="1853" spans="27:64">
      <c r="AA1853" s="68"/>
      <c r="AB1853" s="68"/>
      <c r="AC1853" s="68"/>
      <c r="AD1853" s="68"/>
      <c r="AE1853" s="68"/>
      <c r="AG1853" s="167"/>
      <c r="AN1853" s="68"/>
      <c r="AO1853" s="68"/>
      <c r="AP1853" s="68"/>
      <c r="AQ1853" s="68"/>
      <c r="AR1853" s="68"/>
      <c r="AS1853" s="68"/>
      <c r="AT1853" s="68"/>
      <c r="AU1853" s="68"/>
      <c r="AV1853" s="68"/>
    </row>
    <row r="1854" spans="27:64">
      <c r="AA1854" s="68"/>
      <c r="AB1854" s="68"/>
      <c r="AC1854" s="68"/>
      <c r="AD1854" s="68"/>
      <c r="AE1854" s="68"/>
      <c r="AG1854" s="167"/>
      <c r="AN1854" s="68"/>
      <c r="AO1854" s="68"/>
      <c r="AP1854" s="68"/>
      <c r="AQ1854" s="68"/>
      <c r="AR1854" s="68"/>
      <c r="AS1854" s="68"/>
      <c r="AT1854" s="68"/>
      <c r="AU1854" s="68"/>
    </row>
    <row r="1855" spans="27:64">
      <c r="AA1855" s="68"/>
      <c r="AB1855" s="68"/>
      <c r="AC1855" s="68"/>
      <c r="AD1855" s="68"/>
      <c r="AE1855" s="68"/>
      <c r="AG1855" s="167"/>
      <c r="AN1855" s="68"/>
      <c r="AO1855" s="68"/>
      <c r="AP1855" s="68"/>
      <c r="AQ1855" s="68"/>
      <c r="AR1855" s="68"/>
      <c r="AS1855" s="68"/>
      <c r="AT1855" s="68"/>
      <c r="AU1855" s="68"/>
    </row>
    <row r="1856" spans="27:64">
      <c r="AA1856" s="68"/>
      <c r="AB1856" s="68"/>
      <c r="AC1856" s="68"/>
      <c r="AD1856" s="68"/>
      <c r="AE1856" s="68"/>
      <c r="AG1856" s="167"/>
      <c r="AN1856" s="68"/>
      <c r="AO1856" s="68"/>
      <c r="AP1856" s="68"/>
      <c r="AQ1856" s="68"/>
      <c r="AR1856" s="68"/>
      <c r="AS1856" s="68"/>
      <c r="AT1856" s="68"/>
      <c r="AU1856" s="68"/>
    </row>
    <row r="1857" spans="27:47">
      <c r="AA1857" s="68"/>
      <c r="AB1857" s="68"/>
      <c r="AC1857" s="68"/>
      <c r="AD1857" s="68"/>
      <c r="AE1857" s="68"/>
      <c r="AG1857" s="167"/>
      <c r="AN1857" s="68"/>
      <c r="AO1857" s="68"/>
      <c r="AP1857" s="68"/>
      <c r="AQ1857" s="68"/>
      <c r="AR1857" s="68"/>
      <c r="AS1857" s="68"/>
      <c r="AT1857" s="68"/>
      <c r="AU1857" s="68"/>
    </row>
    <row r="1858" spans="27:47">
      <c r="AA1858" s="68"/>
      <c r="AB1858" s="68"/>
      <c r="AC1858" s="68"/>
      <c r="AD1858" s="68"/>
      <c r="AE1858" s="68"/>
      <c r="AG1858" s="167"/>
      <c r="AN1858" s="68"/>
      <c r="AO1858" s="68"/>
      <c r="AP1858" s="68"/>
      <c r="AQ1858" s="68"/>
      <c r="AR1858" s="68"/>
      <c r="AS1858" s="68"/>
      <c r="AT1858" s="68"/>
      <c r="AU1858" s="68"/>
    </row>
    <row r="1859" spans="27:47">
      <c r="AA1859" s="68"/>
      <c r="AB1859" s="68"/>
      <c r="AC1859" s="68"/>
      <c r="AD1859" s="68"/>
      <c r="AE1859" s="68"/>
      <c r="AG1859" s="167"/>
      <c r="AN1859" s="68"/>
      <c r="AO1859" s="68"/>
      <c r="AP1859" s="68"/>
      <c r="AQ1859" s="68"/>
      <c r="AR1859" s="68"/>
      <c r="AS1859" s="68"/>
      <c r="AT1859" s="68"/>
      <c r="AU1859" s="68"/>
    </row>
    <row r="1860" spans="27:47">
      <c r="AA1860" s="68"/>
      <c r="AB1860" s="68"/>
      <c r="AC1860" s="68"/>
      <c r="AD1860" s="68"/>
      <c r="AE1860" s="68"/>
      <c r="AG1860" s="167"/>
      <c r="AN1860" s="68"/>
      <c r="AO1860" s="68"/>
      <c r="AP1860" s="68"/>
      <c r="AQ1860" s="68"/>
      <c r="AR1860" s="68"/>
      <c r="AS1860" s="68"/>
      <c r="AT1860" s="68"/>
      <c r="AU1860" s="68"/>
    </row>
    <row r="1861" spans="27:47">
      <c r="AA1861" s="68"/>
      <c r="AB1861" s="68"/>
      <c r="AC1861" s="68"/>
      <c r="AD1861" s="68"/>
      <c r="AE1861" s="68"/>
      <c r="AG1861" s="167"/>
      <c r="AN1861" s="68"/>
      <c r="AO1861" s="68"/>
      <c r="AP1861" s="68"/>
      <c r="AQ1861" s="68"/>
      <c r="AR1861" s="68"/>
      <c r="AS1861" s="68"/>
      <c r="AT1861" s="68"/>
      <c r="AU1861" s="68"/>
    </row>
    <row r="1862" spans="27:47">
      <c r="AA1862" s="68"/>
      <c r="AB1862" s="68"/>
      <c r="AC1862" s="68"/>
      <c r="AD1862" s="68"/>
      <c r="AE1862" s="68"/>
      <c r="AG1862" s="167"/>
      <c r="AN1862" s="68"/>
      <c r="AO1862" s="68"/>
      <c r="AP1862" s="68"/>
      <c r="AQ1862" s="68"/>
      <c r="AR1862" s="68"/>
      <c r="AS1862" s="68"/>
      <c r="AT1862" s="68"/>
      <c r="AU1862" s="68"/>
    </row>
    <row r="1863" spans="27:47">
      <c r="AA1863" s="68"/>
      <c r="AB1863" s="68"/>
      <c r="AC1863" s="68"/>
      <c r="AD1863" s="68"/>
      <c r="AE1863" s="68"/>
      <c r="AG1863" s="167"/>
      <c r="AN1863" s="68"/>
      <c r="AO1863" s="68"/>
      <c r="AP1863" s="68"/>
      <c r="AQ1863" s="68"/>
      <c r="AR1863" s="68"/>
      <c r="AS1863" s="68"/>
      <c r="AT1863" s="68"/>
      <c r="AU1863" s="68"/>
    </row>
    <row r="1864" spans="27:47">
      <c r="AA1864" s="68"/>
      <c r="AB1864" s="68"/>
      <c r="AC1864" s="68"/>
      <c r="AD1864" s="68"/>
      <c r="AE1864" s="68"/>
      <c r="AG1864" s="167"/>
      <c r="AN1864" s="68"/>
      <c r="AO1864" s="68"/>
      <c r="AP1864" s="68"/>
      <c r="AQ1864" s="68"/>
      <c r="AR1864" s="68"/>
      <c r="AS1864" s="68"/>
      <c r="AT1864" s="68"/>
      <c r="AU1864" s="68"/>
    </row>
    <row r="1865" spans="27:47">
      <c r="AA1865" s="68"/>
      <c r="AB1865" s="68"/>
      <c r="AC1865" s="68"/>
      <c r="AD1865" s="68"/>
      <c r="AE1865" s="68"/>
      <c r="AG1865" s="167"/>
      <c r="AN1865" s="68"/>
      <c r="AO1865" s="68"/>
      <c r="AP1865" s="68"/>
      <c r="AQ1865" s="68"/>
      <c r="AR1865" s="68"/>
      <c r="AS1865" s="68"/>
      <c r="AT1865" s="68"/>
      <c r="AU1865" s="68"/>
    </row>
    <row r="1866" spans="27:47">
      <c r="AA1866" s="68"/>
      <c r="AB1866" s="68"/>
      <c r="AC1866" s="68"/>
      <c r="AD1866" s="68"/>
      <c r="AE1866" s="68"/>
      <c r="AG1866" s="167"/>
      <c r="AN1866" s="68"/>
      <c r="AO1866" s="68"/>
      <c r="AP1866" s="68"/>
      <c r="AQ1866" s="68"/>
      <c r="AR1866" s="68"/>
      <c r="AS1866" s="68"/>
      <c r="AT1866" s="68"/>
      <c r="AU1866" s="68"/>
    </row>
    <row r="1867" spans="27:47">
      <c r="AA1867" s="68"/>
      <c r="AB1867" s="68"/>
      <c r="AC1867" s="68"/>
      <c r="AD1867" s="68"/>
      <c r="AE1867" s="68"/>
      <c r="AG1867" s="167"/>
      <c r="AN1867" s="68"/>
      <c r="AO1867" s="68"/>
      <c r="AP1867" s="68"/>
      <c r="AQ1867" s="68"/>
      <c r="AR1867" s="68"/>
      <c r="AS1867" s="68"/>
      <c r="AT1867" s="68"/>
      <c r="AU1867" s="68"/>
    </row>
    <row r="1868" spans="27:47">
      <c r="AA1868" s="68"/>
      <c r="AB1868" s="68"/>
      <c r="AC1868" s="68"/>
      <c r="AD1868" s="68"/>
      <c r="AE1868" s="68"/>
      <c r="AG1868" s="167"/>
      <c r="AN1868" s="68"/>
      <c r="AO1868" s="68"/>
      <c r="AP1868" s="68"/>
      <c r="AQ1868" s="68"/>
      <c r="AR1868" s="68"/>
      <c r="AS1868" s="68"/>
      <c r="AT1868" s="68"/>
      <c r="AU1868" s="68"/>
    </row>
    <row r="1869" spans="27:47">
      <c r="AA1869" s="68"/>
      <c r="AB1869" s="68"/>
      <c r="AC1869" s="68"/>
      <c r="AD1869" s="68"/>
      <c r="AE1869" s="68"/>
      <c r="AG1869" s="167"/>
      <c r="AN1869" s="68"/>
      <c r="AO1869" s="68"/>
      <c r="AP1869" s="68"/>
      <c r="AQ1869" s="68"/>
      <c r="AR1869" s="68"/>
      <c r="AS1869" s="68"/>
      <c r="AT1869" s="68"/>
      <c r="AU1869" s="68"/>
    </row>
    <row r="1870" spans="27:47">
      <c r="AA1870" s="68"/>
      <c r="AB1870" s="68"/>
      <c r="AC1870" s="68"/>
      <c r="AD1870" s="68"/>
      <c r="AE1870" s="68"/>
      <c r="AG1870" s="167"/>
      <c r="AN1870" s="68"/>
      <c r="AO1870" s="68"/>
      <c r="AP1870" s="68"/>
      <c r="AQ1870" s="68"/>
      <c r="AR1870" s="68"/>
      <c r="AS1870" s="68"/>
      <c r="AT1870" s="68"/>
      <c r="AU1870" s="68"/>
    </row>
    <row r="1871" spans="27:47">
      <c r="AA1871" s="68"/>
      <c r="AB1871" s="68"/>
      <c r="AC1871" s="68"/>
      <c r="AD1871" s="68"/>
      <c r="AE1871" s="68"/>
      <c r="AG1871" s="167"/>
      <c r="AN1871" s="68"/>
      <c r="AO1871" s="68"/>
      <c r="AP1871" s="68"/>
      <c r="AQ1871" s="68"/>
      <c r="AR1871" s="68"/>
      <c r="AS1871" s="68"/>
      <c r="AT1871" s="68"/>
      <c r="AU1871" s="68"/>
    </row>
    <row r="1872" spans="27:47">
      <c r="AA1872" s="68"/>
      <c r="AB1872" s="68"/>
      <c r="AC1872" s="68"/>
      <c r="AD1872" s="68"/>
      <c r="AE1872" s="68"/>
      <c r="AG1872" s="167"/>
      <c r="AN1872" s="68"/>
      <c r="AO1872" s="68"/>
      <c r="AP1872" s="68"/>
      <c r="AQ1872" s="68"/>
      <c r="AR1872" s="68"/>
      <c r="AS1872" s="68"/>
      <c r="AT1872" s="68"/>
      <c r="AU1872" s="68"/>
    </row>
    <row r="1873" spans="27:47">
      <c r="AA1873" s="68"/>
      <c r="AB1873" s="68"/>
      <c r="AC1873" s="68"/>
      <c r="AD1873" s="68"/>
      <c r="AE1873" s="68"/>
      <c r="AG1873" s="167"/>
      <c r="AN1873" s="68"/>
      <c r="AO1873" s="68"/>
      <c r="AP1873" s="68"/>
      <c r="AQ1873" s="68"/>
      <c r="AR1873" s="68"/>
      <c r="AS1873" s="68"/>
      <c r="AT1873" s="68"/>
      <c r="AU1873" s="68"/>
    </row>
    <row r="1874" spans="27:47">
      <c r="AA1874" s="68"/>
      <c r="AB1874" s="68"/>
      <c r="AC1874" s="68"/>
      <c r="AD1874" s="68"/>
      <c r="AE1874" s="68"/>
      <c r="AG1874" s="167"/>
      <c r="AN1874" s="68"/>
      <c r="AO1874" s="68"/>
      <c r="AP1874" s="68"/>
      <c r="AQ1874" s="68"/>
      <c r="AR1874" s="68"/>
      <c r="AS1874" s="68"/>
      <c r="AT1874" s="68"/>
      <c r="AU1874" s="68"/>
    </row>
    <row r="1875" spans="27:47">
      <c r="AA1875" s="68"/>
      <c r="AB1875" s="68"/>
      <c r="AC1875" s="68"/>
      <c r="AD1875" s="68"/>
      <c r="AE1875" s="68"/>
      <c r="AG1875" s="167"/>
      <c r="AN1875" s="68"/>
      <c r="AO1875" s="68"/>
      <c r="AP1875" s="68"/>
      <c r="AQ1875" s="68"/>
      <c r="AR1875" s="68"/>
      <c r="AS1875" s="68"/>
      <c r="AT1875" s="68"/>
      <c r="AU1875" s="68"/>
    </row>
    <row r="1876" spans="27:47">
      <c r="AA1876" s="68"/>
      <c r="AB1876" s="68"/>
      <c r="AC1876" s="68"/>
      <c r="AD1876" s="68"/>
      <c r="AE1876" s="68"/>
      <c r="AG1876" s="167"/>
      <c r="AN1876" s="68"/>
      <c r="AO1876" s="68"/>
      <c r="AP1876" s="68"/>
      <c r="AQ1876" s="68"/>
      <c r="AR1876" s="68"/>
      <c r="AS1876" s="68"/>
      <c r="AT1876" s="68"/>
      <c r="AU1876" s="68"/>
    </row>
    <row r="1877" spans="27:47">
      <c r="AA1877" s="68"/>
      <c r="AB1877" s="68"/>
      <c r="AC1877" s="68"/>
      <c r="AD1877" s="68"/>
      <c r="AE1877" s="68"/>
      <c r="AG1877" s="167"/>
      <c r="AN1877" s="68"/>
      <c r="AO1877" s="68"/>
      <c r="AP1877" s="68"/>
      <c r="AQ1877" s="68"/>
      <c r="AR1877" s="68"/>
      <c r="AS1877" s="68"/>
      <c r="AT1877" s="68"/>
      <c r="AU1877" s="68"/>
    </row>
    <row r="1878" spans="27:47">
      <c r="AA1878" s="68"/>
      <c r="AB1878" s="68"/>
      <c r="AC1878" s="68"/>
      <c r="AD1878" s="68"/>
      <c r="AE1878" s="68"/>
      <c r="AG1878" s="167"/>
      <c r="AN1878" s="68"/>
      <c r="AO1878" s="68"/>
      <c r="AP1878" s="68"/>
      <c r="AQ1878" s="68"/>
      <c r="AR1878" s="68"/>
      <c r="AS1878" s="68"/>
      <c r="AT1878" s="68"/>
      <c r="AU1878" s="68"/>
    </row>
    <row r="1879" spans="27:47">
      <c r="AA1879" s="68"/>
      <c r="AB1879" s="68"/>
      <c r="AC1879" s="68"/>
      <c r="AD1879" s="68"/>
      <c r="AE1879" s="68"/>
      <c r="AG1879" s="167"/>
      <c r="AN1879" s="68"/>
      <c r="AO1879" s="68"/>
      <c r="AP1879" s="68"/>
      <c r="AQ1879" s="68"/>
      <c r="AR1879" s="68"/>
      <c r="AS1879" s="68"/>
      <c r="AT1879" s="68"/>
      <c r="AU1879" s="68"/>
    </row>
    <row r="1880" spans="27:47">
      <c r="AA1880" s="68"/>
      <c r="AB1880" s="68"/>
      <c r="AC1880" s="68"/>
      <c r="AD1880" s="68"/>
      <c r="AE1880" s="68"/>
      <c r="AG1880" s="167"/>
      <c r="AN1880" s="68"/>
      <c r="AO1880" s="68"/>
      <c r="AP1880" s="68"/>
      <c r="AQ1880" s="68"/>
      <c r="AR1880" s="68"/>
      <c r="AS1880" s="68"/>
      <c r="AT1880" s="68"/>
      <c r="AU1880" s="68"/>
    </row>
    <row r="1881" spans="27:47">
      <c r="AA1881" s="68"/>
      <c r="AB1881" s="68"/>
      <c r="AC1881" s="68"/>
      <c r="AD1881" s="68"/>
      <c r="AE1881" s="68"/>
      <c r="AG1881" s="167"/>
      <c r="AN1881" s="68"/>
      <c r="AO1881" s="68"/>
      <c r="AP1881" s="68"/>
      <c r="AQ1881" s="68"/>
      <c r="AR1881" s="68"/>
      <c r="AS1881" s="68"/>
      <c r="AT1881" s="68"/>
      <c r="AU1881" s="68"/>
    </row>
    <row r="1882" spans="27:47">
      <c r="AA1882" s="68"/>
      <c r="AB1882" s="68"/>
      <c r="AC1882" s="68"/>
      <c r="AD1882" s="68"/>
      <c r="AE1882" s="68"/>
      <c r="AG1882" s="167"/>
      <c r="AN1882" s="68"/>
      <c r="AO1882" s="68"/>
      <c r="AP1882" s="68"/>
      <c r="AQ1882" s="68"/>
      <c r="AR1882" s="68"/>
      <c r="AS1882" s="68"/>
      <c r="AT1882" s="68"/>
      <c r="AU1882" s="68"/>
    </row>
    <row r="1883" spans="27:47">
      <c r="AA1883" s="68"/>
      <c r="AB1883" s="68"/>
      <c r="AC1883" s="68"/>
      <c r="AD1883" s="68"/>
      <c r="AE1883" s="68"/>
      <c r="AG1883" s="167"/>
      <c r="AN1883" s="68"/>
      <c r="AO1883" s="68"/>
      <c r="AP1883" s="68"/>
      <c r="AQ1883" s="68"/>
      <c r="AR1883" s="68"/>
      <c r="AS1883" s="68"/>
      <c r="AT1883" s="68"/>
      <c r="AU1883" s="68"/>
    </row>
    <row r="1884" spans="27:47">
      <c r="AA1884" s="68"/>
      <c r="AB1884" s="68"/>
      <c r="AC1884" s="68"/>
      <c r="AD1884" s="68"/>
      <c r="AE1884" s="68"/>
      <c r="AG1884" s="167"/>
      <c r="AN1884" s="68"/>
      <c r="AO1884" s="68"/>
      <c r="AP1884" s="68"/>
      <c r="AQ1884" s="68"/>
      <c r="AR1884" s="68"/>
      <c r="AS1884" s="68"/>
      <c r="AT1884" s="68"/>
      <c r="AU1884" s="68"/>
    </row>
    <row r="1885" spans="27:47">
      <c r="AA1885" s="68"/>
      <c r="AB1885" s="68"/>
      <c r="AC1885" s="68"/>
      <c r="AD1885" s="68"/>
      <c r="AE1885" s="68"/>
      <c r="AG1885" s="167"/>
      <c r="AN1885" s="68"/>
      <c r="AO1885" s="68"/>
      <c r="AP1885" s="68"/>
      <c r="AQ1885" s="68"/>
      <c r="AR1885" s="68"/>
      <c r="AS1885" s="68"/>
      <c r="AT1885" s="68"/>
      <c r="AU1885" s="68"/>
    </row>
    <row r="1886" spans="27:47">
      <c r="AA1886" s="68"/>
      <c r="AB1886" s="68"/>
      <c r="AC1886" s="68"/>
      <c r="AD1886" s="68"/>
      <c r="AE1886" s="68"/>
      <c r="AG1886" s="167"/>
      <c r="AN1886" s="68"/>
      <c r="AO1886" s="68"/>
      <c r="AP1886" s="68"/>
      <c r="AQ1886" s="68"/>
      <c r="AR1886" s="68"/>
      <c r="AS1886" s="68"/>
      <c r="AT1886" s="68"/>
      <c r="AU1886" s="68"/>
    </row>
    <row r="1887" spans="27:47">
      <c r="AA1887" s="68"/>
      <c r="AB1887" s="68"/>
      <c r="AC1887" s="68"/>
      <c r="AD1887" s="68"/>
      <c r="AE1887" s="68"/>
      <c r="AG1887" s="167"/>
      <c r="AN1887" s="68"/>
      <c r="AO1887" s="68"/>
      <c r="AP1887" s="68"/>
      <c r="AQ1887" s="68"/>
      <c r="AR1887" s="68"/>
      <c r="AS1887" s="68"/>
      <c r="AT1887" s="68"/>
      <c r="AU1887" s="68"/>
    </row>
    <row r="1888" spans="27:47">
      <c r="AA1888" s="68"/>
      <c r="AB1888" s="68"/>
      <c r="AC1888" s="68"/>
      <c r="AD1888" s="68"/>
      <c r="AE1888" s="68"/>
      <c r="AG1888" s="167"/>
      <c r="AN1888" s="68"/>
      <c r="AO1888" s="68"/>
      <c r="AP1888" s="68"/>
      <c r="AQ1888" s="68"/>
      <c r="AR1888" s="68"/>
      <c r="AS1888" s="68"/>
      <c r="AT1888" s="68"/>
      <c r="AU1888" s="68"/>
    </row>
    <row r="1889" spans="27:47">
      <c r="AA1889" s="68"/>
      <c r="AB1889" s="68"/>
      <c r="AC1889" s="68"/>
      <c r="AD1889" s="68"/>
      <c r="AE1889" s="68"/>
      <c r="AG1889" s="167"/>
      <c r="AN1889" s="68"/>
      <c r="AO1889" s="68"/>
      <c r="AP1889" s="68"/>
      <c r="AQ1889" s="68"/>
      <c r="AR1889" s="68"/>
      <c r="AS1889" s="68"/>
      <c r="AT1889" s="68"/>
      <c r="AU1889" s="68"/>
    </row>
    <row r="1890" spans="27:47">
      <c r="AA1890" s="68"/>
      <c r="AB1890" s="68"/>
      <c r="AC1890" s="68"/>
      <c r="AD1890" s="68"/>
      <c r="AE1890" s="68"/>
      <c r="AG1890" s="167"/>
      <c r="AN1890" s="68"/>
      <c r="AO1890" s="68"/>
      <c r="AP1890" s="68"/>
      <c r="AQ1890" s="68"/>
      <c r="AR1890" s="68"/>
      <c r="AS1890" s="68"/>
      <c r="AT1890" s="68"/>
      <c r="AU1890" s="68"/>
    </row>
    <row r="1891" spans="27:47">
      <c r="AA1891" s="68"/>
      <c r="AB1891" s="68"/>
      <c r="AC1891" s="68"/>
      <c r="AD1891" s="68"/>
      <c r="AE1891" s="68"/>
      <c r="AG1891" s="167"/>
      <c r="AN1891" s="68"/>
      <c r="AO1891" s="68"/>
      <c r="AP1891" s="68"/>
      <c r="AQ1891" s="68"/>
      <c r="AR1891" s="68"/>
      <c r="AS1891" s="68"/>
      <c r="AT1891" s="68"/>
      <c r="AU1891" s="68"/>
    </row>
    <row r="1892" spans="27:47">
      <c r="AA1892" s="68"/>
      <c r="AB1892" s="68"/>
      <c r="AC1892" s="68"/>
      <c r="AD1892" s="68"/>
      <c r="AE1892" s="68"/>
      <c r="AG1892" s="167"/>
      <c r="AN1892" s="68"/>
      <c r="AO1892" s="68"/>
      <c r="AP1892" s="68"/>
      <c r="AQ1892" s="68"/>
      <c r="AR1892" s="68"/>
      <c r="AS1892" s="68"/>
      <c r="AT1892" s="68"/>
      <c r="AU1892" s="68"/>
    </row>
    <row r="1893" spans="27:47">
      <c r="AA1893" s="68"/>
      <c r="AB1893" s="68"/>
      <c r="AC1893" s="68"/>
      <c r="AD1893" s="68"/>
      <c r="AE1893" s="68"/>
      <c r="AG1893" s="167"/>
      <c r="AN1893" s="68"/>
      <c r="AO1893" s="68"/>
      <c r="AP1893" s="68"/>
      <c r="AQ1893" s="68"/>
      <c r="AR1893" s="68"/>
      <c r="AS1893" s="68"/>
      <c r="AT1893" s="68"/>
      <c r="AU1893" s="68"/>
    </row>
    <row r="1894" spans="27:47">
      <c r="AA1894" s="68"/>
      <c r="AB1894" s="68"/>
      <c r="AC1894" s="68"/>
      <c r="AD1894" s="68"/>
      <c r="AE1894" s="68"/>
      <c r="AG1894" s="167"/>
      <c r="AN1894" s="68"/>
      <c r="AO1894" s="68"/>
      <c r="AP1894" s="68"/>
      <c r="AQ1894" s="68"/>
      <c r="AR1894" s="68"/>
      <c r="AS1894" s="68"/>
      <c r="AT1894" s="68"/>
      <c r="AU1894" s="68"/>
    </row>
    <row r="1895" spans="27:47">
      <c r="AA1895" s="68"/>
      <c r="AB1895" s="68"/>
      <c r="AC1895" s="68"/>
      <c r="AD1895" s="68"/>
      <c r="AE1895" s="68"/>
      <c r="AG1895" s="167"/>
      <c r="AN1895" s="68"/>
      <c r="AO1895" s="68"/>
      <c r="AP1895" s="68"/>
      <c r="AQ1895" s="68"/>
      <c r="AR1895" s="68"/>
      <c r="AS1895" s="68"/>
      <c r="AT1895" s="68"/>
      <c r="AU1895" s="68"/>
    </row>
    <row r="1896" spans="27:47">
      <c r="AA1896" s="68"/>
      <c r="AB1896" s="68"/>
      <c r="AC1896" s="68"/>
      <c r="AD1896" s="68"/>
      <c r="AE1896" s="68"/>
      <c r="AG1896" s="167"/>
      <c r="AN1896" s="68"/>
      <c r="AO1896" s="68"/>
      <c r="AP1896" s="68"/>
      <c r="AQ1896" s="68"/>
      <c r="AR1896" s="68"/>
      <c r="AS1896" s="68"/>
      <c r="AT1896" s="68"/>
      <c r="AU1896" s="68"/>
    </row>
    <row r="1897" spans="27:47">
      <c r="AA1897" s="68"/>
      <c r="AB1897" s="68"/>
      <c r="AC1897" s="68"/>
      <c r="AD1897" s="68"/>
      <c r="AE1897" s="68"/>
      <c r="AG1897" s="167"/>
      <c r="AN1897" s="68"/>
      <c r="AO1897" s="68"/>
      <c r="AP1897" s="68"/>
      <c r="AQ1897" s="68"/>
      <c r="AR1897" s="68"/>
      <c r="AS1897" s="68"/>
      <c r="AT1897" s="68"/>
      <c r="AU1897" s="68"/>
    </row>
    <row r="1898" spans="27:47">
      <c r="AA1898" s="68"/>
      <c r="AB1898" s="68"/>
      <c r="AC1898" s="68"/>
      <c r="AD1898" s="68"/>
      <c r="AE1898" s="68"/>
      <c r="AG1898" s="167"/>
      <c r="AN1898" s="68"/>
      <c r="AO1898" s="68"/>
      <c r="AP1898" s="68"/>
      <c r="AQ1898" s="68"/>
      <c r="AR1898" s="68"/>
      <c r="AS1898" s="68"/>
      <c r="AT1898" s="68"/>
      <c r="AU1898" s="68"/>
    </row>
    <row r="1899" spans="27:47">
      <c r="AA1899" s="68"/>
      <c r="AB1899" s="68"/>
      <c r="AC1899" s="68"/>
      <c r="AD1899" s="68"/>
      <c r="AE1899" s="68"/>
      <c r="AG1899" s="167"/>
      <c r="AN1899" s="68"/>
      <c r="AO1899" s="68"/>
      <c r="AP1899" s="68"/>
      <c r="AQ1899" s="68"/>
      <c r="AR1899" s="68"/>
      <c r="AS1899" s="68"/>
      <c r="AT1899" s="68"/>
      <c r="AU1899" s="68"/>
    </row>
    <row r="1900" spans="27:47">
      <c r="AA1900" s="68"/>
      <c r="AB1900" s="68"/>
      <c r="AC1900" s="68"/>
      <c r="AD1900" s="68"/>
      <c r="AE1900" s="68"/>
      <c r="AG1900" s="167"/>
      <c r="AN1900" s="68"/>
      <c r="AO1900" s="68"/>
      <c r="AP1900" s="68"/>
      <c r="AQ1900" s="68"/>
      <c r="AR1900" s="68"/>
      <c r="AS1900" s="68"/>
      <c r="AT1900" s="68"/>
      <c r="AU1900" s="68"/>
    </row>
    <row r="1901" spans="27:47">
      <c r="AA1901" s="68"/>
      <c r="AB1901" s="68"/>
      <c r="AC1901" s="68"/>
      <c r="AD1901" s="68"/>
      <c r="AE1901" s="68"/>
      <c r="AG1901" s="167"/>
      <c r="AN1901" s="68"/>
      <c r="AO1901" s="68"/>
      <c r="AP1901" s="68"/>
      <c r="AQ1901" s="68"/>
      <c r="AR1901" s="68"/>
      <c r="AS1901" s="68"/>
      <c r="AT1901" s="68"/>
      <c r="AU1901" s="68"/>
    </row>
    <row r="1902" spans="27:47">
      <c r="AA1902" s="68"/>
      <c r="AB1902" s="68"/>
      <c r="AC1902" s="68"/>
      <c r="AD1902" s="68"/>
      <c r="AE1902" s="68"/>
      <c r="AG1902" s="167"/>
      <c r="AN1902" s="68"/>
      <c r="AO1902" s="68"/>
      <c r="AP1902" s="68"/>
      <c r="AQ1902" s="68"/>
      <c r="AR1902" s="68"/>
      <c r="AS1902" s="68"/>
      <c r="AT1902" s="68"/>
      <c r="AU1902" s="68"/>
    </row>
    <row r="1903" spans="27:47">
      <c r="AA1903" s="68"/>
      <c r="AB1903" s="68"/>
      <c r="AC1903" s="68"/>
      <c r="AD1903" s="68"/>
      <c r="AE1903" s="68"/>
      <c r="AG1903" s="167"/>
      <c r="AN1903" s="68"/>
      <c r="AO1903" s="68"/>
      <c r="AP1903" s="68"/>
      <c r="AQ1903" s="68"/>
      <c r="AR1903" s="68"/>
      <c r="AS1903" s="68"/>
      <c r="AT1903" s="68"/>
      <c r="AU1903" s="68"/>
    </row>
    <row r="1904" spans="27:47">
      <c r="AA1904" s="68"/>
      <c r="AB1904" s="68"/>
      <c r="AC1904" s="68"/>
      <c r="AD1904" s="68"/>
      <c r="AE1904" s="68"/>
      <c r="AG1904" s="167"/>
      <c r="AN1904" s="68"/>
      <c r="AO1904" s="68"/>
      <c r="AP1904" s="68"/>
      <c r="AQ1904" s="68"/>
      <c r="AR1904" s="68"/>
      <c r="AS1904" s="68"/>
      <c r="AT1904" s="68"/>
      <c r="AU1904" s="68"/>
    </row>
    <row r="1905" spans="27:48">
      <c r="AA1905" s="68"/>
      <c r="AB1905" s="68"/>
      <c r="AC1905" s="68"/>
      <c r="AD1905" s="68"/>
      <c r="AE1905" s="68"/>
      <c r="AG1905" s="167"/>
      <c r="AN1905" s="68"/>
      <c r="AO1905" s="68"/>
      <c r="AP1905" s="68"/>
      <c r="AQ1905" s="68"/>
      <c r="AR1905" s="68"/>
      <c r="AS1905" s="68"/>
      <c r="AT1905" s="68"/>
      <c r="AU1905" s="68"/>
    </row>
    <row r="1906" spans="27:48">
      <c r="AA1906" s="68"/>
      <c r="AB1906" s="68"/>
      <c r="AC1906" s="68"/>
      <c r="AD1906" s="68"/>
      <c r="AE1906" s="68"/>
      <c r="AG1906" s="167"/>
      <c r="AN1906" s="68"/>
      <c r="AO1906" s="68"/>
      <c r="AP1906" s="68"/>
      <c r="AQ1906" s="68"/>
      <c r="AR1906" s="68"/>
      <c r="AS1906" s="68"/>
      <c r="AT1906" s="68"/>
      <c r="AU1906" s="68"/>
    </row>
    <row r="1907" spans="27:48">
      <c r="AA1907" s="68"/>
      <c r="AB1907" s="68"/>
      <c r="AC1907" s="68"/>
      <c r="AD1907" s="68"/>
      <c r="AE1907" s="68"/>
      <c r="AG1907" s="167"/>
      <c r="AN1907" s="68"/>
      <c r="AO1907" s="68"/>
      <c r="AP1907" s="68"/>
      <c r="AQ1907" s="68"/>
      <c r="AR1907" s="68"/>
      <c r="AS1907" s="68"/>
      <c r="AT1907" s="68"/>
      <c r="AU1907" s="68"/>
    </row>
    <row r="1908" spans="27:48">
      <c r="AA1908" s="68"/>
      <c r="AB1908" s="68"/>
      <c r="AC1908" s="68"/>
      <c r="AD1908" s="68"/>
      <c r="AE1908" s="68"/>
      <c r="AG1908" s="167"/>
      <c r="AN1908" s="68"/>
      <c r="AO1908" s="68"/>
      <c r="AP1908" s="68"/>
      <c r="AQ1908" s="68"/>
      <c r="AR1908" s="68"/>
      <c r="AS1908" s="68"/>
      <c r="AT1908" s="68"/>
      <c r="AU1908" s="68"/>
    </row>
    <row r="1909" spans="27:48">
      <c r="AA1909" s="68"/>
      <c r="AB1909" s="68"/>
      <c r="AC1909" s="68"/>
      <c r="AD1909" s="68"/>
      <c r="AE1909" s="68"/>
      <c r="AG1909" s="167"/>
      <c r="AN1909" s="68"/>
      <c r="AO1909" s="68"/>
      <c r="AP1909" s="68"/>
      <c r="AQ1909" s="68"/>
      <c r="AR1909" s="68"/>
      <c r="AS1909" s="68"/>
      <c r="AT1909" s="68"/>
      <c r="AU1909" s="68"/>
    </row>
    <row r="1910" spans="27:48">
      <c r="AA1910" s="68"/>
      <c r="AB1910" s="68"/>
      <c r="AC1910" s="68"/>
      <c r="AD1910" s="68"/>
      <c r="AE1910" s="68"/>
      <c r="AG1910" s="167"/>
      <c r="AN1910" s="68"/>
      <c r="AO1910" s="68"/>
      <c r="AP1910" s="68"/>
      <c r="AQ1910" s="68"/>
      <c r="AR1910" s="68"/>
      <c r="AS1910" s="68"/>
      <c r="AT1910" s="68"/>
      <c r="AU1910" s="68"/>
    </row>
    <row r="1911" spans="27:48">
      <c r="AA1911" s="68"/>
      <c r="AB1911" s="68"/>
      <c r="AC1911" s="68"/>
      <c r="AD1911" s="68"/>
      <c r="AE1911" s="68"/>
      <c r="AG1911" s="167"/>
      <c r="AN1911" s="68"/>
      <c r="AO1911" s="68"/>
      <c r="AP1911" s="68"/>
      <c r="AQ1911" s="68"/>
      <c r="AR1911" s="68"/>
      <c r="AS1911" s="68"/>
      <c r="AT1911" s="68"/>
      <c r="AU1911" s="68"/>
    </row>
    <row r="1912" spans="27:48">
      <c r="AA1912" s="68"/>
      <c r="AB1912" s="68"/>
      <c r="AC1912" s="68"/>
      <c r="AD1912" s="68"/>
      <c r="AE1912" s="68"/>
      <c r="AG1912" s="167"/>
      <c r="AN1912" s="68"/>
      <c r="AO1912" s="68"/>
      <c r="AP1912" s="68"/>
      <c r="AQ1912" s="68"/>
      <c r="AR1912" s="68"/>
      <c r="AS1912" s="68"/>
      <c r="AT1912" s="68"/>
      <c r="AU1912" s="68"/>
    </row>
    <row r="1913" spans="27:48">
      <c r="AA1913" s="68"/>
      <c r="AB1913" s="68"/>
      <c r="AC1913" s="68"/>
      <c r="AD1913" s="68"/>
      <c r="AE1913" s="68"/>
      <c r="AG1913" s="167"/>
      <c r="AN1913" s="68"/>
      <c r="AO1913" s="68"/>
      <c r="AP1913" s="68"/>
      <c r="AQ1913" s="68"/>
      <c r="AR1913" s="68"/>
      <c r="AS1913" s="68"/>
      <c r="AT1913" s="68"/>
      <c r="AU1913" s="68"/>
    </row>
    <row r="1914" spans="27:48">
      <c r="AA1914" s="68"/>
      <c r="AB1914" s="68"/>
      <c r="AC1914" s="68"/>
      <c r="AD1914" s="68"/>
      <c r="AE1914" s="68"/>
      <c r="AG1914" s="167"/>
      <c r="AN1914" s="68"/>
      <c r="AO1914" s="68"/>
      <c r="AP1914" s="68"/>
      <c r="AQ1914" s="68"/>
      <c r="AR1914" s="68"/>
      <c r="AS1914" s="68"/>
      <c r="AT1914" s="68"/>
      <c r="AU1914" s="68"/>
    </row>
    <row r="1915" spans="27:48">
      <c r="AA1915" s="68"/>
      <c r="AB1915" s="68"/>
      <c r="AC1915" s="68"/>
      <c r="AD1915" s="68"/>
      <c r="AE1915" s="68"/>
      <c r="AG1915" s="167"/>
      <c r="AN1915" s="68"/>
      <c r="AO1915" s="68"/>
      <c r="AP1915" s="68"/>
      <c r="AQ1915" s="68"/>
      <c r="AR1915" s="68"/>
      <c r="AS1915" s="68"/>
      <c r="AT1915" s="68"/>
      <c r="AU1915" s="68"/>
    </row>
    <row r="1916" spans="27:48">
      <c r="AA1916" s="68"/>
      <c r="AB1916" s="68"/>
      <c r="AC1916" s="68"/>
      <c r="AD1916" s="68"/>
      <c r="AE1916" s="68"/>
      <c r="AG1916" s="167"/>
      <c r="AN1916" s="68"/>
      <c r="AO1916" s="68"/>
      <c r="AP1916" s="68"/>
      <c r="AQ1916" s="68"/>
      <c r="AR1916" s="68"/>
      <c r="AS1916" s="68"/>
      <c r="AT1916" s="68"/>
      <c r="AU1916" s="68"/>
      <c r="AV1916" s="68"/>
    </row>
    <row r="1917" spans="27:48">
      <c r="AA1917" s="68"/>
      <c r="AB1917" s="68"/>
      <c r="AC1917" s="68"/>
      <c r="AD1917" s="68"/>
      <c r="AE1917" s="68"/>
      <c r="AG1917" s="167"/>
      <c r="AN1917" s="68"/>
      <c r="AO1917" s="68"/>
      <c r="AP1917" s="68"/>
      <c r="AQ1917" s="68"/>
      <c r="AR1917" s="68"/>
      <c r="AS1917" s="68"/>
      <c r="AT1917" s="68"/>
      <c r="AU1917" s="68"/>
    </row>
    <row r="1918" spans="27:48">
      <c r="AA1918" s="68"/>
      <c r="AB1918" s="68"/>
      <c r="AC1918" s="68"/>
      <c r="AD1918" s="68"/>
      <c r="AE1918" s="68"/>
      <c r="AG1918" s="167"/>
      <c r="AN1918" s="68"/>
      <c r="AO1918" s="68"/>
      <c r="AP1918" s="68"/>
      <c r="AQ1918" s="68"/>
      <c r="AR1918" s="68"/>
      <c r="AS1918" s="68"/>
      <c r="AT1918" s="68"/>
      <c r="AU1918" s="68"/>
    </row>
    <row r="1919" spans="27:48">
      <c r="AA1919" s="68"/>
      <c r="AB1919" s="68"/>
      <c r="AC1919" s="68"/>
      <c r="AD1919" s="68"/>
      <c r="AE1919" s="68"/>
      <c r="AG1919" s="167"/>
      <c r="AN1919" s="68"/>
      <c r="AO1919" s="68"/>
      <c r="AP1919" s="68"/>
      <c r="AQ1919" s="68"/>
      <c r="AR1919" s="68"/>
      <c r="AS1919" s="68"/>
      <c r="AT1919" s="68"/>
      <c r="AU1919" s="68"/>
    </row>
    <row r="1920" spans="27:48">
      <c r="AA1920" s="68"/>
      <c r="AB1920" s="68"/>
      <c r="AC1920" s="68"/>
      <c r="AD1920" s="68"/>
      <c r="AE1920" s="68"/>
      <c r="AG1920" s="167"/>
      <c r="AN1920" s="68"/>
      <c r="AO1920" s="68"/>
      <c r="AP1920" s="68"/>
      <c r="AQ1920" s="68"/>
      <c r="AR1920" s="68"/>
      <c r="AS1920" s="68"/>
      <c r="AT1920" s="68"/>
      <c r="AU1920" s="68"/>
      <c r="AV1920" s="68"/>
    </row>
    <row r="1921" spans="27:48">
      <c r="AA1921" s="68"/>
      <c r="AB1921" s="68"/>
      <c r="AC1921" s="68"/>
      <c r="AD1921" s="68"/>
      <c r="AE1921" s="68"/>
      <c r="AG1921" s="167"/>
      <c r="AN1921" s="68"/>
      <c r="AO1921" s="68"/>
      <c r="AP1921" s="68"/>
      <c r="AQ1921" s="68"/>
      <c r="AR1921" s="68"/>
      <c r="AS1921" s="68"/>
      <c r="AT1921" s="68"/>
      <c r="AU1921" s="68"/>
    </row>
    <row r="1922" spans="27:48">
      <c r="AA1922" s="68"/>
      <c r="AB1922" s="68"/>
      <c r="AC1922" s="68"/>
      <c r="AD1922" s="68"/>
      <c r="AE1922" s="68"/>
      <c r="AG1922" s="167"/>
      <c r="AN1922" s="68"/>
      <c r="AO1922" s="68"/>
      <c r="AP1922" s="68"/>
      <c r="AQ1922" s="68"/>
      <c r="AR1922" s="68"/>
      <c r="AS1922" s="68"/>
      <c r="AT1922" s="68"/>
      <c r="AU1922" s="68"/>
    </row>
    <row r="1923" spans="27:48">
      <c r="AA1923" s="68"/>
      <c r="AB1923" s="68"/>
      <c r="AC1923" s="68"/>
      <c r="AD1923" s="68"/>
      <c r="AE1923" s="68"/>
      <c r="AG1923" s="167"/>
      <c r="AN1923" s="68"/>
      <c r="AO1923" s="68"/>
      <c r="AP1923" s="68"/>
      <c r="AQ1923" s="68"/>
      <c r="AR1923" s="68"/>
      <c r="AS1923" s="68"/>
      <c r="AT1923" s="68"/>
      <c r="AU1923" s="68"/>
      <c r="AV1923" s="68"/>
    </row>
    <row r="1924" spans="27:48">
      <c r="AA1924" s="68"/>
      <c r="AB1924" s="68"/>
      <c r="AC1924" s="68"/>
      <c r="AD1924" s="68"/>
      <c r="AE1924" s="68"/>
      <c r="AG1924" s="167"/>
      <c r="AN1924" s="68"/>
      <c r="AO1924" s="68"/>
      <c r="AP1924" s="68"/>
      <c r="AQ1924" s="68"/>
      <c r="AR1924" s="68"/>
      <c r="AS1924" s="68"/>
      <c r="AT1924" s="68"/>
      <c r="AU1924" s="68"/>
    </row>
    <row r="1925" spans="27:48">
      <c r="AA1925" s="68"/>
      <c r="AB1925" s="68"/>
      <c r="AC1925" s="68"/>
      <c r="AD1925" s="68"/>
      <c r="AE1925" s="68"/>
      <c r="AG1925" s="167"/>
      <c r="AN1925" s="68"/>
      <c r="AO1925" s="68"/>
      <c r="AP1925" s="68"/>
      <c r="AQ1925" s="68"/>
      <c r="AR1925" s="68"/>
      <c r="AS1925" s="68"/>
      <c r="AT1925" s="68"/>
      <c r="AU1925" s="68"/>
    </row>
    <row r="1926" spans="27:48">
      <c r="AA1926" s="68"/>
      <c r="AB1926" s="68"/>
      <c r="AC1926" s="68"/>
      <c r="AD1926" s="68"/>
      <c r="AE1926" s="68"/>
      <c r="AG1926" s="167"/>
      <c r="AN1926" s="68"/>
      <c r="AO1926" s="68"/>
      <c r="AP1926" s="68"/>
      <c r="AQ1926" s="68"/>
      <c r="AR1926" s="68"/>
      <c r="AS1926" s="68"/>
      <c r="AT1926" s="68"/>
      <c r="AU1926" s="68"/>
    </row>
    <row r="1927" spans="27:48">
      <c r="AA1927" s="68"/>
      <c r="AB1927" s="68"/>
      <c r="AC1927" s="68"/>
      <c r="AD1927" s="68"/>
      <c r="AE1927" s="68"/>
      <c r="AG1927" s="167"/>
      <c r="AN1927" s="68"/>
      <c r="AO1927" s="68"/>
      <c r="AP1927" s="68"/>
      <c r="AQ1927" s="68"/>
      <c r="AR1927" s="68"/>
      <c r="AS1927" s="68"/>
      <c r="AT1927" s="68"/>
      <c r="AU1927" s="68"/>
    </row>
    <row r="1928" spans="27:48">
      <c r="AA1928" s="68"/>
      <c r="AB1928" s="68"/>
      <c r="AC1928" s="68"/>
      <c r="AD1928" s="68"/>
      <c r="AE1928" s="68"/>
      <c r="AG1928" s="167"/>
      <c r="AN1928" s="68"/>
      <c r="AO1928" s="68"/>
      <c r="AP1928" s="68"/>
      <c r="AQ1928" s="68"/>
      <c r="AR1928" s="68"/>
      <c r="AS1928" s="68"/>
      <c r="AT1928" s="68"/>
      <c r="AU1928" s="68"/>
    </row>
    <row r="1929" spans="27:48">
      <c r="AA1929" s="68"/>
      <c r="AB1929" s="68"/>
      <c r="AC1929" s="68"/>
      <c r="AD1929" s="68"/>
      <c r="AE1929" s="68"/>
      <c r="AG1929" s="167"/>
      <c r="AN1929" s="68"/>
      <c r="AO1929" s="68"/>
      <c r="AP1929" s="68"/>
      <c r="AQ1929" s="68"/>
      <c r="AR1929" s="68"/>
      <c r="AS1929" s="68"/>
      <c r="AT1929" s="68"/>
      <c r="AU1929" s="68"/>
    </row>
    <row r="1930" spans="27:48">
      <c r="AA1930" s="68"/>
      <c r="AB1930" s="68"/>
      <c r="AC1930" s="68"/>
      <c r="AD1930" s="68"/>
      <c r="AE1930" s="68"/>
      <c r="AG1930" s="167"/>
      <c r="AN1930" s="68"/>
      <c r="AO1930" s="68"/>
      <c r="AP1930" s="68"/>
      <c r="AQ1930" s="68"/>
      <c r="AR1930" s="68"/>
      <c r="AS1930" s="68"/>
      <c r="AT1930" s="68"/>
      <c r="AU1930" s="68"/>
    </row>
    <row r="1931" spans="27:48">
      <c r="AA1931" s="68"/>
      <c r="AB1931" s="68"/>
      <c r="AC1931" s="68"/>
      <c r="AD1931" s="68"/>
      <c r="AE1931" s="68"/>
      <c r="AG1931" s="167"/>
      <c r="AN1931" s="68"/>
      <c r="AO1931" s="68"/>
      <c r="AP1931" s="68"/>
      <c r="AQ1931" s="68"/>
      <c r="AR1931" s="68"/>
      <c r="AS1931" s="68"/>
      <c r="AT1931" s="68"/>
      <c r="AU1931" s="68"/>
    </row>
    <row r="1932" spans="27:48">
      <c r="AA1932" s="68"/>
      <c r="AB1932" s="68"/>
      <c r="AC1932" s="68"/>
      <c r="AD1932" s="68"/>
      <c r="AE1932" s="68"/>
      <c r="AG1932" s="167"/>
      <c r="AN1932" s="68"/>
      <c r="AO1932" s="68"/>
      <c r="AP1932" s="68"/>
      <c r="AQ1932" s="68"/>
      <c r="AR1932" s="68"/>
      <c r="AS1932" s="68"/>
      <c r="AT1932" s="68"/>
      <c r="AU1932" s="68"/>
    </row>
    <row r="1933" spans="27:48">
      <c r="AA1933" s="68"/>
      <c r="AB1933" s="68"/>
      <c r="AC1933" s="68"/>
      <c r="AD1933" s="68"/>
      <c r="AE1933" s="68"/>
      <c r="AG1933" s="167"/>
      <c r="AN1933" s="68"/>
      <c r="AO1933" s="68"/>
      <c r="AP1933" s="68"/>
      <c r="AQ1933" s="68"/>
      <c r="AR1933" s="68"/>
      <c r="AS1933" s="68"/>
      <c r="AT1933" s="68"/>
      <c r="AU1933" s="68"/>
    </row>
    <row r="1934" spans="27:48">
      <c r="AA1934" s="68"/>
      <c r="AB1934" s="68"/>
      <c r="AC1934" s="68"/>
      <c r="AD1934" s="68"/>
      <c r="AE1934" s="68"/>
      <c r="AG1934" s="167"/>
      <c r="AN1934" s="68"/>
      <c r="AO1934" s="68"/>
      <c r="AP1934" s="68"/>
      <c r="AQ1934" s="68"/>
      <c r="AR1934" s="68"/>
      <c r="AS1934" s="68"/>
      <c r="AT1934" s="68"/>
      <c r="AU1934" s="68"/>
    </row>
    <row r="1935" spans="27:48">
      <c r="AA1935" s="68"/>
      <c r="AB1935" s="68"/>
      <c r="AC1935" s="68"/>
      <c r="AD1935" s="68"/>
      <c r="AE1935" s="68"/>
      <c r="AG1935" s="167"/>
      <c r="AN1935" s="68"/>
      <c r="AO1935" s="68"/>
      <c r="AP1935" s="68"/>
      <c r="AQ1935" s="68"/>
      <c r="AR1935" s="68"/>
      <c r="AS1935" s="68"/>
      <c r="AT1935" s="68"/>
      <c r="AU1935" s="68"/>
    </row>
    <row r="1936" spans="27:48">
      <c r="AA1936" s="68"/>
      <c r="AB1936" s="68"/>
      <c r="AC1936" s="68"/>
      <c r="AD1936" s="68"/>
      <c r="AE1936" s="68"/>
      <c r="AG1936" s="167"/>
      <c r="AN1936" s="68"/>
      <c r="AO1936" s="68"/>
      <c r="AP1936" s="68"/>
      <c r="AQ1936" s="68"/>
      <c r="AR1936" s="68"/>
      <c r="AS1936" s="68"/>
      <c r="AT1936" s="68"/>
      <c r="AU1936" s="68"/>
    </row>
    <row r="1937" spans="27:47">
      <c r="AA1937" s="68"/>
      <c r="AB1937" s="68"/>
      <c r="AC1937" s="68"/>
      <c r="AD1937" s="68"/>
      <c r="AE1937" s="68"/>
      <c r="AG1937" s="167"/>
      <c r="AN1937" s="68"/>
      <c r="AO1937" s="68"/>
      <c r="AP1937" s="68"/>
      <c r="AQ1937" s="68"/>
      <c r="AR1937" s="68"/>
      <c r="AS1937" s="68"/>
      <c r="AT1937" s="68"/>
      <c r="AU1937" s="68"/>
    </row>
    <row r="1938" spans="27:47">
      <c r="AA1938" s="68"/>
      <c r="AB1938" s="68"/>
      <c r="AC1938" s="68"/>
      <c r="AD1938" s="68"/>
      <c r="AE1938" s="68"/>
      <c r="AG1938" s="167"/>
      <c r="AN1938" s="68"/>
      <c r="AO1938" s="68"/>
      <c r="AP1938" s="68"/>
      <c r="AQ1938" s="68"/>
      <c r="AR1938" s="68"/>
      <c r="AS1938" s="68"/>
      <c r="AT1938" s="68"/>
      <c r="AU1938" s="68"/>
    </row>
    <row r="1939" spans="27:47">
      <c r="AA1939" s="68"/>
      <c r="AB1939" s="68"/>
      <c r="AC1939" s="68"/>
      <c r="AD1939" s="68"/>
      <c r="AE1939" s="68"/>
      <c r="AG1939" s="167"/>
      <c r="AN1939" s="68"/>
      <c r="AO1939" s="68"/>
      <c r="AP1939" s="68"/>
      <c r="AQ1939" s="68"/>
      <c r="AR1939" s="68"/>
      <c r="AS1939" s="68"/>
      <c r="AT1939" s="68"/>
      <c r="AU1939" s="68"/>
    </row>
    <row r="1940" spans="27:47">
      <c r="AA1940" s="68"/>
      <c r="AB1940" s="68"/>
      <c r="AC1940" s="68"/>
      <c r="AD1940" s="68"/>
      <c r="AE1940" s="68"/>
      <c r="AG1940" s="167"/>
      <c r="AN1940" s="68"/>
      <c r="AO1940" s="68"/>
      <c r="AP1940" s="68"/>
      <c r="AQ1940" s="68"/>
      <c r="AR1940" s="68"/>
      <c r="AS1940" s="68"/>
      <c r="AT1940" s="68"/>
      <c r="AU1940" s="68"/>
    </row>
    <row r="1941" spans="27:47">
      <c r="AA1941" s="68"/>
      <c r="AB1941" s="68"/>
      <c r="AC1941" s="68"/>
      <c r="AD1941" s="68"/>
      <c r="AE1941" s="68"/>
      <c r="AG1941" s="167"/>
      <c r="AN1941" s="68"/>
      <c r="AO1941" s="68"/>
      <c r="AP1941" s="68"/>
      <c r="AQ1941" s="68"/>
      <c r="AR1941" s="68"/>
      <c r="AS1941" s="68"/>
      <c r="AT1941" s="68"/>
      <c r="AU1941" s="68"/>
    </row>
    <row r="1942" spans="27:47">
      <c r="AA1942" s="68"/>
      <c r="AB1942" s="68"/>
      <c r="AC1942" s="68"/>
      <c r="AD1942" s="68"/>
      <c r="AE1942" s="68"/>
      <c r="AG1942" s="167"/>
      <c r="AN1942" s="68"/>
      <c r="AO1942" s="68"/>
      <c r="AP1942" s="68"/>
      <c r="AQ1942" s="68"/>
      <c r="AR1942" s="68"/>
      <c r="AS1942" s="68"/>
      <c r="AT1942" s="68"/>
      <c r="AU1942" s="68"/>
    </row>
    <row r="1943" spans="27:47">
      <c r="AA1943" s="68"/>
      <c r="AB1943" s="68"/>
      <c r="AC1943" s="68"/>
      <c r="AD1943" s="68"/>
      <c r="AE1943" s="68"/>
      <c r="AG1943" s="167"/>
      <c r="AN1943" s="68"/>
      <c r="AO1943" s="68"/>
      <c r="AP1943" s="68"/>
      <c r="AQ1943" s="68"/>
      <c r="AR1943" s="68"/>
      <c r="AS1943" s="68"/>
      <c r="AT1943" s="68"/>
      <c r="AU1943" s="68"/>
    </row>
    <row r="1944" spans="27:47">
      <c r="AA1944" s="68"/>
      <c r="AB1944" s="68"/>
      <c r="AC1944" s="68"/>
      <c r="AD1944" s="68"/>
      <c r="AE1944" s="68"/>
      <c r="AG1944" s="167"/>
      <c r="AN1944" s="68"/>
      <c r="AO1944" s="68"/>
      <c r="AP1944" s="68"/>
      <c r="AQ1944" s="68"/>
      <c r="AR1944" s="68"/>
      <c r="AS1944" s="68"/>
      <c r="AT1944" s="68"/>
      <c r="AU1944" s="68"/>
    </row>
    <row r="1945" spans="27:47">
      <c r="AA1945" s="68"/>
      <c r="AB1945" s="68"/>
      <c r="AC1945" s="68"/>
      <c r="AD1945" s="68"/>
      <c r="AE1945" s="68"/>
      <c r="AG1945" s="167"/>
      <c r="AN1945" s="68"/>
      <c r="AO1945" s="68"/>
      <c r="AP1945" s="68"/>
      <c r="AQ1945" s="68"/>
      <c r="AR1945" s="68"/>
      <c r="AS1945" s="68"/>
      <c r="AT1945" s="68"/>
      <c r="AU1945" s="68"/>
    </row>
    <row r="1946" spans="27:47">
      <c r="AA1946" s="68"/>
      <c r="AB1946" s="68"/>
      <c r="AC1946" s="68"/>
      <c r="AD1946" s="68"/>
      <c r="AE1946" s="68"/>
      <c r="AG1946" s="167"/>
      <c r="AN1946" s="68"/>
      <c r="AO1946" s="68"/>
      <c r="AP1946" s="68"/>
      <c r="AQ1946" s="68"/>
      <c r="AR1946" s="68"/>
      <c r="AS1946" s="68"/>
      <c r="AT1946" s="68"/>
      <c r="AU1946" s="68"/>
    </row>
    <row r="1947" spans="27:47">
      <c r="AA1947" s="68"/>
      <c r="AB1947" s="68"/>
      <c r="AC1947" s="68"/>
      <c r="AD1947" s="68"/>
      <c r="AE1947" s="68"/>
      <c r="AG1947" s="167"/>
      <c r="AN1947" s="68"/>
      <c r="AO1947" s="68"/>
      <c r="AP1947" s="68"/>
      <c r="AQ1947" s="68"/>
      <c r="AR1947" s="68"/>
      <c r="AS1947" s="68"/>
      <c r="AT1947" s="68"/>
      <c r="AU1947" s="68"/>
    </row>
    <row r="1948" spans="27:47">
      <c r="AA1948" s="68"/>
      <c r="AB1948" s="68"/>
      <c r="AC1948" s="68"/>
      <c r="AD1948" s="68"/>
      <c r="AE1948" s="68"/>
      <c r="AG1948" s="167"/>
      <c r="AN1948" s="68"/>
      <c r="AO1948" s="68"/>
      <c r="AP1948" s="68"/>
      <c r="AQ1948" s="68"/>
      <c r="AR1948" s="68"/>
      <c r="AS1948" s="68"/>
      <c r="AT1948" s="68"/>
      <c r="AU1948" s="68"/>
    </row>
    <row r="1949" spans="27:47">
      <c r="AA1949" s="68"/>
      <c r="AB1949" s="68"/>
      <c r="AC1949" s="68"/>
      <c r="AD1949" s="68"/>
      <c r="AE1949" s="68"/>
      <c r="AG1949" s="167"/>
      <c r="AN1949" s="68"/>
      <c r="AO1949" s="68"/>
      <c r="AP1949" s="68"/>
      <c r="AQ1949" s="68"/>
      <c r="AR1949" s="68"/>
      <c r="AS1949" s="68"/>
      <c r="AT1949" s="68"/>
      <c r="AU1949" s="68"/>
    </row>
    <row r="1950" spans="27:47">
      <c r="AA1950" s="68"/>
      <c r="AB1950" s="68"/>
      <c r="AC1950" s="68"/>
      <c r="AD1950" s="68"/>
      <c r="AE1950" s="68"/>
      <c r="AG1950" s="167"/>
      <c r="AN1950" s="68"/>
      <c r="AO1950" s="68"/>
      <c r="AP1950" s="68"/>
      <c r="AQ1950" s="68"/>
      <c r="AR1950" s="68"/>
      <c r="AS1950" s="68"/>
      <c r="AT1950" s="68"/>
      <c r="AU1950" s="68"/>
    </row>
    <row r="1951" spans="27:47">
      <c r="AA1951" s="68"/>
      <c r="AB1951" s="68"/>
      <c r="AC1951" s="68"/>
      <c r="AD1951" s="68"/>
      <c r="AE1951" s="68"/>
      <c r="AG1951" s="167"/>
      <c r="AN1951" s="68"/>
      <c r="AO1951" s="68"/>
      <c r="AP1951" s="68"/>
      <c r="AQ1951" s="68"/>
      <c r="AR1951" s="68"/>
      <c r="AS1951" s="68"/>
      <c r="AT1951" s="68"/>
      <c r="AU1951" s="68"/>
    </row>
    <row r="1952" spans="27:47">
      <c r="AA1952" s="68"/>
      <c r="AB1952" s="68"/>
      <c r="AC1952" s="68"/>
      <c r="AD1952" s="68"/>
      <c r="AE1952" s="68"/>
      <c r="AG1952" s="167"/>
      <c r="AN1952" s="68"/>
      <c r="AO1952" s="68"/>
      <c r="AP1952" s="68"/>
      <c r="AQ1952" s="68"/>
      <c r="AR1952" s="68"/>
      <c r="AS1952" s="68"/>
      <c r="AT1952" s="68"/>
      <c r="AU1952" s="68"/>
    </row>
    <row r="1953" spans="26:68">
      <c r="Z1953" s="168"/>
      <c r="AA1953" s="168"/>
      <c r="AB1953" s="168"/>
      <c r="AC1953" s="168"/>
      <c r="AD1953" s="168"/>
      <c r="AE1953" s="168"/>
      <c r="AF1953" s="168"/>
      <c r="AG1953" s="169"/>
      <c r="AH1953" s="168"/>
      <c r="AI1953" s="168"/>
      <c r="AJ1953" s="168"/>
      <c r="AK1953" s="168"/>
      <c r="AL1953" s="168"/>
      <c r="AM1953" s="168"/>
      <c r="AN1953" s="168"/>
      <c r="AO1953" s="168"/>
      <c r="AP1953" s="168"/>
      <c r="AQ1953" s="168"/>
      <c r="AR1953" s="168"/>
      <c r="AS1953" s="168"/>
      <c r="AT1953" s="168"/>
      <c r="AU1953" s="168"/>
      <c r="AV1953" s="168"/>
      <c r="AW1953" s="168"/>
      <c r="AX1953" s="168"/>
      <c r="AY1953" s="168"/>
      <c r="AZ1953" s="168"/>
      <c r="BA1953" s="168"/>
      <c r="BB1953" s="168"/>
      <c r="BC1953" s="168"/>
      <c r="BD1953" s="168"/>
      <c r="BE1953" s="168"/>
      <c r="BF1953" s="168"/>
      <c r="BG1953" s="168"/>
      <c r="BH1953" s="168"/>
      <c r="BI1953" s="168"/>
      <c r="BJ1953" s="168"/>
      <c r="BK1953" s="168"/>
      <c r="BL1953" s="168"/>
      <c r="BM1953" s="168"/>
      <c r="BN1953" s="168"/>
      <c r="BO1953" s="168"/>
      <c r="BP1953" s="168"/>
    </row>
    <row r="1954" spans="26:68">
      <c r="Z1954" s="168"/>
      <c r="AA1954" s="168"/>
      <c r="AB1954" s="168"/>
      <c r="AC1954" s="168"/>
      <c r="AD1954" s="168"/>
      <c r="AE1954" s="168"/>
      <c r="AF1954" s="168"/>
      <c r="AG1954" s="169"/>
      <c r="AH1954" s="168"/>
      <c r="AI1954" s="168"/>
      <c r="AJ1954" s="168"/>
      <c r="AK1954" s="168"/>
      <c r="AL1954" s="168"/>
      <c r="AM1954" s="168"/>
      <c r="AN1954" s="168"/>
      <c r="AO1954" s="168"/>
      <c r="AP1954" s="168"/>
      <c r="AQ1954" s="168"/>
      <c r="AR1954" s="168"/>
      <c r="AS1954" s="168"/>
      <c r="AT1954" s="168"/>
      <c r="AU1954" s="168"/>
      <c r="AV1954" s="168"/>
      <c r="AW1954" s="168"/>
      <c r="AX1954" s="168"/>
      <c r="AY1954" s="168"/>
      <c r="AZ1954" s="168"/>
      <c r="BA1954" s="168"/>
      <c r="BB1954" s="168"/>
      <c r="BC1954" s="168"/>
      <c r="BD1954" s="168"/>
      <c r="BE1954" s="168"/>
      <c r="BF1954" s="168"/>
      <c r="BG1954" s="168"/>
      <c r="BH1954" s="168"/>
      <c r="BI1954" s="168"/>
      <c r="BJ1954" s="168"/>
      <c r="BK1954" s="168"/>
      <c r="BL1954" s="168"/>
      <c r="BM1954" s="168"/>
      <c r="BN1954" s="168"/>
      <c r="BO1954" s="168"/>
      <c r="BP1954" s="168"/>
    </row>
    <row r="1955" spans="26:68">
      <c r="Z1955" s="168"/>
      <c r="AA1955" s="168"/>
      <c r="AB1955" s="168"/>
      <c r="AC1955" s="168"/>
      <c r="AD1955" s="168"/>
      <c r="AE1955" s="168"/>
      <c r="AF1955" s="168"/>
      <c r="AG1955" s="169"/>
      <c r="AH1955" s="168"/>
      <c r="AI1955" s="168"/>
      <c r="AJ1955" s="168"/>
      <c r="AK1955" s="168"/>
      <c r="AL1955" s="168"/>
      <c r="AM1955" s="168"/>
      <c r="AN1955" s="168"/>
      <c r="AO1955" s="168"/>
      <c r="AP1955" s="168"/>
      <c r="AQ1955" s="168"/>
      <c r="AR1955" s="168"/>
      <c r="AS1955" s="168"/>
      <c r="AT1955" s="168"/>
      <c r="AU1955" s="168"/>
      <c r="AV1955" s="168"/>
      <c r="AW1955" s="168"/>
      <c r="AX1955" s="168"/>
      <c r="AY1955" s="168"/>
      <c r="AZ1955" s="168"/>
      <c r="BA1955" s="168"/>
      <c r="BB1955" s="168"/>
      <c r="BC1955" s="168"/>
      <c r="BD1955" s="168"/>
      <c r="BE1955" s="168"/>
      <c r="BF1955" s="168"/>
      <c r="BG1955" s="168"/>
      <c r="BH1955" s="168"/>
      <c r="BI1955" s="168"/>
      <c r="BJ1955" s="168"/>
      <c r="BK1955" s="168"/>
      <c r="BL1955" s="168"/>
      <c r="BM1955" s="168"/>
      <c r="BN1955" s="168"/>
      <c r="BO1955" s="168"/>
      <c r="BP1955" s="168"/>
    </row>
    <row r="1956" spans="26:68">
      <c r="Z1956" s="168"/>
      <c r="AA1956" s="168"/>
      <c r="AB1956" s="168"/>
      <c r="AC1956" s="168"/>
      <c r="AD1956" s="168"/>
      <c r="AE1956" s="168"/>
      <c r="AF1956" s="168"/>
      <c r="AG1956" s="169"/>
      <c r="AH1956" s="168"/>
      <c r="AI1956" s="168"/>
      <c r="AJ1956" s="168"/>
      <c r="AK1956" s="168"/>
      <c r="AL1956" s="168"/>
      <c r="AM1956" s="168"/>
      <c r="AN1956" s="168"/>
      <c r="AO1956" s="168"/>
      <c r="AP1956" s="168"/>
      <c r="AQ1956" s="168"/>
      <c r="AR1956" s="168"/>
      <c r="AS1956" s="168"/>
      <c r="AT1956" s="168"/>
      <c r="AU1956" s="168"/>
      <c r="AV1956" s="168"/>
      <c r="AW1956" s="168"/>
      <c r="AX1956" s="168"/>
      <c r="AY1956" s="168"/>
      <c r="AZ1956" s="168"/>
      <c r="BA1956" s="168"/>
      <c r="BB1956" s="168"/>
      <c r="BC1956" s="168"/>
      <c r="BD1956" s="168"/>
      <c r="BE1956" s="168"/>
      <c r="BF1956" s="168"/>
      <c r="BG1956" s="168"/>
      <c r="BH1956" s="168"/>
      <c r="BI1956" s="168"/>
      <c r="BJ1956" s="168"/>
      <c r="BK1956" s="168"/>
      <c r="BL1956" s="168"/>
      <c r="BM1956" s="168"/>
      <c r="BN1956" s="168"/>
      <c r="BO1956" s="168"/>
      <c r="BP1956" s="168"/>
    </row>
    <row r="1957" spans="26:68">
      <c r="Z1957" s="168"/>
      <c r="AA1957" s="168"/>
      <c r="AB1957" s="168"/>
      <c r="AC1957" s="168"/>
      <c r="AD1957" s="168"/>
      <c r="AE1957" s="168"/>
      <c r="AF1957" s="168"/>
      <c r="AG1957" s="169"/>
      <c r="AH1957" s="168"/>
      <c r="AI1957" s="168"/>
      <c r="AJ1957" s="168"/>
      <c r="AK1957" s="168"/>
      <c r="AL1957" s="168"/>
      <c r="AM1957" s="168"/>
      <c r="AN1957" s="168"/>
      <c r="AO1957" s="168"/>
      <c r="AP1957" s="168"/>
      <c r="AQ1957" s="168"/>
      <c r="AR1957" s="168"/>
      <c r="AS1957" s="168"/>
      <c r="AT1957" s="168"/>
      <c r="AU1957" s="168"/>
      <c r="AV1957" s="168"/>
      <c r="AW1957" s="168"/>
      <c r="AX1957" s="168"/>
      <c r="AY1957" s="168"/>
      <c r="AZ1957" s="168"/>
      <c r="BA1957" s="168"/>
      <c r="BB1957" s="168"/>
      <c r="BC1957" s="168"/>
      <c r="BD1957" s="168"/>
      <c r="BE1957" s="168"/>
      <c r="BF1957" s="168"/>
      <c r="BG1957" s="168"/>
      <c r="BH1957" s="168"/>
      <c r="BI1957" s="168"/>
      <c r="BJ1957" s="168"/>
      <c r="BK1957" s="168"/>
      <c r="BL1957" s="168"/>
      <c r="BM1957" s="168"/>
      <c r="BN1957" s="168"/>
      <c r="BO1957" s="168"/>
      <c r="BP1957" s="168"/>
    </row>
    <row r="1958" spans="26:68">
      <c r="Z1958" s="168"/>
      <c r="AA1958" s="168"/>
      <c r="AB1958" s="168"/>
      <c r="AC1958" s="168"/>
      <c r="AD1958" s="168"/>
      <c r="AE1958" s="168"/>
      <c r="AF1958" s="168"/>
      <c r="AG1958" s="169"/>
      <c r="AH1958" s="168"/>
      <c r="AI1958" s="168"/>
      <c r="AJ1958" s="168"/>
      <c r="AK1958" s="168"/>
      <c r="AL1958" s="168"/>
      <c r="AM1958" s="168"/>
      <c r="AN1958" s="168"/>
      <c r="AO1958" s="168"/>
      <c r="AP1958" s="168"/>
      <c r="AQ1958" s="168"/>
      <c r="AR1958" s="168"/>
      <c r="AS1958" s="168"/>
      <c r="AT1958" s="168"/>
      <c r="AU1958" s="168"/>
      <c r="AV1958" s="168"/>
      <c r="AW1958" s="168"/>
      <c r="AX1958" s="168"/>
      <c r="AY1958" s="168"/>
      <c r="AZ1958" s="168"/>
      <c r="BA1958" s="168"/>
      <c r="BB1958" s="168"/>
      <c r="BC1958" s="168"/>
      <c r="BD1958" s="168"/>
      <c r="BE1958" s="168"/>
      <c r="BF1958" s="168"/>
      <c r="BG1958" s="168"/>
      <c r="BH1958" s="168"/>
      <c r="BI1958" s="168"/>
      <c r="BJ1958" s="168"/>
      <c r="BK1958" s="168"/>
      <c r="BL1958" s="168"/>
      <c r="BM1958" s="168"/>
      <c r="BN1958" s="168"/>
      <c r="BO1958" s="168"/>
      <c r="BP1958" s="168"/>
    </row>
    <row r="1959" spans="26:68">
      <c r="Z1959" s="168"/>
      <c r="AA1959" s="168"/>
      <c r="AB1959" s="168"/>
      <c r="AC1959" s="168"/>
      <c r="AD1959" s="168"/>
      <c r="AE1959" s="168"/>
      <c r="AF1959" s="168"/>
      <c r="AG1959" s="169"/>
      <c r="AH1959" s="168"/>
      <c r="AI1959" s="168"/>
      <c r="AJ1959" s="168"/>
      <c r="AK1959" s="168"/>
      <c r="AL1959" s="168"/>
      <c r="AM1959" s="168"/>
      <c r="AN1959" s="168"/>
      <c r="AO1959" s="168"/>
      <c r="AP1959" s="168"/>
      <c r="AQ1959" s="168"/>
      <c r="AR1959" s="168"/>
      <c r="AS1959" s="168"/>
      <c r="AT1959" s="168"/>
      <c r="AU1959" s="168"/>
    </row>
    <row r="1960" spans="26:68">
      <c r="Z1960" s="168"/>
      <c r="AA1960" s="168"/>
      <c r="AB1960" s="168"/>
      <c r="AC1960" s="168"/>
      <c r="AD1960" s="168"/>
      <c r="AE1960" s="168"/>
      <c r="AF1960" s="168"/>
      <c r="AG1960" s="169"/>
      <c r="AH1960" s="168"/>
      <c r="AI1960" s="168"/>
      <c r="AJ1960" s="168"/>
      <c r="AK1960" s="168"/>
      <c r="AL1960" s="168"/>
      <c r="AM1960" s="168"/>
      <c r="AN1960" s="168"/>
      <c r="AO1960" s="168"/>
      <c r="AP1960" s="168"/>
      <c r="AQ1960" s="168"/>
      <c r="AR1960" s="168"/>
      <c r="AS1960" s="168"/>
      <c r="AT1960" s="168"/>
      <c r="AU1960" s="168"/>
    </row>
    <row r="1961" spans="26:68">
      <c r="Z1961" s="168"/>
      <c r="AA1961" s="168"/>
      <c r="AB1961" s="168"/>
      <c r="AC1961" s="168"/>
      <c r="AD1961" s="168"/>
      <c r="AE1961" s="168"/>
      <c r="AF1961" s="168"/>
      <c r="AG1961" s="169"/>
      <c r="AH1961" s="168"/>
      <c r="AI1961" s="168"/>
      <c r="AJ1961" s="168"/>
      <c r="AK1961" s="168"/>
      <c r="AL1961" s="168"/>
      <c r="AM1961" s="168"/>
      <c r="AN1961" s="168"/>
      <c r="AO1961" s="168"/>
      <c r="AP1961" s="168"/>
      <c r="AQ1961" s="168"/>
      <c r="AR1961" s="168"/>
      <c r="AS1961" s="168"/>
      <c r="AT1961" s="168"/>
      <c r="AU1961" s="168"/>
    </row>
    <row r="1962" spans="26:68">
      <c r="Z1962" s="168"/>
      <c r="AA1962" s="168"/>
      <c r="AB1962" s="168"/>
      <c r="AC1962" s="168"/>
      <c r="AD1962" s="168"/>
      <c r="AE1962" s="168"/>
      <c r="AF1962" s="168"/>
      <c r="AG1962" s="169"/>
      <c r="AH1962" s="168"/>
      <c r="AI1962" s="168"/>
      <c r="AJ1962" s="168"/>
      <c r="AK1962" s="168"/>
      <c r="AL1962" s="168"/>
      <c r="AM1962" s="168"/>
      <c r="AN1962" s="168"/>
      <c r="AO1962" s="168"/>
      <c r="AP1962" s="168"/>
      <c r="AQ1962" s="168"/>
      <c r="AR1962" s="168"/>
      <c r="AS1962" s="168"/>
      <c r="AT1962" s="168"/>
      <c r="AU1962" s="168"/>
    </row>
    <row r="1963" spans="26:68">
      <c r="Z1963" s="168"/>
      <c r="AA1963" s="168"/>
      <c r="AB1963" s="168"/>
      <c r="AC1963" s="168"/>
      <c r="AD1963" s="168"/>
      <c r="AE1963" s="168"/>
      <c r="AF1963" s="168"/>
      <c r="AG1963" s="169"/>
      <c r="AH1963" s="168"/>
      <c r="AI1963" s="168"/>
      <c r="AJ1963" s="168"/>
      <c r="AK1963" s="168"/>
      <c r="AL1963" s="168"/>
      <c r="AM1963" s="168"/>
      <c r="AN1963" s="168"/>
      <c r="AO1963" s="168"/>
      <c r="AP1963" s="168"/>
      <c r="AQ1963" s="168"/>
      <c r="AR1963" s="168"/>
      <c r="AS1963" s="168"/>
      <c r="AT1963" s="168"/>
      <c r="AU1963" s="168"/>
    </row>
    <row r="1964" spans="26:68">
      <c r="Z1964" s="168"/>
      <c r="AA1964" s="168"/>
      <c r="AB1964" s="168"/>
      <c r="AC1964" s="168"/>
      <c r="AD1964" s="168"/>
      <c r="AE1964" s="168"/>
      <c r="AF1964" s="168"/>
      <c r="AG1964" s="169"/>
      <c r="AH1964" s="168"/>
      <c r="AI1964" s="168"/>
      <c r="AJ1964" s="168"/>
      <c r="AK1964" s="168"/>
      <c r="AL1964" s="168"/>
      <c r="AM1964" s="168"/>
      <c r="AN1964" s="168"/>
      <c r="AO1964" s="168"/>
      <c r="AP1964" s="168"/>
      <c r="AQ1964" s="168"/>
      <c r="AR1964" s="168"/>
      <c r="AS1964" s="168"/>
      <c r="AT1964" s="168"/>
      <c r="AU1964" s="168"/>
    </row>
    <row r="1965" spans="26:68">
      <c r="Z1965" s="168"/>
      <c r="AA1965" s="168"/>
      <c r="AB1965" s="168"/>
      <c r="AC1965" s="168"/>
      <c r="AD1965" s="168"/>
      <c r="AE1965" s="168"/>
      <c r="AF1965" s="168"/>
      <c r="AG1965" s="169"/>
      <c r="AH1965" s="168"/>
      <c r="AI1965" s="168"/>
      <c r="AJ1965" s="168"/>
      <c r="AK1965" s="168"/>
      <c r="AL1965" s="168"/>
      <c r="AM1965" s="168"/>
      <c r="AN1965" s="168"/>
      <c r="AO1965" s="168"/>
      <c r="AP1965" s="168"/>
      <c r="AQ1965" s="168"/>
      <c r="AR1965" s="168"/>
      <c r="AS1965" s="168"/>
      <c r="AT1965" s="168"/>
      <c r="AU1965" s="168"/>
    </row>
    <row r="1966" spans="26:68">
      <c r="Z1966" s="168"/>
      <c r="AA1966" s="168"/>
      <c r="AB1966" s="168"/>
      <c r="AC1966" s="168"/>
      <c r="AD1966" s="168"/>
      <c r="AE1966" s="168"/>
      <c r="AF1966" s="168"/>
      <c r="AG1966" s="169"/>
      <c r="AH1966" s="168"/>
      <c r="AI1966" s="168"/>
      <c r="AJ1966" s="168"/>
      <c r="AK1966" s="168"/>
      <c r="AL1966" s="168"/>
      <c r="AM1966" s="168"/>
      <c r="AN1966" s="168"/>
      <c r="AO1966" s="168"/>
      <c r="AP1966" s="168"/>
      <c r="AQ1966" s="168"/>
      <c r="AR1966" s="168"/>
      <c r="AS1966" s="168"/>
      <c r="AT1966" s="168"/>
      <c r="AU1966" s="168"/>
    </row>
    <row r="1967" spans="26:68">
      <c r="Z1967" s="168"/>
      <c r="AA1967" s="168"/>
      <c r="AB1967" s="168"/>
      <c r="AC1967" s="168"/>
      <c r="AD1967" s="168"/>
      <c r="AE1967" s="168"/>
      <c r="AF1967" s="168"/>
      <c r="AG1967" s="169"/>
      <c r="AH1967" s="168"/>
      <c r="AI1967" s="168"/>
      <c r="AJ1967" s="168"/>
      <c r="AK1967" s="168"/>
      <c r="AL1967" s="168"/>
      <c r="AM1967" s="168"/>
      <c r="AN1967" s="168"/>
      <c r="AO1967" s="168"/>
      <c r="AP1967" s="168"/>
      <c r="AQ1967" s="168"/>
      <c r="AR1967" s="168"/>
      <c r="AS1967" s="168"/>
      <c r="AT1967" s="168"/>
      <c r="AU1967" s="168"/>
    </row>
    <row r="1968" spans="26:68">
      <c r="Z1968" s="168"/>
      <c r="AA1968" s="168"/>
      <c r="AB1968" s="168"/>
      <c r="AC1968" s="168"/>
      <c r="AD1968" s="168"/>
      <c r="AE1968" s="168"/>
      <c r="AF1968" s="168"/>
      <c r="AG1968" s="169"/>
      <c r="AH1968" s="168"/>
      <c r="AI1968" s="168"/>
      <c r="AJ1968" s="168"/>
      <c r="AK1968" s="168"/>
      <c r="AL1968" s="168"/>
      <c r="AM1968" s="168"/>
      <c r="AN1968" s="168"/>
      <c r="AO1968" s="168"/>
      <c r="AP1968" s="168"/>
      <c r="AQ1968" s="168"/>
      <c r="AR1968" s="168"/>
      <c r="AS1968" s="168"/>
      <c r="AT1968" s="168"/>
      <c r="AU1968" s="168"/>
    </row>
    <row r="1969" spans="26:47">
      <c r="Z1969" s="168"/>
      <c r="AA1969" s="168"/>
      <c r="AB1969" s="168"/>
      <c r="AC1969" s="168"/>
      <c r="AD1969" s="168"/>
      <c r="AE1969" s="168"/>
      <c r="AF1969" s="168"/>
      <c r="AG1969" s="169"/>
      <c r="AH1969" s="168"/>
      <c r="AI1969" s="168"/>
      <c r="AJ1969" s="168"/>
      <c r="AK1969" s="168"/>
      <c r="AL1969" s="168"/>
      <c r="AM1969" s="168"/>
      <c r="AN1969" s="168"/>
      <c r="AO1969" s="168"/>
      <c r="AP1969" s="168"/>
      <c r="AQ1969" s="168"/>
      <c r="AR1969" s="168"/>
      <c r="AS1969" s="168"/>
      <c r="AT1969" s="168"/>
      <c r="AU1969" s="168"/>
    </row>
    <row r="1970" spans="26:47">
      <c r="Z1970" s="168"/>
      <c r="AA1970" s="168"/>
      <c r="AB1970" s="168"/>
      <c r="AC1970" s="168"/>
      <c r="AD1970" s="168"/>
      <c r="AE1970" s="168"/>
      <c r="AF1970" s="168"/>
      <c r="AG1970" s="169"/>
      <c r="AH1970" s="168"/>
      <c r="AI1970" s="168"/>
      <c r="AJ1970" s="168"/>
      <c r="AK1970" s="168"/>
      <c r="AL1970" s="168"/>
      <c r="AM1970" s="168"/>
      <c r="AN1970" s="168"/>
      <c r="AO1970" s="168"/>
      <c r="AP1970" s="168"/>
      <c r="AQ1970" s="168"/>
      <c r="AR1970" s="168"/>
      <c r="AS1970" s="168"/>
      <c r="AT1970" s="168"/>
      <c r="AU1970" s="168"/>
    </row>
    <row r="1971" spans="26:47">
      <c r="Z1971" s="168"/>
      <c r="AA1971" s="168"/>
      <c r="AB1971" s="168"/>
      <c r="AC1971" s="168"/>
      <c r="AD1971" s="168"/>
      <c r="AE1971" s="168"/>
      <c r="AF1971" s="168"/>
      <c r="AG1971" s="169"/>
      <c r="AH1971" s="168"/>
      <c r="AI1971" s="168"/>
      <c r="AJ1971" s="168"/>
      <c r="AK1971" s="168"/>
      <c r="AL1971" s="168"/>
      <c r="AM1971" s="168"/>
      <c r="AN1971" s="168"/>
      <c r="AO1971" s="168"/>
      <c r="AP1971" s="168"/>
      <c r="AQ1971" s="168"/>
      <c r="AR1971" s="168"/>
      <c r="AS1971" s="168"/>
      <c r="AT1971" s="168"/>
      <c r="AU1971" s="168"/>
    </row>
    <row r="1972" spans="26:47">
      <c r="Z1972" s="168"/>
      <c r="AA1972" s="168"/>
      <c r="AB1972" s="168"/>
      <c r="AC1972" s="168"/>
      <c r="AD1972" s="168"/>
      <c r="AE1972" s="168"/>
      <c r="AF1972" s="168"/>
      <c r="AG1972" s="169"/>
      <c r="AH1972" s="168"/>
      <c r="AI1972" s="168"/>
      <c r="AJ1972" s="168"/>
      <c r="AK1972" s="168"/>
      <c r="AL1972" s="168"/>
      <c r="AM1972" s="168"/>
      <c r="AN1972" s="168"/>
      <c r="AO1972" s="168"/>
      <c r="AP1972" s="168"/>
      <c r="AQ1972" s="168"/>
      <c r="AR1972" s="168"/>
      <c r="AS1972" s="168"/>
      <c r="AT1972" s="168"/>
      <c r="AU1972" s="168"/>
    </row>
    <row r="1973" spans="26:47">
      <c r="Z1973" s="168"/>
      <c r="AA1973" s="168"/>
      <c r="AB1973" s="168"/>
      <c r="AC1973" s="168"/>
      <c r="AD1973" s="168"/>
      <c r="AE1973" s="168"/>
      <c r="AF1973" s="168"/>
      <c r="AG1973" s="169"/>
      <c r="AH1973" s="168"/>
      <c r="AI1973" s="168"/>
      <c r="AJ1973" s="168"/>
      <c r="AK1973" s="168"/>
      <c r="AL1973" s="168"/>
      <c r="AM1973" s="168"/>
      <c r="AN1973" s="168"/>
      <c r="AO1973" s="168"/>
      <c r="AP1973" s="168"/>
      <c r="AQ1973" s="168"/>
      <c r="AR1973" s="168"/>
      <c r="AS1973" s="168"/>
      <c r="AT1973" s="168"/>
      <c r="AU1973" s="168"/>
    </row>
    <row r="1974" spans="26:47">
      <c r="Z1974" s="168"/>
      <c r="AA1974" s="168"/>
      <c r="AB1974" s="168"/>
      <c r="AC1974" s="168"/>
      <c r="AD1974" s="168"/>
      <c r="AE1974" s="168"/>
      <c r="AF1974" s="168"/>
      <c r="AG1974" s="169"/>
      <c r="AH1974" s="168"/>
      <c r="AI1974" s="168"/>
      <c r="AJ1974" s="168"/>
      <c r="AK1974" s="168"/>
      <c r="AL1974" s="168"/>
      <c r="AM1974" s="168"/>
      <c r="AN1974" s="168"/>
      <c r="AO1974" s="168"/>
      <c r="AP1974" s="168"/>
      <c r="AQ1974" s="168"/>
      <c r="AR1974" s="168"/>
      <c r="AS1974" s="168"/>
      <c r="AT1974" s="168"/>
      <c r="AU1974" s="168"/>
    </row>
    <row r="1975" spans="26:47">
      <c r="Z1975" s="168"/>
      <c r="AA1975" s="168"/>
      <c r="AB1975" s="168"/>
      <c r="AC1975" s="168"/>
      <c r="AD1975" s="168"/>
      <c r="AE1975" s="168"/>
      <c r="AF1975" s="168"/>
      <c r="AG1975" s="169"/>
      <c r="AH1975" s="168"/>
      <c r="AI1975" s="168"/>
      <c r="AJ1975" s="168"/>
      <c r="AK1975" s="168"/>
      <c r="AL1975" s="168"/>
      <c r="AM1975" s="168"/>
      <c r="AN1975" s="168"/>
      <c r="AO1975" s="168"/>
      <c r="AP1975" s="168"/>
      <c r="AQ1975" s="168"/>
      <c r="AR1975" s="168"/>
      <c r="AS1975" s="168"/>
      <c r="AT1975" s="168"/>
      <c r="AU1975" s="168"/>
    </row>
    <row r="1976" spans="26:47">
      <c r="Z1976" s="168"/>
      <c r="AA1976" s="168"/>
      <c r="AB1976" s="168"/>
      <c r="AC1976" s="168"/>
      <c r="AD1976" s="168"/>
      <c r="AE1976" s="168"/>
      <c r="AF1976" s="168"/>
      <c r="AG1976" s="169"/>
      <c r="AH1976" s="168"/>
      <c r="AI1976" s="168"/>
      <c r="AJ1976" s="168"/>
      <c r="AK1976" s="168"/>
      <c r="AL1976" s="168"/>
      <c r="AM1976" s="168"/>
      <c r="AN1976" s="168"/>
      <c r="AO1976" s="168"/>
      <c r="AP1976" s="168"/>
      <c r="AQ1976" s="168"/>
      <c r="AR1976" s="168"/>
      <c r="AS1976" s="168"/>
      <c r="AT1976" s="168"/>
      <c r="AU1976" s="168"/>
    </row>
    <row r="1977" spans="26:47">
      <c r="Z1977" s="168"/>
      <c r="AA1977" s="168"/>
      <c r="AB1977" s="168"/>
      <c r="AC1977" s="168"/>
      <c r="AD1977" s="168"/>
      <c r="AE1977" s="168"/>
      <c r="AF1977" s="168"/>
      <c r="AG1977" s="169"/>
      <c r="AH1977" s="168"/>
      <c r="AI1977" s="168"/>
      <c r="AJ1977" s="168"/>
      <c r="AK1977" s="168"/>
      <c r="AL1977" s="168"/>
      <c r="AM1977" s="168"/>
      <c r="AN1977" s="168"/>
      <c r="AO1977" s="168"/>
      <c r="AP1977" s="168"/>
      <c r="AQ1977" s="168"/>
      <c r="AR1977" s="168"/>
      <c r="AS1977" s="168"/>
      <c r="AT1977" s="168"/>
      <c r="AU1977" s="168"/>
    </row>
    <row r="1978" spans="26:47">
      <c r="Z1978" s="168"/>
      <c r="AA1978" s="168"/>
      <c r="AB1978" s="168"/>
      <c r="AC1978" s="168"/>
      <c r="AD1978" s="168"/>
      <c r="AE1978" s="168"/>
      <c r="AF1978" s="168"/>
      <c r="AG1978" s="169"/>
      <c r="AH1978" s="168"/>
      <c r="AI1978" s="168"/>
      <c r="AJ1978" s="168"/>
      <c r="AK1978" s="168"/>
      <c r="AL1978" s="168"/>
      <c r="AM1978" s="168"/>
      <c r="AN1978" s="168"/>
      <c r="AO1978" s="168"/>
      <c r="AP1978" s="168"/>
      <c r="AQ1978" s="168"/>
      <c r="AR1978" s="168"/>
      <c r="AS1978" s="168"/>
      <c r="AT1978" s="168"/>
      <c r="AU1978" s="168"/>
    </row>
    <row r="1979" spans="26:47">
      <c r="Z1979" s="168"/>
      <c r="AA1979" s="168"/>
      <c r="AB1979" s="168"/>
      <c r="AC1979" s="168"/>
      <c r="AD1979" s="168"/>
      <c r="AE1979" s="168"/>
      <c r="AF1979" s="168"/>
      <c r="AG1979" s="169"/>
      <c r="AH1979" s="168"/>
      <c r="AI1979" s="168"/>
      <c r="AJ1979" s="168"/>
      <c r="AK1979" s="168"/>
      <c r="AL1979" s="168"/>
      <c r="AM1979" s="168"/>
      <c r="AN1979" s="168"/>
      <c r="AO1979" s="168"/>
      <c r="AP1979" s="168"/>
      <c r="AQ1979" s="168"/>
      <c r="AR1979" s="168"/>
      <c r="AS1979" s="168"/>
      <c r="AT1979" s="168"/>
      <c r="AU1979" s="168"/>
    </row>
    <row r="1980" spans="26:47">
      <c r="Z1980" s="168"/>
      <c r="AA1980" s="168"/>
      <c r="AB1980" s="168"/>
      <c r="AC1980" s="168"/>
      <c r="AD1980" s="168"/>
      <c r="AE1980" s="168"/>
      <c r="AF1980" s="168"/>
      <c r="AG1980" s="169"/>
      <c r="AH1980" s="168"/>
      <c r="AI1980" s="168"/>
      <c r="AJ1980" s="168"/>
      <c r="AK1980" s="168"/>
      <c r="AL1980" s="168"/>
      <c r="AM1980" s="168"/>
      <c r="AN1980" s="168"/>
      <c r="AO1980" s="168"/>
      <c r="AP1980" s="168"/>
      <c r="AQ1980" s="168"/>
      <c r="AR1980" s="168"/>
      <c r="AS1980" s="168"/>
      <c r="AT1980" s="168"/>
      <c r="AU1980" s="168"/>
    </row>
    <row r="1981" spans="26:47">
      <c r="Z1981" s="168"/>
      <c r="AA1981" s="168"/>
      <c r="AB1981" s="168"/>
      <c r="AC1981" s="168"/>
      <c r="AD1981" s="168"/>
      <c r="AE1981" s="168"/>
      <c r="AF1981" s="168"/>
      <c r="AG1981" s="169"/>
      <c r="AH1981" s="168"/>
      <c r="AI1981" s="168"/>
      <c r="AJ1981" s="168"/>
      <c r="AK1981" s="168"/>
      <c r="AL1981" s="168"/>
      <c r="AM1981" s="168"/>
      <c r="AN1981" s="168"/>
      <c r="AO1981" s="168"/>
      <c r="AP1981" s="168"/>
      <c r="AQ1981" s="168"/>
      <c r="AR1981" s="168"/>
      <c r="AS1981" s="168"/>
      <c r="AT1981" s="168"/>
      <c r="AU1981" s="168"/>
    </row>
    <row r="1982" spans="26:47">
      <c r="Z1982" s="168"/>
      <c r="AA1982" s="168"/>
      <c r="AB1982" s="168"/>
      <c r="AC1982" s="168"/>
      <c r="AD1982" s="168"/>
      <c r="AE1982" s="168"/>
      <c r="AF1982" s="168"/>
      <c r="AG1982" s="169"/>
      <c r="AH1982" s="168"/>
      <c r="AI1982" s="168"/>
      <c r="AJ1982" s="168"/>
      <c r="AK1982" s="168"/>
      <c r="AL1982" s="168"/>
      <c r="AM1982" s="168"/>
      <c r="AN1982" s="168"/>
      <c r="AO1982" s="168"/>
      <c r="AP1982" s="168"/>
      <c r="AQ1982" s="168"/>
      <c r="AR1982" s="168"/>
      <c r="AS1982" s="168"/>
      <c r="AT1982" s="168"/>
      <c r="AU1982" s="168"/>
    </row>
    <row r="1983" spans="26:47">
      <c r="Z1983" s="168"/>
      <c r="AA1983" s="168"/>
      <c r="AB1983" s="168"/>
      <c r="AC1983" s="168"/>
      <c r="AD1983" s="168"/>
      <c r="AE1983" s="168"/>
      <c r="AF1983" s="168"/>
      <c r="AG1983" s="169"/>
      <c r="AH1983" s="168"/>
      <c r="AI1983" s="168"/>
      <c r="AJ1983" s="168"/>
      <c r="AK1983" s="168"/>
      <c r="AL1983" s="168"/>
      <c r="AM1983" s="168"/>
      <c r="AN1983" s="168"/>
      <c r="AO1983" s="168"/>
      <c r="AP1983" s="168"/>
      <c r="AQ1983" s="168"/>
      <c r="AR1983" s="168"/>
      <c r="AS1983" s="168"/>
      <c r="AT1983" s="168"/>
      <c r="AU1983" s="168"/>
    </row>
    <row r="1984" spans="26:47">
      <c r="Z1984" s="168"/>
      <c r="AA1984" s="168"/>
      <c r="AB1984" s="168"/>
      <c r="AC1984" s="168"/>
      <c r="AD1984" s="168"/>
      <c r="AE1984" s="168"/>
      <c r="AF1984" s="168"/>
      <c r="AG1984" s="169"/>
      <c r="AH1984" s="168"/>
      <c r="AI1984" s="168"/>
      <c r="AJ1984" s="168"/>
      <c r="AK1984" s="168"/>
      <c r="AL1984" s="168"/>
      <c r="AM1984" s="168"/>
      <c r="AN1984" s="168"/>
      <c r="AO1984" s="168"/>
      <c r="AP1984" s="168"/>
      <c r="AQ1984" s="168"/>
      <c r="AR1984" s="168"/>
      <c r="AS1984" s="168"/>
      <c r="AT1984" s="168"/>
      <c r="AU1984" s="168"/>
    </row>
    <row r="1985" spans="26:47">
      <c r="Z1985" s="168"/>
      <c r="AA1985" s="168"/>
      <c r="AB1985" s="168"/>
      <c r="AC1985" s="168"/>
      <c r="AD1985" s="168"/>
      <c r="AE1985" s="168"/>
      <c r="AF1985" s="168"/>
      <c r="AG1985" s="169"/>
      <c r="AH1985" s="168"/>
      <c r="AI1985" s="168"/>
      <c r="AJ1985" s="168"/>
      <c r="AK1985" s="168"/>
      <c r="AL1985" s="168"/>
      <c r="AM1985" s="168"/>
      <c r="AN1985" s="168"/>
      <c r="AO1985" s="168"/>
      <c r="AP1985" s="168"/>
      <c r="AQ1985" s="168"/>
      <c r="AR1985" s="168"/>
      <c r="AS1985" s="168"/>
      <c r="AT1985" s="168"/>
      <c r="AU1985" s="168"/>
    </row>
    <row r="1986" spans="26:47">
      <c r="Z1986" s="168"/>
      <c r="AA1986" s="168"/>
      <c r="AB1986" s="168"/>
      <c r="AC1986" s="168"/>
      <c r="AD1986" s="168"/>
      <c r="AE1986" s="168"/>
      <c r="AF1986" s="168"/>
      <c r="AG1986" s="169"/>
      <c r="AH1986" s="168"/>
      <c r="AI1986" s="168"/>
      <c r="AJ1986" s="168"/>
      <c r="AK1986" s="168"/>
      <c r="AL1986" s="168"/>
      <c r="AM1986" s="168"/>
      <c r="AN1986" s="168"/>
      <c r="AO1986" s="168"/>
      <c r="AP1986" s="168"/>
      <c r="AQ1986" s="168"/>
      <c r="AR1986" s="168"/>
      <c r="AS1986" s="168"/>
      <c r="AT1986" s="168"/>
      <c r="AU1986" s="168"/>
    </row>
    <row r="1987" spans="26:47">
      <c r="Z1987" s="168"/>
      <c r="AA1987" s="168"/>
      <c r="AB1987" s="168"/>
      <c r="AC1987" s="168"/>
      <c r="AD1987" s="168"/>
      <c r="AE1987" s="168"/>
      <c r="AF1987" s="168"/>
      <c r="AG1987" s="169"/>
      <c r="AH1987" s="168"/>
      <c r="AI1987" s="168"/>
      <c r="AJ1987" s="168"/>
      <c r="AK1987" s="168"/>
      <c r="AL1987" s="168"/>
      <c r="AM1987" s="168"/>
      <c r="AN1987" s="168"/>
      <c r="AO1987" s="168"/>
      <c r="AP1987" s="168"/>
      <c r="AQ1987" s="168"/>
      <c r="AR1987" s="168"/>
      <c r="AS1987" s="168"/>
      <c r="AT1987" s="168"/>
      <c r="AU1987" s="168"/>
    </row>
    <row r="1988" spans="26:47">
      <c r="Z1988" s="168"/>
      <c r="AA1988" s="168"/>
      <c r="AB1988" s="168"/>
      <c r="AC1988" s="168"/>
      <c r="AD1988" s="168"/>
      <c r="AE1988" s="168"/>
      <c r="AF1988" s="168"/>
      <c r="AG1988" s="169"/>
      <c r="AH1988" s="168"/>
      <c r="AI1988" s="168"/>
      <c r="AJ1988" s="168"/>
      <c r="AK1988" s="168"/>
      <c r="AL1988" s="168"/>
      <c r="AM1988" s="168"/>
      <c r="AN1988" s="168"/>
      <c r="AO1988" s="168"/>
      <c r="AP1988" s="168"/>
      <c r="AQ1988" s="168"/>
      <c r="AR1988" s="168"/>
      <c r="AS1988" s="168"/>
      <c r="AT1988" s="168"/>
      <c r="AU1988" s="168"/>
    </row>
    <row r="1989" spans="26:47">
      <c r="Z1989" s="168"/>
      <c r="AA1989" s="168"/>
      <c r="AB1989" s="168"/>
      <c r="AC1989" s="168"/>
      <c r="AD1989" s="168"/>
      <c r="AE1989" s="168"/>
      <c r="AF1989" s="168"/>
      <c r="AG1989" s="169"/>
      <c r="AH1989" s="168"/>
      <c r="AI1989" s="168"/>
      <c r="AJ1989" s="168"/>
      <c r="AK1989" s="168"/>
      <c r="AL1989" s="168"/>
      <c r="AM1989" s="168"/>
      <c r="AN1989" s="168"/>
      <c r="AO1989" s="168"/>
      <c r="AP1989" s="168"/>
      <c r="AQ1989" s="168"/>
      <c r="AR1989" s="168"/>
      <c r="AS1989" s="168"/>
      <c r="AT1989" s="168"/>
      <c r="AU1989" s="168"/>
    </row>
    <row r="1990" spans="26:47">
      <c r="AA1990" s="68"/>
      <c r="AB1990" s="68"/>
      <c r="AC1990" s="68"/>
      <c r="AD1990" s="68"/>
      <c r="AE1990" s="68"/>
      <c r="AG1990" s="167"/>
      <c r="AN1990" s="68"/>
      <c r="AO1990" s="68"/>
      <c r="AP1990" s="68"/>
      <c r="AQ1990" s="68"/>
      <c r="AR1990" s="68"/>
      <c r="AS1990" s="68"/>
      <c r="AT1990" s="68"/>
      <c r="AU1990" s="68"/>
    </row>
    <row r="1991" spans="26:47">
      <c r="AA1991" s="68"/>
      <c r="AB1991" s="68"/>
      <c r="AC1991" s="68"/>
      <c r="AD1991" s="68"/>
      <c r="AE1991" s="68"/>
      <c r="AG1991" s="167"/>
      <c r="AN1991" s="68"/>
      <c r="AO1991" s="68"/>
      <c r="AP1991" s="68"/>
      <c r="AQ1991" s="68"/>
      <c r="AR1991" s="68"/>
      <c r="AS1991" s="68"/>
      <c r="AT1991" s="68"/>
      <c r="AU1991" s="68"/>
    </row>
    <row r="1992" spans="26:47">
      <c r="AA1992" s="68"/>
      <c r="AB1992" s="68"/>
      <c r="AC1992" s="68"/>
      <c r="AD1992" s="68"/>
      <c r="AE1992" s="68"/>
      <c r="AG1992" s="167"/>
      <c r="AN1992" s="68"/>
      <c r="AO1992" s="68"/>
      <c r="AP1992" s="68"/>
      <c r="AQ1992" s="68"/>
      <c r="AR1992" s="68"/>
      <c r="AS1992" s="68"/>
      <c r="AT1992" s="68"/>
      <c r="AU1992" s="68"/>
    </row>
    <row r="1993" spans="26:47">
      <c r="AA1993" s="68"/>
      <c r="AB1993" s="68"/>
      <c r="AC1993" s="68"/>
      <c r="AD1993" s="68"/>
      <c r="AE1993" s="68"/>
      <c r="AG1993" s="167"/>
      <c r="AN1993" s="68"/>
      <c r="AO1993" s="68"/>
      <c r="AP1993" s="68"/>
      <c r="AQ1993" s="68"/>
      <c r="AR1993" s="68"/>
      <c r="AS1993" s="68"/>
      <c r="AT1993" s="68"/>
      <c r="AU1993" s="68"/>
    </row>
    <row r="1994" spans="26:47">
      <c r="AA1994" s="68"/>
      <c r="AB1994" s="68"/>
      <c r="AC1994" s="68"/>
      <c r="AD1994" s="68"/>
      <c r="AE1994" s="68"/>
      <c r="AG1994" s="167"/>
      <c r="AN1994" s="68"/>
      <c r="AO1994" s="68"/>
      <c r="AP1994" s="68"/>
      <c r="AQ1994" s="68"/>
      <c r="AR1994" s="68"/>
      <c r="AS1994" s="68"/>
      <c r="AT1994" s="68"/>
      <c r="AU1994" s="68"/>
    </row>
    <row r="1995" spans="26:47">
      <c r="AA1995" s="68"/>
      <c r="AB1995" s="68"/>
      <c r="AC1995" s="68"/>
      <c r="AD1995" s="68"/>
      <c r="AE1995" s="68"/>
      <c r="AG1995" s="167"/>
      <c r="AN1995" s="68"/>
      <c r="AO1995" s="68"/>
      <c r="AP1995" s="68"/>
      <c r="AQ1995" s="68"/>
      <c r="AR1995" s="68"/>
      <c r="AS1995" s="68"/>
      <c r="AT1995" s="68"/>
      <c r="AU1995" s="68"/>
    </row>
    <row r="1996" spans="26:47">
      <c r="AA1996" s="68"/>
      <c r="AB1996" s="68"/>
      <c r="AC1996" s="68"/>
      <c r="AD1996" s="68"/>
      <c r="AE1996" s="68"/>
      <c r="AG1996" s="167"/>
      <c r="AN1996" s="68"/>
      <c r="AO1996" s="68"/>
      <c r="AP1996" s="68"/>
      <c r="AQ1996" s="68"/>
      <c r="AR1996" s="68"/>
      <c r="AS1996" s="68"/>
      <c r="AT1996" s="68"/>
      <c r="AU1996" s="68"/>
    </row>
    <row r="1997" spans="26:47">
      <c r="AA1997" s="68"/>
      <c r="AB1997" s="68"/>
      <c r="AC1997" s="68"/>
      <c r="AD1997" s="68"/>
      <c r="AE1997" s="68"/>
      <c r="AG1997" s="167"/>
      <c r="AN1997" s="68"/>
      <c r="AO1997" s="68"/>
      <c r="AP1997" s="68"/>
      <c r="AQ1997" s="68"/>
      <c r="AR1997" s="68"/>
      <c r="AS1997" s="68"/>
      <c r="AT1997" s="68"/>
      <c r="AU1997" s="68"/>
    </row>
    <row r="1998" spans="26:47">
      <c r="AA1998" s="68"/>
      <c r="AB1998" s="68"/>
      <c r="AC1998" s="68"/>
      <c r="AD1998" s="68"/>
      <c r="AE1998" s="68"/>
      <c r="AG1998" s="167"/>
      <c r="AN1998" s="68"/>
      <c r="AO1998" s="68"/>
      <c r="AP1998" s="68"/>
      <c r="AQ1998" s="68"/>
      <c r="AR1998" s="68"/>
      <c r="AS1998" s="68"/>
      <c r="AT1998" s="68"/>
      <c r="AU1998" s="68"/>
    </row>
    <row r="1999" spans="26:47">
      <c r="AA1999" s="68"/>
      <c r="AB1999" s="68"/>
      <c r="AC1999" s="68"/>
      <c r="AD1999" s="68"/>
      <c r="AE1999" s="68"/>
      <c r="AG1999" s="167"/>
      <c r="AN1999" s="68"/>
      <c r="AO1999" s="68"/>
      <c r="AP1999" s="68"/>
      <c r="AQ1999" s="68"/>
      <c r="AR1999" s="68"/>
      <c r="AS1999" s="68"/>
      <c r="AT1999" s="68"/>
      <c r="AU1999" s="68"/>
    </row>
    <row r="2000" spans="26:47">
      <c r="AA2000" s="68"/>
      <c r="AB2000" s="68"/>
      <c r="AC2000" s="68"/>
      <c r="AD2000" s="68"/>
      <c r="AE2000" s="68"/>
      <c r="AG2000" s="167"/>
      <c r="AN2000" s="68"/>
      <c r="AO2000" s="68"/>
      <c r="AP2000" s="68"/>
      <c r="AQ2000" s="68"/>
      <c r="AR2000" s="68"/>
      <c r="AS2000" s="68"/>
      <c r="AT2000" s="68"/>
      <c r="AU2000" s="68"/>
    </row>
    <row r="2001" spans="27:47">
      <c r="AA2001" s="68"/>
      <c r="AB2001" s="68"/>
      <c r="AC2001" s="68"/>
      <c r="AD2001" s="68"/>
      <c r="AE2001" s="68"/>
      <c r="AG2001" s="167"/>
      <c r="AN2001" s="68"/>
      <c r="AO2001" s="68"/>
      <c r="AP2001" s="68"/>
      <c r="AQ2001" s="68"/>
      <c r="AR2001" s="68"/>
      <c r="AS2001" s="68"/>
      <c r="AT2001" s="68"/>
      <c r="AU2001" s="68"/>
    </row>
    <row r="2002" spans="27:47">
      <c r="AA2002" s="68"/>
      <c r="AB2002" s="68"/>
      <c r="AC2002" s="68"/>
      <c r="AD2002" s="68"/>
      <c r="AE2002" s="68"/>
      <c r="AG2002" s="167"/>
      <c r="AN2002" s="68"/>
      <c r="AO2002" s="68"/>
      <c r="AP2002" s="68"/>
      <c r="AQ2002" s="68"/>
      <c r="AR2002" s="68"/>
      <c r="AS2002" s="68"/>
      <c r="AT2002" s="68"/>
      <c r="AU2002" s="68"/>
    </row>
    <row r="2003" spans="27:47">
      <c r="AA2003" s="68"/>
      <c r="AB2003" s="68"/>
      <c r="AC2003" s="68"/>
      <c r="AD2003" s="68"/>
      <c r="AE2003" s="68"/>
      <c r="AG2003" s="167"/>
      <c r="AN2003" s="68"/>
      <c r="AO2003" s="68"/>
      <c r="AP2003" s="68"/>
      <c r="AQ2003" s="68"/>
      <c r="AR2003" s="68"/>
      <c r="AS2003" s="68"/>
      <c r="AT2003" s="68"/>
      <c r="AU2003" s="68"/>
    </row>
    <row r="2004" spans="27:47">
      <c r="AA2004" s="68"/>
      <c r="AB2004" s="68"/>
      <c r="AC2004" s="68"/>
      <c r="AD2004" s="68"/>
      <c r="AE2004" s="68"/>
      <c r="AG2004" s="167"/>
      <c r="AN2004" s="68"/>
      <c r="AO2004" s="68"/>
      <c r="AP2004" s="68"/>
      <c r="AQ2004" s="68"/>
      <c r="AR2004" s="68"/>
      <c r="AS2004" s="68"/>
      <c r="AT2004" s="68"/>
      <c r="AU2004" s="68"/>
    </row>
    <row r="2005" spans="27:47">
      <c r="AA2005" s="68"/>
      <c r="AB2005" s="68"/>
      <c r="AC2005" s="68"/>
      <c r="AD2005" s="68"/>
      <c r="AE2005" s="68"/>
      <c r="AG2005" s="167"/>
      <c r="AN2005" s="68"/>
      <c r="AO2005" s="68"/>
      <c r="AP2005" s="68"/>
      <c r="AQ2005" s="68"/>
      <c r="AR2005" s="68"/>
      <c r="AS2005" s="68"/>
      <c r="AT2005" s="68"/>
      <c r="AU2005" s="68"/>
    </row>
    <row r="2006" spans="27:47">
      <c r="AA2006" s="68"/>
      <c r="AB2006" s="68"/>
      <c r="AC2006" s="68"/>
      <c r="AD2006" s="68"/>
      <c r="AE2006" s="68"/>
      <c r="AG2006" s="167"/>
      <c r="AN2006" s="68"/>
      <c r="AO2006" s="68"/>
      <c r="AP2006" s="68"/>
      <c r="AQ2006" s="68"/>
      <c r="AR2006" s="68"/>
      <c r="AS2006" s="68"/>
      <c r="AT2006" s="68"/>
      <c r="AU2006" s="68"/>
    </row>
    <row r="2007" spans="27:47">
      <c r="AA2007" s="68"/>
      <c r="AB2007" s="68"/>
      <c r="AC2007" s="68"/>
      <c r="AD2007" s="68"/>
      <c r="AE2007" s="68"/>
      <c r="AG2007" s="167"/>
      <c r="AN2007" s="68"/>
      <c r="AO2007" s="68"/>
      <c r="AP2007" s="68"/>
      <c r="AQ2007" s="68"/>
      <c r="AR2007" s="68"/>
      <c r="AS2007" s="68"/>
      <c r="AT2007" s="68"/>
      <c r="AU2007" s="68"/>
    </row>
    <row r="2008" spans="27:47">
      <c r="AA2008" s="68"/>
      <c r="AB2008" s="68"/>
      <c r="AC2008" s="68"/>
      <c r="AD2008" s="68"/>
      <c r="AE2008" s="68"/>
      <c r="AG2008" s="167"/>
      <c r="AN2008" s="68"/>
      <c r="AO2008" s="68"/>
      <c r="AP2008" s="68"/>
      <c r="AQ2008" s="68"/>
      <c r="AR2008" s="68"/>
      <c r="AS2008" s="68"/>
      <c r="AT2008" s="68"/>
      <c r="AU2008" s="68"/>
    </row>
    <row r="2009" spans="27:47">
      <c r="AA2009" s="68"/>
      <c r="AB2009" s="68"/>
      <c r="AC2009" s="68"/>
      <c r="AD2009" s="68"/>
      <c r="AE2009" s="68"/>
      <c r="AG2009" s="167"/>
      <c r="AN2009" s="68"/>
      <c r="AO2009" s="68"/>
      <c r="AP2009" s="68"/>
      <c r="AQ2009" s="68"/>
      <c r="AR2009" s="68"/>
      <c r="AS2009" s="68"/>
      <c r="AT2009" s="68"/>
      <c r="AU2009" s="68"/>
    </row>
    <row r="2010" spans="27:47">
      <c r="AA2010" s="68"/>
      <c r="AB2010" s="68"/>
      <c r="AC2010" s="68"/>
      <c r="AD2010" s="68"/>
      <c r="AE2010" s="68"/>
      <c r="AG2010" s="167"/>
      <c r="AN2010" s="68"/>
      <c r="AO2010" s="68"/>
      <c r="AP2010" s="68"/>
      <c r="AQ2010" s="68"/>
      <c r="AR2010" s="68"/>
      <c r="AS2010" s="68"/>
      <c r="AT2010" s="68"/>
      <c r="AU2010" s="68"/>
    </row>
    <row r="2011" spans="27:47">
      <c r="AA2011" s="68"/>
      <c r="AB2011" s="68"/>
      <c r="AC2011" s="68"/>
      <c r="AD2011" s="68"/>
      <c r="AE2011" s="68"/>
      <c r="AG2011" s="167"/>
      <c r="AN2011" s="68"/>
      <c r="AO2011" s="68"/>
      <c r="AP2011" s="68"/>
      <c r="AQ2011" s="68"/>
      <c r="AR2011" s="68"/>
      <c r="AS2011" s="68"/>
      <c r="AT2011" s="68"/>
      <c r="AU2011" s="68"/>
    </row>
    <row r="2012" spans="27:47">
      <c r="AA2012" s="68"/>
      <c r="AB2012" s="68"/>
      <c r="AC2012" s="68"/>
      <c r="AD2012" s="68"/>
      <c r="AE2012" s="68"/>
      <c r="AG2012" s="167"/>
      <c r="AN2012" s="68"/>
      <c r="AO2012" s="68"/>
      <c r="AP2012" s="68"/>
      <c r="AQ2012" s="68"/>
      <c r="AR2012" s="68"/>
      <c r="AS2012" s="68"/>
      <c r="AT2012" s="68"/>
      <c r="AU2012" s="68"/>
    </row>
    <row r="2013" spans="27:47">
      <c r="AA2013" s="68"/>
      <c r="AB2013" s="68"/>
      <c r="AC2013" s="68"/>
      <c r="AD2013" s="68"/>
      <c r="AE2013" s="68"/>
      <c r="AG2013" s="167"/>
      <c r="AN2013" s="68"/>
      <c r="AO2013" s="68"/>
      <c r="AP2013" s="68"/>
      <c r="AQ2013" s="68"/>
      <c r="AR2013" s="68"/>
      <c r="AS2013" s="68"/>
      <c r="AT2013" s="68"/>
      <c r="AU2013" s="68"/>
    </row>
    <row r="2014" spans="27:47">
      <c r="AA2014" s="68"/>
      <c r="AB2014" s="68"/>
      <c r="AC2014" s="68"/>
      <c r="AD2014" s="68"/>
      <c r="AE2014" s="68"/>
      <c r="AG2014" s="167"/>
      <c r="AN2014" s="68"/>
      <c r="AO2014" s="68"/>
      <c r="AP2014" s="68"/>
      <c r="AQ2014" s="68"/>
      <c r="AR2014" s="68"/>
      <c r="AS2014" s="68"/>
      <c r="AT2014" s="68"/>
      <c r="AU2014" s="68"/>
    </row>
    <row r="2015" spans="27:47">
      <c r="AA2015" s="68"/>
      <c r="AB2015" s="68"/>
      <c r="AC2015" s="68"/>
      <c r="AD2015" s="68"/>
      <c r="AE2015" s="68"/>
      <c r="AG2015" s="167"/>
      <c r="AN2015" s="68"/>
      <c r="AO2015" s="68"/>
      <c r="AP2015" s="68"/>
      <c r="AQ2015" s="68"/>
      <c r="AR2015" s="68"/>
      <c r="AS2015" s="68"/>
      <c r="AT2015" s="68"/>
      <c r="AU2015" s="68"/>
    </row>
    <row r="2016" spans="27:47">
      <c r="AA2016" s="68"/>
      <c r="AB2016" s="68"/>
      <c r="AC2016" s="68"/>
      <c r="AD2016" s="68"/>
      <c r="AE2016" s="68"/>
      <c r="AG2016" s="167"/>
      <c r="AN2016" s="68"/>
      <c r="AO2016" s="68"/>
      <c r="AP2016" s="68"/>
      <c r="AQ2016" s="68"/>
      <c r="AR2016" s="68"/>
      <c r="AS2016" s="68"/>
      <c r="AT2016" s="68"/>
      <c r="AU2016" s="68"/>
    </row>
    <row r="2017" spans="27:47">
      <c r="AA2017" s="68"/>
      <c r="AB2017" s="68"/>
      <c r="AC2017" s="68"/>
      <c r="AD2017" s="68"/>
      <c r="AE2017" s="68"/>
      <c r="AG2017" s="167"/>
      <c r="AN2017" s="68"/>
      <c r="AO2017" s="68"/>
      <c r="AP2017" s="68"/>
      <c r="AQ2017" s="68"/>
      <c r="AR2017" s="68"/>
      <c r="AS2017" s="68"/>
      <c r="AT2017" s="68"/>
      <c r="AU2017" s="68"/>
    </row>
    <row r="2018" spans="27:47">
      <c r="AA2018" s="68"/>
      <c r="AB2018" s="68"/>
      <c r="AC2018" s="68"/>
      <c r="AD2018" s="68"/>
      <c r="AE2018" s="68"/>
      <c r="AG2018" s="167"/>
      <c r="AN2018" s="68"/>
      <c r="AO2018" s="68"/>
      <c r="AP2018" s="68"/>
      <c r="AQ2018" s="68"/>
      <c r="AR2018" s="68"/>
      <c r="AS2018" s="68"/>
      <c r="AT2018" s="68"/>
      <c r="AU2018" s="68"/>
    </row>
    <row r="2019" spans="27:47">
      <c r="AA2019" s="68"/>
      <c r="AB2019" s="68"/>
      <c r="AC2019" s="68"/>
      <c r="AD2019" s="68"/>
      <c r="AE2019" s="68"/>
      <c r="AG2019" s="167"/>
      <c r="AN2019" s="68"/>
      <c r="AO2019" s="68"/>
      <c r="AP2019" s="68"/>
      <c r="AQ2019" s="68"/>
      <c r="AR2019" s="68"/>
      <c r="AS2019" s="68"/>
      <c r="AT2019" s="68"/>
      <c r="AU2019" s="68"/>
    </row>
    <row r="2020" spans="27:47">
      <c r="AA2020" s="68"/>
      <c r="AB2020" s="68"/>
      <c r="AC2020" s="68"/>
      <c r="AD2020" s="68"/>
      <c r="AE2020" s="68"/>
      <c r="AG2020" s="167"/>
      <c r="AN2020" s="68"/>
      <c r="AO2020" s="68"/>
      <c r="AP2020" s="68"/>
      <c r="AQ2020" s="68"/>
      <c r="AR2020" s="68"/>
      <c r="AS2020" s="68"/>
      <c r="AT2020" s="68"/>
      <c r="AU2020" s="68"/>
    </row>
    <row r="2021" spans="27:47">
      <c r="AA2021" s="68"/>
      <c r="AB2021" s="68"/>
      <c r="AC2021" s="68"/>
      <c r="AD2021" s="68"/>
      <c r="AE2021" s="68"/>
      <c r="AG2021" s="167"/>
      <c r="AN2021" s="68"/>
      <c r="AO2021" s="68"/>
      <c r="AP2021" s="68"/>
      <c r="AQ2021" s="68"/>
      <c r="AR2021" s="68"/>
      <c r="AS2021" s="68"/>
      <c r="AT2021" s="68"/>
      <c r="AU2021" s="68"/>
    </row>
    <row r="2022" spans="27:47">
      <c r="AA2022" s="68"/>
      <c r="AB2022" s="68"/>
      <c r="AC2022" s="68"/>
      <c r="AD2022" s="68"/>
      <c r="AE2022" s="68"/>
      <c r="AG2022" s="167"/>
      <c r="AN2022" s="68"/>
      <c r="AO2022" s="68"/>
      <c r="AP2022" s="68"/>
      <c r="AQ2022" s="68"/>
      <c r="AR2022" s="68"/>
      <c r="AS2022" s="68"/>
      <c r="AT2022" s="68"/>
      <c r="AU2022" s="68"/>
    </row>
    <row r="2023" spans="27:47">
      <c r="AA2023" s="68"/>
      <c r="AB2023" s="68"/>
      <c r="AC2023" s="68"/>
      <c r="AD2023" s="68"/>
      <c r="AE2023" s="68"/>
      <c r="AG2023" s="167"/>
      <c r="AN2023" s="68"/>
      <c r="AO2023" s="68"/>
      <c r="AP2023" s="68"/>
      <c r="AQ2023" s="68"/>
      <c r="AR2023" s="68"/>
      <c r="AS2023" s="68"/>
      <c r="AT2023" s="68"/>
      <c r="AU2023" s="68"/>
    </row>
    <row r="2024" spans="27:47">
      <c r="AA2024" s="68"/>
      <c r="AB2024" s="68"/>
      <c r="AC2024" s="68"/>
      <c r="AD2024" s="68"/>
      <c r="AE2024" s="68"/>
      <c r="AG2024" s="167"/>
      <c r="AN2024" s="68"/>
      <c r="AO2024" s="68"/>
      <c r="AP2024" s="68"/>
      <c r="AQ2024" s="68"/>
      <c r="AR2024" s="68"/>
      <c r="AS2024" s="68"/>
      <c r="AT2024" s="68"/>
      <c r="AU2024" s="68"/>
    </row>
    <row r="2025" spans="27:47">
      <c r="AA2025" s="68"/>
      <c r="AB2025" s="68"/>
      <c r="AC2025" s="68"/>
      <c r="AD2025" s="68"/>
      <c r="AE2025" s="68"/>
      <c r="AG2025" s="167"/>
      <c r="AN2025" s="68"/>
      <c r="AO2025" s="68"/>
      <c r="AP2025" s="68"/>
      <c r="AQ2025" s="68"/>
      <c r="AR2025" s="68"/>
      <c r="AS2025" s="68"/>
      <c r="AT2025" s="68"/>
      <c r="AU2025" s="68"/>
    </row>
    <row r="2026" spans="27:47">
      <c r="AA2026" s="68"/>
      <c r="AB2026" s="68"/>
      <c r="AC2026" s="68"/>
      <c r="AD2026" s="68"/>
      <c r="AE2026" s="68"/>
      <c r="AG2026" s="167"/>
      <c r="AN2026" s="68"/>
      <c r="AO2026" s="68"/>
      <c r="AP2026" s="68"/>
      <c r="AQ2026" s="68"/>
      <c r="AR2026" s="68"/>
      <c r="AS2026" s="68"/>
      <c r="AT2026" s="68"/>
      <c r="AU2026" s="68"/>
    </row>
    <row r="2027" spans="27:47">
      <c r="AA2027" s="68"/>
      <c r="AB2027" s="68"/>
      <c r="AC2027" s="68"/>
      <c r="AD2027" s="68"/>
      <c r="AE2027" s="68"/>
      <c r="AG2027" s="167"/>
      <c r="AN2027" s="68"/>
      <c r="AO2027" s="68"/>
      <c r="AP2027" s="68"/>
      <c r="AQ2027" s="68"/>
      <c r="AR2027" s="68"/>
      <c r="AS2027" s="68"/>
      <c r="AT2027" s="68"/>
      <c r="AU2027" s="68"/>
    </row>
    <row r="2028" spans="27:47">
      <c r="AA2028" s="68"/>
      <c r="AB2028" s="68"/>
      <c r="AC2028" s="68"/>
      <c r="AD2028" s="68"/>
      <c r="AE2028" s="68"/>
      <c r="AG2028" s="167"/>
      <c r="AN2028" s="68"/>
      <c r="AO2028" s="68"/>
      <c r="AP2028" s="68"/>
      <c r="AQ2028" s="68"/>
      <c r="AR2028" s="68"/>
      <c r="AS2028" s="68"/>
      <c r="AT2028" s="68"/>
      <c r="AU2028" s="68"/>
    </row>
    <row r="2029" spans="27:47">
      <c r="AA2029" s="68"/>
      <c r="AB2029" s="68"/>
      <c r="AC2029" s="68"/>
      <c r="AD2029" s="68"/>
      <c r="AE2029" s="68"/>
      <c r="AG2029" s="167"/>
      <c r="AN2029" s="68"/>
      <c r="AO2029" s="68"/>
      <c r="AP2029" s="68"/>
      <c r="AQ2029" s="68"/>
      <c r="AR2029" s="68"/>
      <c r="AS2029" s="68"/>
      <c r="AT2029" s="68"/>
      <c r="AU2029" s="68"/>
    </row>
    <row r="2030" spans="27:47">
      <c r="AA2030" s="68"/>
      <c r="AB2030" s="68"/>
      <c r="AC2030" s="68"/>
      <c r="AD2030" s="68"/>
      <c r="AE2030" s="68"/>
      <c r="AG2030" s="167"/>
      <c r="AN2030" s="68"/>
      <c r="AO2030" s="68"/>
      <c r="AP2030" s="68"/>
      <c r="AQ2030" s="68"/>
      <c r="AR2030" s="68"/>
      <c r="AS2030" s="68"/>
      <c r="AT2030" s="68"/>
      <c r="AU2030" s="68"/>
    </row>
    <row r="2031" spans="27:47">
      <c r="AA2031" s="68"/>
      <c r="AB2031" s="68"/>
      <c r="AC2031" s="68"/>
      <c r="AD2031" s="68"/>
      <c r="AE2031" s="68"/>
      <c r="AG2031" s="167"/>
      <c r="AN2031" s="68"/>
      <c r="AO2031" s="68"/>
      <c r="AP2031" s="68"/>
      <c r="AQ2031" s="68"/>
      <c r="AR2031" s="68"/>
      <c r="AS2031" s="68"/>
      <c r="AT2031" s="68"/>
      <c r="AU2031" s="68"/>
    </row>
    <row r="2032" spans="27:47">
      <c r="AA2032" s="68"/>
      <c r="AB2032" s="68"/>
      <c r="AC2032" s="68"/>
      <c r="AD2032" s="68"/>
      <c r="AE2032" s="68"/>
      <c r="AG2032" s="167"/>
      <c r="AN2032" s="68"/>
      <c r="AO2032" s="68"/>
      <c r="AP2032" s="68"/>
      <c r="AQ2032" s="68"/>
      <c r="AR2032" s="68"/>
      <c r="AS2032" s="68"/>
      <c r="AT2032" s="68"/>
      <c r="AU2032" s="68"/>
    </row>
    <row r="2033" spans="27:47">
      <c r="AA2033" s="68"/>
      <c r="AB2033" s="68"/>
      <c r="AC2033" s="68"/>
      <c r="AD2033" s="68"/>
      <c r="AE2033" s="68"/>
      <c r="AG2033" s="167"/>
      <c r="AN2033" s="68"/>
      <c r="AO2033" s="68"/>
      <c r="AP2033" s="68"/>
      <c r="AQ2033" s="68"/>
      <c r="AR2033" s="68"/>
      <c r="AS2033" s="68"/>
      <c r="AT2033" s="68"/>
      <c r="AU2033" s="68"/>
    </row>
    <row r="2034" spans="27:47">
      <c r="AA2034" s="68"/>
      <c r="AB2034" s="68"/>
      <c r="AC2034" s="68"/>
      <c r="AD2034" s="68"/>
      <c r="AE2034" s="68"/>
      <c r="AG2034" s="167"/>
      <c r="AN2034" s="68"/>
      <c r="AO2034" s="68"/>
      <c r="AP2034" s="68"/>
      <c r="AQ2034" s="68"/>
      <c r="AR2034" s="68"/>
      <c r="AS2034" s="68"/>
      <c r="AT2034" s="68"/>
      <c r="AU2034" s="68"/>
    </row>
    <row r="2035" spans="27:47">
      <c r="AA2035" s="68"/>
      <c r="AB2035" s="68"/>
      <c r="AC2035" s="68"/>
      <c r="AD2035" s="68"/>
      <c r="AE2035" s="68"/>
      <c r="AG2035" s="167"/>
      <c r="AN2035" s="68"/>
      <c r="AO2035" s="68"/>
      <c r="AP2035" s="68"/>
      <c r="AQ2035" s="68"/>
      <c r="AR2035" s="68"/>
      <c r="AS2035" s="68"/>
      <c r="AT2035" s="68"/>
      <c r="AU2035" s="68"/>
    </row>
    <row r="2036" spans="27:47">
      <c r="AA2036" s="68"/>
      <c r="AB2036" s="68"/>
      <c r="AC2036" s="68"/>
      <c r="AD2036" s="68"/>
      <c r="AE2036" s="68"/>
      <c r="AG2036" s="167"/>
      <c r="AN2036" s="68"/>
      <c r="AO2036" s="68"/>
      <c r="AP2036" s="68"/>
      <c r="AQ2036" s="68"/>
      <c r="AR2036" s="68"/>
      <c r="AS2036" s="68"/>
      <c r="AT2036" s="68"/>
      <c r="AU2036" s="68"/>
    </row>
    <row r="2037" spans="27:47">
      <c r="AA2037" s="68"/>
      <c r="AB2037" s="68"/>
      <c r="AC2037" s="68"/>
      <c r="AD2037" s="68"/>
      <c r="AE2037" s="68"/>
      <c r="AG2037" s="167"/>
      <c r="AN2037" s="68"/>
      <c r="AO2037" s="68"/>
      <c r="AP2037" s="68"/>
      <c r="AQ2037" s="68"/>
      <c r="AR2037" s="68"/>
      <c r="AS2037" s="68"/>
      <c r="AT2037" s="68"/>
      <c r="AU2037" s="68"/>
    </row>
    <row r="2038" spans="27:47">
      <c r="AA2038" s="68"/>
      <c r="AB2038" s="68"/>
      <c r="AC2038" s="68"/>
      <c r="AD2038" s="68"/>
      <c r="AE2038" s="68"/>
      <c r="AG2038" s="167"/>
      <c r="AN2038" s="68"/>
      <c r="AO2038" s="68"/>
      <c r="AP2038" s="68"/>
      <c r="AQ2038" s="68"/>
      <c r="AR2038" s="68"/>
      <c r="AS2038" s="68"/>
      <c r="AT2038" s="68"/>
      <c r="AU2038" s="68"/>
    </row>
    <row r="2039" spans="27:47">
      <c r="AA2039" s="68"/>
      <c r="AB2039" s="68"/>
      <c r="AC2039" s="68"/>
      <c r="AD2039" s="68"/>
      <c r="AE2039" s="68"/>
      <c r="AG2039" s="167"/>
      <c r="AN2039" s="68"/>
      <c r="AO2039" s="68"/>
      <c r="AP2039" s="68"/>
      <c r="AQ2039" s="68"/>
      <c r="AR2039" s="68"/>
      <c r="AS2039" s="68"/>
      <c r="AT2039" s="68"/>
      <c r="AU2039" s="68"/>
    </row>
    <row r="2040" spans="27:47">
      <c r="AA2040" s="68"/>
      <c r="AB2040" s="68"/>
      <c r="AC2040" s="68"/>
      <c r="AD2040" s="68"/>
      <c r="AE2040" s="68"/>
      <c r="AG2040" s="167"/>
      <c r="AN2040" s="68"/>
      <c r="AO2040" s="68"/>
      <c r="AP2040" s="68"/>
      <c r="AQ2040" s="68"/>
      <c r="AR2040" s="68"/>
      <c r="AS2040" s="68"/>
      <c r="AT2040" s="68"/>
      <c r="AU2040" s="68"/>
    </row>
    <row r="2041" spans="27:47">
      <c r="AA2041" s="68"/>
      <c r="AB2041" s="68"/>
      <c r="AC2041" s="68"/>
      <c r="AD2041" s="68"/>
      <c r="AE2041" s="68"/>
      <c r="AG2041" s="167"/>
      <c r="AN2041" s="68"/>
      <c r="AO2041" s="68"/>
      <c r="AP2041" s="68"/>
      <c r="AQ2041" s="68"/>
      <c r="AR2041" s="68"/>
      <c r="AS2041" s="68"/>
      <c r="AT2041" s="68"/>
      <c r="AU2041" s="68"/>
    </row>
    <row r="2042" spans="27:47">
      <c r="AA2042" s="68"/>
      <c r="AB2042" s="68"/>
      <c r="AC2042" s="68"/>
      <c r="AD2042" s="68"/>
      <c r="AE2042" s="68"/>
      <c r="AG2042" s="167"/>
      <c r="AN2042" s="68"/>
      <c r="AO2042" s="68"/>
      <c r="AP2042" s="68"/>
      <c r="AQ2042" s="68"/>
      <c r="AR2042" s="68"/>
      <c r="AS2042" s="68"/>
      <c r="AT2042" s="68"/>
      <c r="AU2042" s="68"/>
    </row>
    <row r="2043" spans="27:47">
      <c r="AA2043" s="68"/>
      <c r="AB2043" s="68"/>
      <c r="AC2043" s="68"/>
      <c r="AD2043" s="68"/>
      <c r="AE2043" s="68"/>
      <c r="AG2043" s="167"/>
      <c r="AN2043" s="68"/>
      <c r="AO2043" s="68"/>
      <c r="AP2043" s="68"/>
      <c r="AQ2043" s="68"/>
      <c r="AR2043" s="68"/>
      <c r="AS2043" s="68"/>
      <c r="AT2043" s="68"/>
      <c r="AU2043" s="68"/>
    </row>
    <row r="2044" spans="27:47">
      <c r="AA2044" s="68"/>
      <c r="AB2044" s="68"/>
      <c r="AC2044" s="68"/>
      <c r="AD2044" s="68"/>
      <c r="AE2044" s="68"/>
      <c r="AG2044" s="167"/>
      <c r="AN2044" s="68"/>
      <c r="AO2044" s="68"/>
      <c r="AP2044" s="68"/>
      <c r="AQ2044" s="68"/>
      <c r="AR2044" s="68"/>
      <c r="AS2044" s="68"/>
      <c r="AT2044" s="68"/>
      <c r="AU2044" s="68"/>
    </row>
    <row r="2045" spans="27:47">
      <c r="AA2045" s="68"/>
      <c r="AB2045" s="68"/>
      <c r="AC2045" s="68"/>
      <c r="AD2045" s="68"/>
      <c r="AE2045" s="68"/>
      <c r="AG2045" s="167"/>
      <c r="AN2045" s="68"/>
      <c r="AO2045" s="68"/>
      <c r="AP2045" s="68"/>
      <c r="AQ2045" s="68"/>
      <c r="AR2045" s="68"/>
      <c r="AS2045" s="68"/>
      <c r="AT2045" s="68"/>
      <c r="AU2045" s="68"/>
    </row>
    <row r="2046" spans="27:47">
      <c r="AA2046" s="68"/>
      <c r="AB2046" s="68"/>
      <c r="AC2046" s="68"/>
      <c r="AD2046" s="68"/>
      <c r="AE2046" s="68"/>
      <c r="AG2046" s="167"/>
      <c r="AN2046" s="68"/>
      <c r="AO2046" s="68"/>
      <c r="AP2046" s="68"/>
      <c r="AQ2046" s="68"/>
      <c r="AR2046" s="68"/>
      <c r="AS2046" s="68"/>
      <c r="AT2046" s="68"/>
      <c r="AU2046" s="68"/>
    </row>
    <row r="2047" spans="27:47">
      <c r="AA2047" s="68"/>
      <c r="AB2047" s="68"/>
      <c r="AC2047" s="68"/>
      <c r="AD2047" s="68"/>
      <c r="AE2047" s="68"/>
      <c r="AG2047" s="167"/>
      <c r="AN2047" s="68"/>
      <c r="AO2047" s="68"/>
      <c r="AP2047" s="68"/>
      <c r="AQ2047" s="68"/>
      <c r="AR2047" s="68"/>
      <c r="AS2047" s="68"/>
      <c r="AT2047" s="68"/>
      <c r="AU2047" s="68"/>
    </row>
    <row r="2048" spans="27:47">
      <c r="AA2048" s="68"/>
      <c r="AB2048" s="68"/>
      <c r="AC2048" s="68"/>
      <c r="AD2048" s="68"/>
      <c r="AE2048" s="68"/>
      <c r="AG2048" s="167"/>
      <c r="AN2048" s="68"/>
      <c r="AO2048" s="68"/>
      <c r="AP2048" s="68"/>
      <c r="AQ2048" s="68"/>
      <c r="AR2048" s="68"/>
      <c r="AS2048" s="68"/>
      <c r="AT2048" s="68"/>
      <c r="AU2048" s="68"/>
    </row>
    <row r="2049" spans="27:47">
      <c r="AA2049" s="68"/>
      <c r="AB2049" s="68"/>
      <c r="AC2049" s="68"/>
      <c r="AD2049" s="68"/>
      <c r="AE2049" s="68"/>
      <c r="AG2049" s="167"/>
      <c r="AN2049" s="68"/>
      <c r="AO2049" s="68"/>
      <c r="AP2049" s="68"/>
      <c r="AQ2049" s="68"/>
      <c r="AR2049" s="68"/>
      <c r="AS2049" s="68"/>
      <c r="AT2049" s="68"/>
      <c r="AU2049" s="68"/>
    </row>
    <row r="2050" spans="27:47">
      <c r="AA2050" s="68"/>
      <c r="AB2050" s="68"/>
      <c r="AC2050" s="68"/>
      <c r="AD2050" s="68"/>
      <c r="AE2050" s="68"/>
      <c r="AG2050" s="167"/>
      <c r="AN2050" s="68"/>
      <c r="AO2050" s="68"/>
      <c r="AP2050" s="68"/>
      <c r="AQ2050" s="68"/>
      <c r="AR2050" s="68"/>
      <c r="AS2050" s="68"/>
      <c r="AT2050" s="68"/>
      <c r="AU2050" s="68"/>
    </row>
    <row r="2051" spans="27:47">
      <c r="AA2051" s="68"/>
      <c r="AB2051" s="68"/>
      <c r="AC2051" s="68"/>
      <c r="AD2051" s="68"/>
      <c r="AE2051" s="68"/>
      <c r="AG2051" s="167"/>
      <c r="AN2051" s="68"/>
      <c r="AO2051" s="68"/>
      <c r="AP2051" s="68"/>
      <c r="AQ2051" s="68"/>
      <c r="AR2051" s="68"/>
      <c r="AS2051" s="68"/>
      <c r="AT2051" s="68"/>
      <c r="AU2051" s="68"/>
    </row>
    <row r="2052" spans="27:47">
      <c r="AA2052" s="68"/>
      <c r="AB2052" s="68"/>
      <c r="AC2052" s="68"/>
      <c r="AD2052" s="68"/>
      <c r="AE2052" s="68"/>
      <c r="AG2052" s="167"/>
      <c r="AN2052" s="68"/>
      <c r="AO2052" s="68"/>
      <c r="AP2052" s="68"/>
      <c r="AQ2052" s="68"/>
      <c r="AR2052" s="68"/>
      <c r="AS2052" s="68"/>
      <c r="AT2052" s="68"/>
      <c r="AU2052" s="68"/>
    </row>
    <row r="2053" spans="27:47">
      <c r="AA2053" s="68"/>
      <c r="AB2053" s="68"/>
      <c r="AC2053" s="68"/>
      <c r="AD2053" s="68"/>
      <c r="AE2053" s="68"/>
      <c r="AG2053" s="167"/>
      <c r="AN2053" s="68"/>
      <c r="AO2053" s="68"/>
      <c r="AP2053" s="68"/>
      <c r="AQ2053" s="68"/>
      <c r="AR2053" s="68"/>
      <c r="AS2053" s="68"/>
      <c r="AT2053" s="68"/>
      <c r="AU2053" s="68"/>
    </row>
    <row r="2054" spans="27:47">
      <c r="AA2054" s="68"/>
      <c r="AB2054" s="68"/>
      <c r="AC2054" s="68"/>
      <c r="AD2054" s="68"/>
      <c r="AE2054" s="68"/>
      <c r="AG2054" s="167"/>
      <c r="AN2054" s="68"/>
      <c r="AO2054" s="68"/>
      <c r="AP2054" s="68"/>
      <c r="AQ2054" s="68"/>
      <c r="AR2054" s="68"/>
      <c r="AS2054" s="68"/>
      <c r="AT2054" s="68"/>
      <c r="AU2054" s="68"/>
    </row>
    <row r="2055" spans="27:47">
      <c r="AA2055" s="68"/>
      <c r="AB2055" s="68"/>
      <c r="AC2055" s="68"/>
      <c r="AD2055" s="68"/>
      <c r="AE2055" s="68"/>
      <c r="AG2055" s="167"/>
      <c r="AN2055" s="68"/>
      <c r="AO2055" s="68"/>
      <c r="AP2055" s="68"/>
      <c r="AQ2055" s="68"/>
      <c r="AR2055" s="68"/>
      <c r="AS2055" s="68"/>
      <c r="AT2055" s="68"/>
      <c r="AU2055" s="68"/>
    </row>
    <row r="2056" spans="27:47">
      <c r="AA2056" s="68"/>
      <c r="AB2056" s="68"/>
      <c r="AC2056" s="68"/>
      <c r="AD2056" s="68"/>
      <c r="AE2056" s="68"/>
      <c r="AG2056" s="167"/>
      <c r="AN2056" s="68"/>
      <c r="AO2056" s="68"/>
      <c r="AP2056" s="68"/>
      <c r="AQ2056" s="68"/>
      <c r="AR2056" s="68"/>
      <c r="AS2056" s="68"/>
      <c r="AT2056" s="68"/>
      <c r="AU2056" s="68"/>
    </row>
    <row r="2057" spans="27:47">
      <c r="AA2057" s="68"/>
      <c r="AB2057" s="68"/>
      <c r="AC2057" s="68"/>
      <c r="AD2057" s="68"/>
      <c r="AE2057" s="68"/>
      <c r="AG2057" s="167"/>
      <c r="AN2057" s="68"/>
      <c r="AO2057" s="68"/>
      <c r="AP2057" s="68"/>
      <c r="AQ2057" s="68"/>
      <c r="AR2057" s="68"/>
      <c r="AS2057" s="68"/>
      <c r="AT2057" s="68"/>
      <c r="AU2057" s="68"/>
    </row>
    <row r="2058" spans="27:47">
      <c r="AA2058" s="68"/>
      <c r="AB2058" s="68"/>
      <c r="AC2058" s="68"/>
      <c r="AD2058" s="68"/>
      <c r="AE2058" s="68"/>
      <c r="AG2058" s="167"/>
      <c r="AN2058" s="68"/>
      <c r="AO2058" s="68"/>
      <c r="AP2058" s="68"/>
      <c r="AQ2058" s="68"/>
      <c r="AR2058" s="68"/>
      <c r="AS2058" s="68"/>
      <c r="AT2058" s="68"/>
      <c r="AU2058" s="68"/>
    </row>
    <row r="2059" spans="27:47">
      <c r="AA2059" s="68"/>
      <c r="AB2059" s="68"/>
      <c r="AC2059" s="68"/>
      <c r="AD2059" s="68"/>
      <c r="AE2059" s="68"/>
      <c r="AG2059" s="167"/>
      <c r="AN2059" s="68"/>
      <c r="AO2059" s="68"/>
      <c r="AP2059" s="68"/>
      <c r="AQ2059" s="68"/>
      <c r="AR2059" s="68"/>
      <c r="AS2059" s="68"/>
      <c r="AT2059" s="68"/>
      <c r="AU2059" s="68"/>
    </row>
    <row r="2060" spans="27:47">
      <c r="AA2060" s="68"/>
      <c r="AB2060" s="68"/>
      <c r="AC2060" s="68"/>
      <c r="AD2060" s="68"/>
      <c r="AE2060" s="68"/>
      <c r="AG2060" s="167"/>
      <c r="AN2060" s="68"/>
      <c r="AO2060" s="68"/>
      <c r="AP2060" s="68"/>
      <c r="AQ2060" s="68"/>
      <c r="AR2060" s="68"/>
      <c r="AS2060" s="68"/>
      <c r="AT2060" s="68"/>
      <c r="AU2060" s="68"/>
    </row>
    <row r="2061" spans="27:47">
      <c r="AA2061" s="68"/>
      <c r="AB2061" s="68"/>
      <c r="AC2061" s="68"/>
      <c r="AD2061" s="68"/>
      <c r="AE2061" s="68"/>
      <c r="AG2061" s="167"/>
      <c r="AN2061" s="68"/>
      <c r="AO2061" s="68"/>
      <c r="AP2061" s="68"/>
      <c r="AQ2061" s="68"/>
      <c r="AR2061" s="68"/>
      <c r="AS2061" s="68"/>
      <c r="AT2061" s="68"/>
      <c r="AU2061" s="68"/>
    </row>
    <row r="2062" spans="27:47">
      <c r="AA2062" s="68"/>
      <c r="AB2062" s="68"/>
      <c r="AC2062" s="68"/>
      <c r="AD2062" s="68"/>
      <c r="AE2062" s="68"/>
      <c r="AG2062" s="167"/>
      <c r="AN2062" s="68"/>
      <c r="AO2062" s="68"/>
      <c r="AP2062" s="68"/>
      <c r="AQ2062" s="68"/>
      <c r="AR2062" s="68"/>
      <c r="AS2062" s="68"/>
      <c r="AT2062" s="68"/>
      <c r="AU2062" s="68"/>
    </row>
    <row r="2063" spans="27:47">
      <c r="AA2063" s="68"/>
      <c r="AB2063" s="68"/>
      <c r="AC2063" s="68"/>
      <c r="AD2063" s="68"/>
      <c r="AE2063" s="68"/>
      <c r="AG2063" s="167"/>
      <c r="AN2063" s="68"/>
      <c r="AO2063" s="68"/>
      <c r="AP2063" s="68"/>
      <c r="AQ2063" s="68"/>
      <c r="AR2063" s="68"/>
      <c r="AS2063" s="68"/>
      <c r="AT2063" s="68"/>
      <c r="AU2063" s="68"/>
    </row>
    <row r="2064" spans="27:47">
      <c r="AA2064" s="68"/>
      <c r="AB2064" s="68"/>
      <c r="AC2064" s="68"/>
      <c r="AD2064" s="68"/>
      <c r="AE2064" s="68"/>
      <c r="AG2064" s="167"/>
      <c r="AN2064" s="68"/>
      <c r="AO2064" s="68"/>
      <c r="AP2064" s="68"/>
      <c r="AQ2064" s="68"/>
      <c r="AR2064" s="68"/>
      <c r="AS2064" s="68"/>
      <c r="AT2064" s="68"/>
      <c r="AU2064" s="68"/>
    </row>
    <row r="2065" spans="27:47">
      <c r="AA2065" s="68"/>
      <c r="AB2065" s="68"/>
      <c r="AC2065" s="68"/>
      <c r="AD2065" s="68"/>
      <c r="AE2065" s="68"/>
      <c r="AG2065" s="167"/>
      <c r="AN2065" s="68"/>
      <c r="AO2065" s="68"/>
      <c r="AP2065" s="68"/>
      <c r="AQ2065" s="68"/>
      <c r="AR2065" s="68"/>
      <c r="AS2065" s="68"/>
      <c r="AT2065" s="68"/>
      <c r="AU2065" s="68"/>
    </row>
    <row r="2066" spans="27:47">
      <c r="AA2066" s="68"/>
      <c r="AB2066" s="68"/>
      <c r="AC2066" s="68"/>
      <c r="AD2066" s="68"/>
      <c r="AE2066" s="68"/>
      <c r="AG2066" s="167"/>
      <c r="AN2066" s="68"/>
      <c r="AO2066" s="68"/>
      <c r="AP2066" s="68"/>
      <c r="AQ2066" s="68"/>
      <c r="AR2066" s="68"/>
      <c r="AS2066" s="68"/>
      <c r="AT2066" s="68"/>
      <c r="AU2066" s="68"/>
    </row>
    <row r="2067" spans="27:47">
      <c r="AA2067" s="68"/>
      <c r="AB2067" s="68"/>
      <c r="AC2067" s="68"/>
      <c r="AD2067" s="68"/>
      <c r="AE2067" s="68"/>
      <c r="AG2067" s="167"/>
      <c r="AN2067" s="68"/>
      <c r="AO2067" s="68"/>
      <c r="AP2067" s="68"/>
      <c r="AQ2067" s="68"/>
      <c r="AR2067" s="68"/>
      <c r="AS2067" s="68"/>
      <c r="AT2067" s="68"/>
      <c r="AU2067" s="68"/>
    </row>
    <row r="2068" spans="27:47">
      <c r="AA2068" s="68"/>
      <c r="AB2068" s="68"/>
      <c r="AC2068" s="68"/>
      <c r="AD2068" s="68"/>
      <c r="AE2068" s="68"/>
      <c r="AG2068" s="167"/>
      <c r="AN2068" s="68"/>
      <c r="AO2068" s="68"/>
      <c r="AP2068" s="68"/>
      <c r="AQ2068" s="68"/>
      <c r="AR2068" s="68"/>
      <c r="AS2068" s="68"/>
      <c r="AT2068" s="68"/>
      <c r="AU2068" s="68"/>
    </row>
    <row r="2069" spans="27:47">
      <c r="AA2069" s="68"/>
      <c r="AB2069" s="68"/>
      <c r="AC2069" s="68"/>
      <c r="AD2069" s="68"/>
      <c r="AE2069" s="68"/>
      <c r="AF2069" s="170"/>
      <c r="AG2069" s="167"/>
      <c r="AN2069" s="68"/>
      <c r="AO2069" s="68"/>
      <c r="AP2069" s="68"/>
      <c r="AQ2069" s="68"/>
      <c r="AR2069" s="68"/>
      <c r="AS2069" s="68"/>
      <c r="AT2069" s="68"/>
      <c r="AU2069" s="68"/>
    </row>
    <row r="2070" spans="27:47">
      <c r="AA2070" s="68"/>
      <c r="AB2070" s="68"/>
      <c r="AC2070" s="68"/>
      <c r="AD2070" s="68"/>
      <c r="AE2070" s="68"/>
      <c r="AF2070" s="170"/>
      <c r="AG2070" s="167"/>
      <c r="AN2070" s="68"/>
      <c r="AO2070" s="68"/>
      <c r="AP2070" s="68"/>
      <c r="AQ2070" s="68"/>
      <c r="AR2070" s="68"/>
      <c r="AS2070" s="68"/>
      <c r="AT2070" s="68"/>
      <c r="AU2070" s="68"/>
    </row>
    <row r="2071" spans="27:47">
      <c r="AA2071" s="68"/>
      <c r="AB2071" s="68"/>
      <c r="AC2071" s="68"/>
      <c r="AD2071" s="68"/>
      <c r="AE2071" s="68"/>
      <c r="AF2071" s="170"/>
      <c r="AG2071" s="167"/>
      <c r="AN2071" s="68"/>
      <c r="AO2071" s="68"/>
      <c r="AP2071" s="68"/>
      <c r="AQ2071" s="68"/>
      <c r="AR2071" s="68"/>
      <c r="AS2071" s="68"/>
      <c r="AT2071" s="68"/>
      <c r="AU2071" s="68"/>
    </row>
    <row r="2072" spans="27:47">
      <c r="AA2072" s="68"/>
      <c r="AB2072" s="68"/>
      <c r="AC2072" s="68"/>
      <c r="AD2072" s="68"/>
      <c r="AE2072" s="68"/>
      <c r="AF2072" s="170"/>
      <c r="AG2072" s="167"/>
      <c r="AN2072" s="68"/>
      <c r="AO2072" s="68"/>
      <c r="AP2072" s="68"/>
      <c r="AQ2072" s="68"/>
      <c r="AR2072" s="68"/>
      <c r="AS2072" s="68"/>
      <c r="AT2072" s="68"/>
      <c r="AU2072" s="68"/>
    </row>
    <row r="2073" spans="27:47">
      <c r="AA2073" s="68"/>
      <c r="AB2073" s="68"/>
      <c r="AC2073" s="68"/>
      <c r="AD2073" s="68"/>
      <c r="AE2073" s="68"/>
      <c r="AF2073" s="170"/>
      <c r="AG2073" s="167"/>
      <c r="AN2073" s="68"/>
      <c r="AO2073" s="68"/>
      <c r="AP2073" s="68"/>
      <c r="AQ2073" s="68"/>
      <c r="AR2073" s="68"/>
      <c r="AS2073" s="68"/>
      <c r="AT2073" s="68"/>
      <c r="AU2073" s="68"/>
    </row>
    <row r="2074" spans="27:47">
      <c r="AA2074" s="68"/>
      <c r="AB2074" s="68"/>
      <c r="AC2074" s="68"/>
      <c r="AD2074" s="68"/>
      <c r="AE2074" s="68"/>
      <c r="AF2074" s="170"/>
      <c r="AG2074" s="167"/>
      <c r="AN2074" s="68"/>
      <c r="AO2074" s="68"/>
      <c r="AP2074" s="68"/>
      <c r="AQ2074" s="68"/>
      <c r="AR2074" s="68"/>
      <c r="AS2074" s="68"/>
      <c r="AT2074" s="68"/>
      <c r="AU2074" s="68"/>
    </row>
    <row r="2075" spans="27:47">
      <c r="AA2075" s="68"/>
      <c r="AB2075" s="68"/>
      <c r="AC2075" s="68"/>
      <c r="AD2075" s="68"/>
      <c r="AE2075" s="68"/>
      <c r="AF2075" s="170"/>
      <c r="AG2075" s="167"/>
      <c r="AN2075" s="68"/>
      <c r="AO2075" s="68"/>
      <c r="AP2075" s="68"/>
      <c r="AQ2075" s="68"/>
      <c r="AR2075" s="68"/>
      <c r="AS2075" s="68"/>
      <c r="AT2075" s="68"/>
      <c r="AU2075" s="68"/>
    </row>
    <row r="2076" spans="27:47">
      <c r="AA2076" s="68"/>
      <c r="AB2076" s="68"/>
      <c r="AC2076" s="68"/>
      <c r="AD2076" s="68"/>
      <c r="AE2076" s="68"/>
      <c r="AF2076" s="170"/>
      <c r="AG2076" s="167"/>
      <c r="AN2076" s="68"/>
      <c r="AO2076" s="68"/>
      <c r="AP2076" s="68"/>
      <c r="AQ2076" s="68"/>
      <c r="AR2076" s="68"/>
      <c r="AS2076" s="68"/>
      <c r="AT2076" s="68"/>
      <c r="AU2076" s="68"/>
    </row>
    <row r="2077" spans="27:47">
      <c r="AA2077" s="68"/>
      <c r="AB2077" s="68"/>
      <c r="AC2077" s="68"/>
      <c r="AD2077" s="68"/>
      <c r="AE2077" s="68"/>
      <c r="AF2077" s="170"/>
      <c r="AG2077" s="167"/>
      <c r="AN2077" s="68"/>
      <c r="AO2077" s="68"/>
      <c r="AP2077" s="68"/>
      <c r="AQ2077" s="68"/>
      <c r="AR2077" s="68"/>
      <c r="AS2077" s="68"/>
      <c r="AT2077" s="68"/>
      <c r="AU2077" s="68"/>
    </row>
    <row r="2078" spans="27:47">
      <c r="AA2078" s="68"/>
      <c r="AB2078" s="68"/>
      <c r="AC2078" s="68"/>
      <c r="AD2078" s="68"/>
      <c r="AE2078" s="68"/>
      <c r="AF2078" s="170"/>
      <c r="AG2078" s="167"/>
      <c r="AN2078" s="68"/>
      <c r="AO2078" s="68"/>
      <c r="AP2078" s="68"/>
      <c r="AQ2078" s="68"/>
      <c r="AR2078" s="68"/>
      <c r="AS2078" s="68"/>
      <c r="AT2078" s="68"/>
      <c r="AU2078" s="68"/>
    </row>
    <row r="2079" spans="27:47">
      <c r="AA2079" s="68"/>
      <c r="AB2079" s="68"/>
      <c r="AC2079" s="68"/>
      <c r="AD2079" s="68"/>
      <c r="AE2079" s="68"/>
      <c r="AF2079" s="170"/>
      <c r="AG2079" s="167"/>
      <c r="AN2079" s="68"/>
      <c r="AO2079" s="68"/>
      <c r="AP2079" s="68"/>
      <c r="AQ2079" s="68"/>
      <c r="AR2079" s="68"/>
      <c r="AS2079" s="68"/>
      <c r="AT2079" s="68"/>
      <c r="AU2079" s="68"/>
    </row>
    <row r="2080" spans="27:47">
      <c r="AA2080" s="68"/>
      <c r="AB2080" s="68"/>
      <c r="AC2080" s="68"/>
      <c r="AD2080" s="68"/>
      <c r="AE2080" s="68"/>
      <c r="AF2080" s="170"/>
      <c r="AG2080" s="167"/>
      <c r="AN2080" s="68"/>
      <c r="AO2080" s="68"/>
      <c r="AP2080" s="68"/>
      <c r="AQ2080" s="68"/>
      <c r="AR2080" s="68"/>
      <c r="AS2080" s="68"/>
      <c r="AT2080" s="68"/>
      <c r="AU2080" s="68"/>
    </row>
    <row r="2081" spans="27:47">
      <c r="AA2081" s="68"/>
      <c r="AB2081" s="68"/>
      <c r="AC2081" s="68"/>
      <c r="AD2081" s="68"/>
      <c r="AE2081" s="68"/>
      <c r="AF2081" s="170"/>
      <c r="AG2081" s="167"/>
      <c r="AN2081" s="68"/>
      <c r="AO2081" s="68"/>
      <c r="AP2081" s="68"/>
      <c r="AQ2081" s="68"/>
      <c r="AR2081" s="68"/>
      <c r="AS2081" s="68"/>
      <c r="AT2081" s="68"/>
      <c r="AU2081" s="68"/>
    </row>
    <row r="2082" spans="27:47">
      <c r="AA2082" s="68"/>
      <c r="AB2082" s="68"/>
      <c r="AC2082" s="68"/>
      <c r="AD2082" s="68"/>
      <c r="AE2082" s="68"/>
      <c r="AF2082" s="170"/>
      <c r="AG2082" s="167"/>
      <c r="AN2082" s="68"/>
      <c r="AO2082" s="68"/>
      <c r="AP2082" s="68"/>
      <c r="AQ2082" s="68"/>
      <c r="AR2082" s="68"/>
      <c r="AS2082" s="68"/>
      <c r="AT2082" s="68"/>
      <c r="AU2082" s="68"/>
    </row>
    <row r="2083" spans="27:47">
      <c r="AA2083" s="68"/>
      <c r="AB2083" s="68"/>
      <c r="AC2083" s="68"/>
      <c r="AD2083" s="68"/>
      <c r="AE2083" s="68"/>
      <c r="AF2083" s="170"/>
      <c r="AG2083" s="167"/>
      <c r="AN2083" s="68"/>
      <c r="AO2083" s="68"/>
      <c r="AP2083" s="68"/>
      <c r="AQ2083" s="68"/>
      <c r="AR2083" s="68"/>
      <c r="AS2083" s="68"/>
      <c r="AT2083" s="68"/>
      <c r="AU2083" s="68"/>
    </row>
    <row r="2084" spans="27:47">
      <c r="AA2084" s="68"/>
      <c r="AB2084" s="68"/>
      <c r="AC2084" s="68"/>
      <c r="AD2084" s="68"/>
      <c r="AE2084" s="68"/>
      <c r="AF2084" s="170"/>
      <c r="AG2084" s="167"/>
      <c r="AN2084" s="68"/>
      <c r="AO2084" s="68"/>
      <c r="AP2084" s="68"/>
      <c r="AQ2084" s="68"/>
      <c r="AR2084" s="68"/>
      <c r="AS2084" s="68"/>
      <c r="AT2084" s="68"/>
      <c r="AU2084" s="68"/>
    </row>
    <row r="2085" spans="27:47">
      <c r="AA2085" s="68"/>
      <c r="AB2085" s="68"/>
      <c r="AC2085" s="68"/>
      <c r="AD2085" s="68"/>
      <c r="AE2085" s="68"/>
      <c r="AF2085" s="170"/>
      <c r="AG2085" s="167"/>
      <c r="AN2085" s="68"/>
      <c r="AO2085" s="68"/>
      <c r="AP2085" s="68"/>
      <c r="AQ2085" s="68"/>
      <c r="AR2085" s="68"/>
      <c r="AS2085" s="68"/>
      <c r="AT2085" s="68"/>
      <c r="AU2085" s="68"/>
    </row>
    <row r="2086" spans="27:47">
      <c r="AA2086" s="68"/>
      <c r="AB2086" s="68"/>
      <c r="AC2086" s="68"/>
      <c r="AD2086" s="68"/>
      <c r="AE2086" s="68"/>
      <c r="AF2086" s="170"/>
      <c r="AG2086" s="167"/>
      <c r="AN2086" s="68"/>
      <c r="AO2086" s="68"/>
      <c r="AP2086" s="68"/>
      <c r="AQ2086" s="68"/>
      <c r="AR2086" s="68"/>
      <c r="AS2086" s="68"/>
      <c r="AT2086" s="68"/>
      <c r="AU2086" s="68"/>
    </row>
    <row r="2087" spans="27:47">
      <c r="AA2087" s="68"/>
      <c r="AB2087" s="68"/>
      <c r="AC2087" s="68"/>
      <c r="AD2087" s="68"/>
      <c r="AE2087" s="68"/>
      <c r="AF2087" s="170"/>
      <c r="AG2087" s="167"/>
      <c r="AN2087" s="68"/>
      <c r="AO2087" s="68"/>
      <c r="AP2087" s="68"/>
      <c r="AQ2087" s="68"/>
      <c r="AR2087" s="68"/>
      <c r="AS2087" s="68"/>
      <c r="AT2087" s="68"/>
      <c r="AU2087" s="68"/>
    </row>
    <row r="2088" spans="27:47">
      <c r="AA2088" s="68"/>
      <c r="AB2088" s="68"/>
      <c r="AC2088" s="68"/>
      <c r="AD2088" s="68"/>
      <c r="AE2088" s="68"/>
      <c r="AF2088" s="170"/>
      <c r="AG2088" s="167"/>
      <c r="AN2088" s="68"/>
      <c r="AO2088" s="68"/>
      <c r="AP2088" s="68"/>
      <c r="AQ2088" s="68"/>
      <c r="AR2088" s="68"/>
      <c r="AS2088" s="68"/>
      <c r="AT2088" s="68"/>
      <c r="AU2088" s="68"/>
    </row>
    <row r="2089" spans="27:47">
      <c r="AA2089" s="68"/>
      <c r="AB2089" s="68"/>
      <c r="AC2089" s="68"/>
      <c r="AD2089" s="68"/>
      <c r="AE2089" s="68"/>
      <c r="AF2089" s="170"/>
      <c r="AG2089" s="167"/>
      <c r="AN2089" s="68"/>
      <c r="AO2089" s="68"/>
      <c r="AP2089" s="68"/>
      <c r="AQ2089" s="68"/>
      <c r="AR2089" s="68"/>
      <c r="AS2089" s="68"/>
      <c r="AT2089" s="68"/>
      <c r="AU2089" s="68"/>
    </row>
    <row r="2090" spans="27:47">
      <c r="AA2090" s="68"/>
      <c r="AB2090" s="68"/>
      <c r="AC2090" s="68"/>
      <c r="AD2090" s="68"/>
      <c r="AE2090" s="68"/>
      <c r="AF2090" s="170"/>
      <c r="AG2090" s="167"/>
      <c r="AN2090" s="68"/>
      <c r="AO2090" s="68"/>
      <c r="AP2090" s="68"/>
      <c r="AQ2090" s="68"/>
      <c r="AR2090" s="68"/>
      <c r="AS2090" s="68"/>
      <c r="AT2090" s="68"/>
      <c r="AU2090" s="68"/>
    </row>
    <row r="2091" spans="27:47">
      <c r="AA2091" s="68"/>
      <c r="AB2091" s="68"/>
      <c r="AC2091" s="68"/>
      <c r="AD2091" s="68"/>
      <c r="AE2091" s="68"/>
      <c r="AF2091" s="170"/>
      <c r="AG2091" s="167"/>
      <c r="AN2091" s="68"/>
      <c r="AO2091" s="68"/>
      <c r="AP2091" s="68"/>
      <c r="AQ2091" s="68"/>
      <c r="AR2091" s="68"/>
      <c r="AS2091" s="68"/>
      <c r="AT2091" s="68"/>
      <c r="AU2091" s="68"/>
    </row>
    <row r="2092" spans="27:47">
      <c r="AA2092" s="68"/>
      <c r="AB2092" s="68"/>
      <c r="AC2092" s="68"/>
      <c r="AD2092" s="68"/>
      <c r="AE2092" s="68"/>
      <c r="AF2092" s="170"/>
      <c r="AG2092" s="167"/>
      <c r="AN2092" s="68"/>
      <c r="AO2092" s="68"/>
      <c r="AP2092" s="68"/>
      <c r="AQ2092" s="68"/>
      <c r="AR2092" s="68"/>
      <c r="AS2092" s="68"/>
      <c r="AT2092" s="68"/>
      <c r="AU2092" s="68"/>
    </row>
    <row r="2093" spans="27:47">
      <c r="AA2093" s="68"/>
      <c r="AB2093" s="68"/>
      <c r="AC2093" s="68"/>
      <c r="AD2093" s="68"/>
      <c r="AE2093" s="68"/>
      <c r="AF2093" s="170"/>
      <c r="AG2093" s="167"/>
      <c r="AN2093" s="68"/>
      <c r="AO2093" s="68"/>
      <c r="AP2093" s="68"/>
      <c r="AQ2093" s="68"/>
      <c r="AR2093" s="68"/>
      <c r="AS2093" s="68"/>
      <c r="AT2093" s="68"/>
      <c r="AU2093" s="68"/>
    </row>
    <row r="2094" spans="27:47">
      <c r="AA2094" s="68"/>
      <c r="AB2094" s="68"/>
      <c r="AC2094" s="68"/>
      <c r="AD2094" s="68"/>
      <c r="AE2094" s="68"/>
      <c r="AF2094" s="170"/>
      <c r="AG2094" s="167"/>
      <c r="AN2094" s="68"/>
      <c r="AO2094" s="68"/>
      <c r="AP2094" s="68"/>
      <c r="AQ2094" s="68"/>
      <c r="AR2094" s="68"/>
      <c r="AS2094" s="68"/>
      <c r="AT2094" s="68"/>
      <c r="AU2094" s="68"/>
    </row>
    <row r="2095" spans="27:47">
      <c r="AA2095" s="68"/>
      <c r="AB2095" s="68"/>
      <c r="AC2095" s="68"/>
      <c r="AD2095" s="68"/>
      <c r="AE2095" s="68"/>
      <c r="AF2095" s="170"/>
      <c r="AG2095" s="167"/>
      <c r="AN2095" s="68"/>
      <c r="AO2095" s="68"/>
      <c r="AP2095" s="68"/>
      <c r="AQ2095" s="68"/>
      <c r="AR2095" s="68"/>
      <c r="AS2095" s="68"/>
      <c r="AT2095" s="68"/>
      <c r="AU2095" s="68"/>
    </row>
    <row r="2096" spans="27:47">
      <c r="AA2096" s="68"/>
      <c r="AB2096" s="68"/>
      <c r="AC2096" s="68"/>
      <c r="AD2096" s="68"/>
      <c r="AE2096" s="68"/>
      <c r="AF2096" s="170"/>
      <c r="AG2096" s="167"/>
      <c r="AN2096" s="68"/>
      <c r="AO2096" s="68"/>
      <c r="AP2096" s="68"/>
      <c r="AQ2096" s="68"/>
      <c r="AR2096" s="68"/>
      <c r="AS2096" s="68"/>
      <c r="AT2096" s="68"/>
      <c r="AU2096" s="68"/>
    </row>
    <row r="2097" spans="27:47">
      <c r="AA2097" s="68"/>
      <c r="AB2097" s="68"/>
      <c r="AC2097" s="68"/>
      <c r="AD2097" s="68"/>
      <c r="AE2097" s="68"/>
      <c r="AF2097" s="170"/>
      <c r="AG2097" s="167"/>
      <c r="AN2097" s="68"/>
      <c r="AO2097" s="68"/>
      <c r="AP2097" s="68"/>
      <c r="AQ2097" s="68"/>
      <c r="AR2097" s="68"/>
      <c r="AS2097" s="68"/>
      <c r="AT2097" s="68"/>
      <c r="AU2097" s="68"/>
    </row>
    <row r="2098" spans="27:47">
      <c r="AA2098" s="68"/>
      <c r="AB2098" s="68"/>
      <c r="AC2098" s="68"/>
      <c r="AD2098" s="68"/>
      <c r="AE2098" s="68"/>
      <c r="AF2098" s="170"/>
      <c r="AG2098" s="167"/>
      <c r="AN2098" s="68"/>
      <c r="AO2098" s="68"/>
      <c r="AP2098" s="68"/>
      <c r="AQ2098" s="68"/>
      <c r="AR2098" s="68"/>
      <c r="AS2098" s="68"/>
      <c r="AT2098" s="68"/>
      <c r="AU2098" s="68"/>
    </row>
    <row r="2099" spans="27:47">
      <c r="AA2099" s="68"/>
      <c r="AB2099" s="68"/>
      <c r="AC2099" s="68"/>
      <c r="AD2099" s="68"/>
      <c r="AE2099" s="68"/>
      <c r="AF2099" s="170"/>
      <c r="AG2099" s="167"/>
      <c r="AN2099" s="68"/>
      <c r="AO2099" s="68"/>
      <c r="AP2099" s="68"/>
      <c r="AQ2099" s="68"/>
      <c r="AR2099" s="68"/>
      <c r="AS2099" s="68"/>
      <c r="AT2099" s="68"/>
      <c r="AU2099" s="68"/>
    </row>
    <row r="2100" spans="27:47">
      <c r="AA2100" s="68"/>
      <c r="AB2100" s="68"/>
      <c r="AC2100" s="68"/>
      <c r="AD2100" s="68"/>
      <c r="AE2100" s="68"/>
      <c r="AF2100" s="170"/>
      <c r="AG2100" s="167"/>
      <c r="AN2100" s="68"/>
      <c r="AO2100" s="68"/>
      <c r="AP2100" s="68"/>
      <c r="AQ2100" s="68"/>
      <c r="AR2100" s="68"/>
      <c r="AS2100" s="68"/>
      <c r="AT2100" s="68"/>
      <c r="AU2100" s="68"/>
    </row>
    <row r="2101" spans="27:47">
      <c r="AA2101" s="68"/>
      <c r="AB2101" s="68"/>
      <c r="AC2101" s="68"/>
      <c r="AD2101" s="68"/>
      <c r="AE2101" s="68"/>
      <c r="AF2101" s="170"/>
      <c r="AG2101" s="167"/>
      <c r="AN2101" s="68"/>
      <c r="AO2101" s="68"/>
      <c r="AP2101" s="68"/>
      <c r="AQ2101" s="68"/>
      <c r="AR2101" s="68"/>
      <c r="AS2101" s="68"/>
      <c r="AT2101" s="68"/>
      <c r="AU2101" s="68"/>
    </row>
    <row r="2102" spans="27:47">
      <c r="AA2102" s="68"/>
      <c r="AB2102" s="68"/>
      <c r="AC2102" s="68"/>
      <c r="AD2102" s="68"/>
      <c r="AE2102" s="68"/>
      <c r="AF2102" s="170"/>
      <c r="AG2102" s="167"/>
      <c r="AN2102" s="68"/>
      <c r="AO2102" s="68"/>
      <c r="AP2102" s="68"/>
      <c r="AQ2102" s="68"/>
      <c r="AR2102" s="68"/>
      <c r="AS2102" s="68"/>
      <c r="AT2102" s="68"/>
      <c r="AU2102" s="68"/>
    </row>
    <row r="2103" spans="27:47">
      <c r="AA2103" s="68"/>
      <c r="AB2103" s="68"/>
      <c r="AC2103" s="68"/>
      <c r="AD2103" s="68"/>
      <c r="AE2103" s="68"/>
      <c r="AF2103" s="170"/>
      <c r="AG2103" s="167"/>
      <c r="AN2103" s="68"/>
      <c r="AO2103" s="68"/>
      <c r="AP2103" s="68"/>
      <c r="AQ2103" s="68"/>
      <c r="AR2103" s="68"/>
      <c r="AS2103" s="68"/>
      <c r="AT2103" s="68"/>
      <c r="AU2103" s="68"/>
    </row>
    <row r="2104" spans="27:47">
      <c r="AA2104" s="68"/>
      <c r="AB2104" s="68"/>
      <c r="AC2104" s="68"/>
      <c r="AD2104" s="68"/>
      <c r="AE2104" s="68"/>
      <c r="AF2104" s="170"/>
      <c r="AG2104" s="167"/>
      <c r="AN2104" s="68"/>
      <c r="AO2104" s="68"/>
      <c r="AP2104" s="68"/>
      <c r="AQ2104" s="68"/>
      <c r="AR2104" s="68"/>
      <c r="AS2104" s="68"/>
      <c r="AT2104" s="68"/>
      <c r="AU2104" s="68"/>
    </row>
    <row r="2105" spans="27:47">
      <c r="AA2105" s="68"/>
      <c r="AB2105" s="68"/>
      <c r="AC2105" s="68"/>
      <c r="AD2105" s="68"/>
      <c r="AE2105" s="68"/>
      <c r="AF2105" s="170"/>
      <c r="AG2105" s="167"/>
      <c r="AN2105" s="68"/>
      <c r="AO2105" s="68"/>
      <c r="AP2105" s="68"/>
      <c r="AQ2105" s="68"/>
      <c r="AR2105" s="68"/>
      <c r="AS2105" s="68"/>
      <c r="AT2105" s="68"/>
      <c r="AU2105" s="68"/>
    </row>
    <row r="2106" spans="27:47">
      <c r="AA2106" s="68"/>
      <c r="AB2106" s="68"/>
      <c r="AC2106" s="68"/>
      <c r="AD2106" s="68"/>
      <c r="AE2106" s="68"/>
      <c r="AF2106" s="170"/>
      <c r="AG2106" s="167"/>
      <c r="AN2106" s="68"/>
      <c r="AO2106" s="68"/>
      <c r="AP2106" s="68"/>
      <c r="AQ2106" s="68"/>
      <c r="AR2106" s="68"/>
      <c r="AS2106" s="68"/>
      <c r="AT2106" s="68"/>
      <c r="AU2106" s="68"/>
    </row>
    <row r="2107" spans="27:47">
      <c r="AA2107" s="68"/>
      <c r="AB2107" s="68"/>
      <c r="AC2107" s="68"/>
      <c r="AD2107" s="68"/>
      <c r="AE2107" s="68"/>
      <c r="AF2107" s="170"/>
      <c r="AG2107" s="167"/>
      <c r="AN2107" s="68"/>
      <c r="AO2107" s="68"/>
      <c r="AP2107" s="68"/>
      <c r="AQ2107" s="68"/>
      <c r="AR2107" s="68"/>
      <c r="AS2107" s="68"/>
      <c r="AT2107" s="68"/>
      <c r="AU2107" s="68"/>
    </row>
    <row r="2108" spans="27:47">
      <c r="AA2108" s="68"/>
      <c r="AB2108" s="68"/>
      <c r="AC2108" s="68"/>
      <c r="AD2108" s="68"/>
      <c r="AE2108" s="68"/>
      <c r="AF2108" s="170"/>
      <c r="AG2108" s="167"/>
      <c r="AN2108" s="68"/>
      <c r="AO2108" s="68"/>
      <c r="AP2108" s="68"/>
      <c r="AQ2108" s="68"/>
      <c r="AR2108" s="68"/>
      <c r="AS2108" s="68"/>
      <c r="AT2108" s="68"/>
      <c r="AU2108" s="68"/>
    </row>
    <row r="2109" spans="27:47">
      <c r="AA2109" s="68"/>
      <c r="AB2109" s="68"/>
      <c r="AC2109" s="68"/>
      <c r="AD2109" s="68"/>
      <c r="AE2109" s="68"/>
      <c r="AF2109" s="170"/>
      <c r="AG2109" s="167"/>
      <c r="AN2109" s="68"/>
      <c r="AO2109" s="68"/>
      <c r="AP2109" s="68"/>
      <c r="AQ2109" s="68"/>
      <c r="AR2109" s="68"/>
      <c r="AS2109" s="68"/>
      <c r="AT2109" s="68"/>
      <c r="AU2109" s="68"/>
    </row>
    <row r="2110" spans="27:47">
      <c r="AA2110" s="68"/>
      <c r="AB2110" s="68"/>
      <c r="AC2110" s="68"/>
      <c r="AD2110" s="68"/>
      <c r="AE2110" s="68"/>
      <c r="AF2110" s="170"/>
      <c r="AG2110" s="167"/>
      <c r="AN2110" s="68"/>
      <c r="AO2110" s="68"/>
      <c r="AP2110" s="68"/>
      <c r="AQ2110" s="68"/>
      <c r="AR2110" s="68"/>
      <c r="AS2110" s="68"/>
      <c r="AT2110" s="68"/>
      <c r="AU2110" s="68"/>
    </row>
    <row r="2111" spans="27:47">
      <c r="AA2111" s="68"/>
      <c r="AB2111" s="68"/>
      <c r="AC2111" s="68"/>
      <c r="AD2111" s="68"/>
      <c r="AE2111" s="68"/>
      <c r="AF2111" s="170"/>
      <c r="AG2111" s="167"/>
      <c r="AN2111" s="68"/>
      <c r="AO2111" s="68"/>
      <c r="AP2111" s="68"/>
      <c r="AQ2111" s="68"/>
      <c r="AR2111" s="68"/>
      <c r="AS2111" s="68"/>
      <c r="AT2111" s="68"/>
      <c r="AU2111" s="68"/>
    </row>
    <row r="2112" spans="27:47">
      <c r="AA2112" s="68"/>
      <c r="AB2112" s="68"/>
      <c r="AC2112" s="68"/>
      <c r="AD2112" s="68"/>
      <c r="AE2112" s="68"/>
      <c r="AF2112" s="170"/>
      <c r="AG2112" s="167"/>
      <c r="AN2112" s="68"/>
      <c r="AO2112" s="68"/>
      <c r="AP2112" s="68"/>
      <c r="AQ2112" s="68"/>
      <c r="AR2112" s="68"/>
      <c r="AS2112" s="68"/>
      <c r="AT2112" s="68"/>
      <c r="AU2112" s="68"/>
    </row>
    <row r="2113" spans="27:47">
      <c r="AA2113" s="68"/>
      <c r="AB2113" s="68"/>
      <c r="AC2113" s="68"/>
      <c r="AD2113" s="68"/>
      <c r="AE2113" s="68"/>
      <c r="AF2113" s="170"/>
      <c r="AG2113" s="167"/>
      <c r="AN2113" s="68"/>
      <c r="AO2113" s="68"/>
      <c r="AP2113" s="68"/>
      <c r="AQ2113" s="68"/>
      <c r="AR2113" s="68"/>
      <c r="AS2113" s="68"/>
      <c r="AT2113" s="68"/>
      <c r="AU2113" s="68"/>
    </row>
    <row r="2114" spans="27:47">
      <c r="AA2114" s="68"/>
      <c r="AB2114" s="68"/>
      <c r="AC2114" s="68"/>
      <c r="AD2114" s="68"/>
      <c r="AE2114" s="68"/>
      <c r="AF2114" s="170"/>
      <c r="AG2114" s="167"/>
      <c r="AN2114" s="68"/>
      <c r="AO2114" s="68"/>
      <c r="AP2114" s="68"/>
      <c r="AQ2114" s="68"/>
      <c r="AR2114" s="68"/>
      <c r="AS2114" s="68"/>
      <c r="AT2114" s="68"/>
      <c r="AU2114" s="68"/>
    </row>
    <row r="2115" spans="27:47">
      <c r="AA2115" s="68"/>
      <c r="AB2115" s="68"/>
      <c r="AC2115" s="68"/>
      <c r="AD2115" s="68"/>
      <c r="AE2115" s="68"/>
      <c r="AF2115" s="170"/>
      <c r="AG2115" s="167"/>
      <c r="AN2115" s="68"/>
      <c r="AO2115" s="68"/>
      <c r="AP2115" s="68"/>
      <c r="AQ2115" s="68"/>
      <c r="AR2115" s="68"/>
      <c r="AS2115" s="68"/>
      <c r="AT2115" s="68"/>
      <c r="AU2115" s="68"/>
    </row>
    <row r="2116" spans="27:47">
      <c r="AA2116" s="68"/>
      <c r="AB2116" s="68"/>
      <c r="AC2116" s="68"/>
      <c r="AD2116" s="68"/>
      <c r="AE2116" s="68"/>
      <c r="AF2116" s="170"/>
      <c r="AG2116" s="167"/>
      <c r="AN2116" s="68"/>
      <c r="AO2116" s="68"/>
      <c r="AP2116" s="68"/>
      <c r="AQ2116" s="68"/>
      <c r="AR2116" s="68"/>
      <c r="AS2116" s="68"/>
      <c r="AT2116" s="68"/>
      <c r="AU2116" s="68"/>
    </row>
    <row r="2117" spans="27:47">
      <c r="AA2117" s="68"/>
      <c r="AB2117" s="68"/>
      <c r="AC2117" s="68"/>
      <c r="AD2117" s="68"/>
      <c r="AE2117" s="68"/>
      <c r="AF2117" s="170"/>
      <c r="AG2117" s="167"/>
      <c r="AN2117" s="68"/>
      <c r="AO2117" s="68"/>
      <c r="AP2117" s="68"/>
      <c r="AQ2117" s="68"/>
      <c r="AR2117" s="68"/>
      <c r="AS2117" s="68"/>
      <c r="AT2117" s="68"/>
      <c r="AU2117" s="68"/>
    </row>
    <row r="2118" spans="27:47">
      <c r="AA2118" s="68"/>
      <c r="AB2118" s="68"/>
      <c r="AC2118" s="68"/>
      <c r="AD2118" s="68"/>
      <c r="AE2118" s="68"/>
      <c r="AF2118" s="170"/>
      <c r="AG2118" s="167"/>
      <c r="AN2118" s="68"/>
      <c r="AO2118" s="68"/>
      <c r="AP2118" s="68"/>
      <c r="AQ2118" s="68"/>
      <c r="AR2118" s="68"/>
      <c r="AS2118" s="68"/>
      <c r="AT2118" s="68"/>
      <c r="AU2118" s="68"/>
    </row>
    <row r="2119" spans="27:47">
      <c r="AA2119" s="68"/>
      <c r="AB2119" s="68"/>
      <c r="AC2119" s="68"/>
      <c r="AD2119" s="68"/>
      <c r="AE2119" s="68"/>
      <c r="AF2119" s="170"/>
      <c r="AG2119" s="167"/>
      <c r="AN2119" s="68"/>
      <c r="AO2119" s="68"/>
      <c r="AP2119" s="68"/>
      <c r="AQ2119" s="68"/>
      <c r="AR2119" s="68"/>
      <c r="AS2119" s="68"/>
      <c r="AT2119" s="68"/>
      <c r="AU2119" s="68"/>
    </row>
    <row r="2120" spans="27:47">
      <c r="AA2120" s="68"/>
      <c r="AB2120" s="68"/>
      <c r="AC2120" s="68"/>
      <c r="AD2120" s="68"/>
      <c r="AE2120" s="68"/>
      <c r="AF2120" s="170"/>
      <c r="AG2120" s="167"/>
      <c r="AN2120" s="68"/>
      <c r="AO2120" s="68"/>
      <c r="AP2120" s="68"/>
      <c r="AQ2120" s="68"/>
      <c r="AR2120" s="68"/>
      <c r="AS2120" s="68"/>
      <c r="AT2120" s="68"/>
      <c r="AU2120" s="68"/>
    </row>
    <row r="2121" spans="27:47">
      <c r="AA2121" s="68"/>
      <c r="AB2121" s="68"/>
      <c r="AC2121" s="68"/>
      <c r="AD2121" s="68"/>
      <c r="AE2121" s="68"/>
      <c r="AF2121" s="170"/>
      <c r="AG2121" s="167"/>
      <c r="AN2121" s="68"/>
      <c r="AO2121" s="68"/>
      <c r="AP2121" s="68"/>
      <c r="AQ2121" s="68"/>
      <c r="AR2121" s="68"/>
      <c r="AS2121" s="68"/>
      <c r="AT2121" s="68"/>
      <c r="AU2121" s="68"/>
    </row>
    <row r="2122" spans="27:47">
      <c r="AA2122" s="68"/>
      <c r="AB2122" s="68"/>
      <c r="AC2122" s="68"/>
      <c r="AD2122" s="68"/>
      <c r="AE2122" s="68"/>
      <c r="AF2122" s="170"/>
      <c r="AG2122" s="167"/>
      <c r="AN2122" s="68"/>
      <c r="AO2122" s="68"/>
      <c r="AP2122" s="68"/>
      <c r="AQ2122" s="68"/>
      <c r="AR2122" s="68"/>
      <c r="AS2122" s="68"/>
      <c r="AT2122" s="68"/>
      <c r="AU2122" s="68"/>
    </row>
    <row r="2123" spans="27:47">
      <c r="AA2123" s="68"/>
      <c r="AB2123" s="68"/>
      <c r="AC2123" s="68"/>
      <c r="AD2123" s="68"/>
      <c r="AE2123" s="68"/>
      <c r="AF2123" s="170"/>
      <c r="AG2123" s="167"/>
      <c r="AN2123" s="68"/>
      <c r="AO2123" s="68"/>
      <c r="AP2123" s="68"/>
      <c r="AQ2123" s="68"/>
      <c r="AR2123" s="68"/>
      <c r="AS2123" s="68"/>
      <c r="AT2123" s="68"/>
      <c r="AU2123" s="68"/>
    </row>
    <row r="2124" spans="27:47">
      <c r="AA2124" s="68"/>
      <c r="AB2124" s="68"/>
      <c r="AC2124" s="68"/>
      <c r="AD2124" s="68"/>
      <c r="AE2124" s="68"/>
      <c r="AF2124" s="170"/>
      <c r="AG2124" s="167"/>
      <c r="AN2124" s="68"/>
      <c r="AO2124" s="68"/>
      <c r="AP2124" s="68"/>
      <c r="AQ2124" s="68"/>
      <c r="AR2124" s="68"/>
      <c r="AS2124" s="68"/>
      <c r="AT2124" s="68"/>
      <c r="AU2124" s="68"/>
    </row>
    <row r="2125" spans="27:47">
      <c r="AA2125" s="68"/>
      <c r="AB2125" s="68"/>
      <c r="AC2125" s="68"/>
      <c r="AD2125" s="68"/>
      <c r="AE2125" s="68"/>
      <c r="AF2125" s="170"/>
      <c r="AG2125" s="167"/>
      <c r="AN2125" s="68"/>
      <c r="AO2125" s="68"/>
      <c r="AP2125" s="68"/>
      <c r="AQ2125" s="68"/>
      <c r="AR2125" s="68"/>
      <c r="AS2125" s="68"/>
      <c r="AT2125" s="68"/>
      <c r="AU2125" s="68"/>
    </row>
    <row r="2126" spans="27:47">
      <c r="AA2126" s="68"/>
      <c r="AB2126" s="68"/>
      <c r="AC2126" s="68"/>
      <c r="AD2126" s="68"/>
      <c r="AE2126" s="68"/>
      <c r="AF2126" s="170"/>
      <c r="AG2126" s="167"/>
      <c r="AN2126" s="68"/>
      <c r="AO2126" s="68"/>
      <c r="AP2126" s="68"/>
      <c r="AQ2126" s="68"/>
      <c r="AR2126" s="68"/>
      <c r="AS2126" s="68"/>
      <c r="AT2126" s="68"/>
      <c r="AU2126" s="68"/>
    </row>
    <row r="2127" spans="27:47">
      <c r="AA2127" s="68"/>
      <c r="AB2127" s="68"/>
      <c r="AC2127" s="68"/>
      <c r="AD2127" s="68"/>
      <c r="AE2127" s="68"/>
      <c r="AF2127" s="170"/>
      <c r="AG2127" s="167"/>
      <c r="AN2127" s="68"/>
      <c r="AO2127" s="68"/>
      <c r="AP2127" s="68"/>
      <c r="AQ2127" s="68"/>
      <c r="AR2127" s="68"/>
      <c r="AS2127" s="68"/>
      <c r="AT2127" s="68"/>
      <c r="AU2127" s="68"/>
    </row>
    <row r="2128" spans="27:47">
      <c r="AA2128" s="68"/>
      <c r="AB2128" s="68"/>
      <c r="AC2128" s="68"/>
      <c r="AD2128" s="68"/>
      <c r="AE2128" s="68"/>
      <c r="AF2128" s="170"/>
      <c r="AG2128" s="167"/>
      <c r="AN2128" s="68"/>
      <c r="AO2128" s="68"/>
      <c r="AP2128" s="68"/>
      <c r="AQ2128" s="68"/>
      <c r="AR2128" s="68"/>
      <c r="AS2128" s="68"/>
      <c r="AT2128" s="68"/>
      <c r="AU2128" s="68"/>
    </row>
    <row r="2129" spans="27:47">
      <c r="AA2129" s="68"/>
      <c r="AB2129" s="68"/>
      <c r="AC2129" s="68"/>
      <c r="AD2129" s="68"/>
      <c r="AE2129" s="68"/>
      <c r="AF2129" s="170"/>
      <c r="AG2129" s="167"/>
      <c r="AN2129" s="68"/>
      <c r="AO2129" s="68"/>
      <c r="AP2129" s="68"/>
      <c r="AQ2129" s="68"/>
      <c r="AR2129" s="68"/>
      <c r="AS2129" s="68"/>
      <c r="AT2129" s="68"/>
      <c r="AU2129" s="68"/>
    </row>
    <row r="2130" spans="27:47">
      <c r="AA2130" s="68"/>
      <c r="AB2130" s="68"/>
      <c r="AC2130" s="68"/>
      <c r="AD2130" s="68"/>
      <c r="AE2130" s="68"/>
      <c r="AF2130" s="170"/>
      <c r="AG2130" s="167"/>
      <c r="AN2130" s="68"/>
      <c r="AO2130" s="68"/>
      <c r="AP2130" s="68"/>
      <c r="AQ2130" s="68"/>
      <c r="AR2130" s="68"/>
      <c r="AS2130" s="68"/>
      <c r="AT2130" s="68"/>
      <c r="AU2130" s="68"/>
    </row>
    <row r="2131" spans="27:47">
      <c r="AA2131" s="68"/>
      <c r="AB2131" s="68"/>
      <c r="AC2131" s="68"/>
      <c r="AD2131" s="68"/>
      <c r="AE2131" s="68"/>
      <c r="AF2131" s="170"/>
      <c r="AG2131" s="167"/>
      <c r="AN2131" s="68"/>
      <c r="AO2131" s="68"/>
      <c r="AP2131" s="68"/>
      <c r="AQ2131" s="68"/>
      <c r="AR2131" s="68"/>
      <c r="AS2131" s="68"/>
      <c r="AT2131" s="68"/>
      <c r="AU2131" s="68"/>
    </row>
    <row r="2132" spans="27:47">
      <c r="AA2132" s="68"/>
      <c r="AB2132" s="68"/>
      <c r="AC2132" s="68"/>
      <c r="AD2132" s="68"/>
      <c r="AE2132" s="68"/>
      <c r="AF2132" s="170"/>
      <c r="AG2132" s="167"/>
      <c r="AN2132" s="68"/>
      <c r="AO2132" s="68"/>
      <c r="AP2132" s="68"/>
      <c r="AQ2132" s="68"/>
      <c r="AR2132" s="68"/>
      <c r="AS2132" s="68"/>
      <c r="AT2132" s="68"/>
      <c r="AU2132" s="68"/>
    </row>
    <row r="2133" spans="27:47">
      <c r="AA2133" s="68"/>
      <c r="AB2133" s="68"/>
      <c r="AC2133" s="68"/>
      <c r="AD2133" s="68"/>
      <c r="AE2133" s="68"/>
      <c r="AF2133" s="170"/>
      <c r="AG2133" s="167"/>
      <c r="AN2133" s="68"/>
      <c r="AO2133" s="68"/>
      <c r="AP2133" s="68"/>
      <c r="AQ2133" s="68"/>
      <c r="AR2133" s="68"/>
      <c r="AS2133" s="68"/>
      <c r="AT2133" s="68"/>
      <c r="AU2133" s="68"/>
    </row>
    <row r="2134" spans="27:47">
      <c r="AA2134" s="68"/>
      <c r="AB2134" s="68"/>
      <c r="AC2134" s="68"/>
      <c r="AD2134" s="68"/>
      <c r="AE2134" s="68"/>
      <c r="AF2134" s="170"/>
      <c r="AG2134" s="167"/>
      <c r="AN2134" s="68"/>
      <c r="AO2134" s="68"/>
      <c r="AP2134" s="68"/>
      <c r="AQ2134" s="68"/>
      <c r="AR2134" s="68"/>
      <c r="AS2134" s="68"/>
      <c r="AT2134" s="68"/>
      <c r="AU2134" s="68"/>
    </row>
    <row r="2135" spans="27:47">
      <c r="AA2135" s="68"/>
      <c r="AB2135" s="68"/>
      <c r="AC2135" s="68"/>
      <c r="AD2135" s="68"/>
      <c r="AE2135" s="68"/>
      <c r="AF2135" s="170"/>
      <c r="AG2135" s="167"/>
      <c r="AN2135" s="68"/>
      <c r="AO2135" s="68"/>
      <c r="AP2135" s="68"/>
      <c r="AQ2135" s="68"/>
      <c r="AR2135" s="68"/>
      <c r="AS2135" s="68"/>
      <c r="AT2135" s="68"/>
      <c r="AU2135" s="68"/>
    </row>
    <row r="2136" spans="27:47">
      <c r="AA2136" s="68"/>
      <c r="AB2136" s="68"/>
      <c r="AC2136" s="68"/>
      <c r="AD2136" s="68"/>
      <c r="AE2136" s="68"/>
      <c r="AF2136" s="170"/>
      <c r="AG2136" s="167"/>
      <c r="AN2136" s="68"/>
      <c r="AO2136" s="68"/>
      <c r="AP2136" s="68"/>
      <c r="AQ2136" s="68"/>
      <c r="AR2136" s="68"/>
      <c r="AS2136" s="68"/>
      <c r="AT2136" s="68"/>
      <c r="AU2136" s="68"/>
    </row>
    <row r="2137" spans="27:47">
      <c r="AA2137" s="68"/>
      <c r="AB2137" s="68"/>
      <c r="AC2137" s="68"/>
      <c r="AD2137" s="68"/>
      <c r="AE2137" s="68"/>
      <c r="AF2137" s="170"/>
      <c r="AG2137" s="167"/>
      <c r="AN2137" s="68"/>
      <c r="AO2137" s="68"/>
      <c r="AP2137" s="68"/>
      <c r="AQ2137" s="68"/>
      <c r="AR2137" s="68"/>
      <c r="AS2137" s="68"/>
      <c r="AT2137" s="68"/>
      <c r="AU2137" s="68"/>
    </row>
    <row r="2138" spans="27:47">
      <c r="AA2138" s="68"/>
      <c r="AB2138" s="68"/>
      <c r="AC2138" s="68"/>
      <c r="AD2138" s="68"/>
      <c r="AE2138" s="68"/>
      <c r="AF2138" s="170"/>
      <c r="AG2138" s="167"/>
      <c r="AN2138" s="68"/>
      <c r="AO2138" s="68"/>
      <c r="AP2138" s="68"/>
      <c r="AQ2138" s="68"/>
      <c r="AR2138" s="68"/>
      <c r="AS2138" s="68"/>
      <c r="AT2138" s="68"/>
      <c r="AU2138" s="68"/>
    </row>
    <row r="2139" spans="27:47">
      <c r="AA2139" s="68"/>
      <c r="AB2139" s="68"/>
      <c r="AC2139" s="68"/>
      <c r="AD2139" s="68"/>
      <c r="AE2139" s="68"/>
      <c r="AF2139" s="170"/>
      <c r="AG2139" s="167"/>
      <c r="AN2139" s="68"/>
      <c r="AO2139" s="68"/>
      <c r="AP2139" s="68"/>
      <c r="AQ2139" s="68"/>
      <c r="AR2139" s="68"/>
      <c r="AS2139" s="68"/>
      <c r="AT2139" s="68"/>
      <c r="AU2139" s="68"/>
    </row>
    <row r="2140" spans="27:47">
      <c r="AA2140" s="68"/>
      <c r="AB2140" s="68"/>
      <c r="AC2140" s="68"/>
      <c r="AD2140" s="68"/>
      <c r="AE2140" s="68"/>
      <c r="AF2140" s="170"/>
      <c r="AG2140" s="167"/>
      <c r="AN2140" s="68"/>
      <c r="AO2140" s="68"/>
      <c r="AP2140" s="68"/>
      <c r="AQ2140" s="68"/>
      <c r="AR2140" s="68"/>
      <c r="AS2140" s="68"/>
      <c r="AT2140" s="68"/>
      <c r="AU2140" s="68"/>
    </row>
    <row r="2141" spans="27:47">
      <c r="AA2141" s="68"/>
      <c r="AB2141" s="68"/>
      <c r="AC2141" s="68"/>
      <c r="AD2141" s="68"/>
      <c r="AE2141" s="68"/>
      <c r="AF2141" s="170"/>
      <c r="AG2141" s="167"/>
      <c r="AN2141" s="68"/>
      <c r="AO2141" s="68"/>
      <c r="AP2141" s="68"/>
      <c r="AQ2141" s="68"/>
      <c r="AR2141" s="68"/>
      <c r="AS2141" s="68"/>
      <c r="AT2141" s="68"/>
      <c r="AU2141" s="68"/>
    </row>
    <row r="2142" spans="27:47">
      <c r="AA2142" s="68"/>
      <c r="AB2142" s="68"/>
      <c r="AC2142" s="68"/>
      <c r="AD2142" s="68"/>
      <c r="AE2142" s="68"/>
      <c r="AF2142" s="170"/>
      <c r="AG2142" s="167"/>
      <c r="AN2142" s="68"/>
      <c r="AO2142" s="68"/>
      <c r="AP2142" s="68"/>
      <c r="AQ2142" s="68"/>
      <c r="AR2142" s="68"/>
      <c r="AS2142" s="68"/>
      <c r="AT2142" s="68"/>
      <c r="AU2142" s="68"/>
    </row>
    <row r="2143" spans="27:47">
      <c r="AA2143" s="68"/>
      <c r="AB2143" s="68"/>
      <c r="AC2143" s="68"/>
      <c r="AD2143" s="68"/>
      <c r="AE2143" s="68"/>
      <c r="AF2143" s="170"/>
      <c r="AG2143" s="167"/>
      <c r="AN2143" s="68"/>
      <c r="AO2143" s="68"/>
      <c r="AP2143" s="68"/>
      <c r="AQ2143" s="68"/>
      <c r="AR2143" s="68"/>
      <c r="AS2143" s="68"/>
      <c r="AT2143" s="68"/>
      <c r="AU2143" s="68"/>
    </row>
    <row r="2144" spans="27:47">
      <c r="AA2144" s="68"/>
      <c r="AB2144" s="68"/>
      <c r="AC2144" s="68"/>
      <c r="AD2144" s="68"/>
      <c r="AE2144" s="68"/>
      <c r="AF2144" s="170"/>
      <c r="AG2144" s="167"/>
      <c r="AN2144" s="68"/>
      <c r="AO2144" s="68"/>
      <c r="AP2144" s="68"/>
      <c r="AQ2144" s="68"/>
      <c r="AR2144" s="68"/>
      <c r="AS2144" s="68"/>
      <c r="AT2144" s="68"/>
      <c r="AU2144" s="68"/>
    </row>
    <row r="2145" spans="27:47">
      <c r="AA2145" s="68"/>
      <c r="AB2145" s="68"/>
      <c r="AC2145" s="68"/>
      <c r="AD2145" s="68"/>
      <c r="AE2145" s="68"/>
      <c r="AF2145" s="170"/>
      <c r="AG2145" s="167"/>
      <c r="AN2145" s="68"/>
      <c r="AO2145" s="68"/>
      <c r="AP2145" s="68"/>
      <c r="AQ2145" s="68"/>
      <c r="AR2145" s="68"/>
      <c r="AS2145" s="68"/>
      <c r="AT2145" s="68"/>
      <c r="AU2145" s="68"/>
    </row>
    <row r="2146" spans="27:47">
      <c r="AA2146" s="68"/>
      <c r="AB2146" s="68"/>
      <c r="AC2146" s="68"/>
      <c r="AD2146" s="68"/>
      <c r="AE2146" s="68"/>
      <c r="AF2146" s="170"/>
      <c r="AG2146" s="167"/>
      <c r="AN2146" s="68"/>
      <c r="AO2146" s="68"/>
      <c r="AP2146" s="68"/>
      <c r="AQ2146" s="68"/>
      <c r="AR2146" s="68"/>
      <c r="AS2146" s="68"/>
      <c r="AT2146" s="68"/>
      <c r="AU2146" s="68"/>
    </row>
    <row r="2147" spans="27:47">
      <c r="AA2147" s="68"/>
      <c r="AB2147" s="68"/>
      <c r="AC2147" s="68"/>
      <c r="AD2147" s="68"/>
      <c r="AE2147" s="68"/>
      <c r="AF2147" s="170"/>
      <c r="AG2147" s="167"/>
      <c r="AN2147" s="68"/>
      <c r="AO2147" s="68"/>
      <c r="AP2147" s="68"/>
      <c r="AQ2147" s="68"/>
      <c r="AR2147" s="68"/>
      <c r="AS2147" s="68"/>
      <c r="AT2147" s="68"/>
      <c r="AU2147" s="68"/>
    </row>
    <row r="2148" spans="27:47">
      <c r="AA2148" s="68"/>
      <c r="AB2148" s="68"/>
      <c r="AC2148" s="68"/>
      <c r="AD2148" s="68"/>
      <c r="AE2148" s="68"/>
      <c r="AF2148" s="170"/>
      <c r="AG2148" s="167"/>
      <c r="AN2148" s="68"/>
      <c r="AO2148" s="68"/>
      <c r="AP2148" s="68"/>
      <c r="AQ2148" s="68"/>
      <c r="AR2148" s="68"/>
      <c r="AS2148" s="68"/>
      <c r="AT2148" s="68"/>
      <c r="AU2148" s="68"/>
    </row>
    <row r="2149" spans="27:47">
      <c r="AA2149" s="68"/>
      <c r="AB2149" s="68"/>
      <c r="AC2149" s="68"/>
      <c r="AD2149" s="68"/>
      <c r="AE2149" s="68"/>
      <c r="AF2149" s="170"/>
      <c r="AG2149" s="167"/>
      <c r="AN2149" s="68"/>
      <c r="AO2149" s="68"/>
      <c r="AP2149" s="68"/>
      <c r="AQ2149" s="68"/>
      <c r="AR2149" s="68"/>
      <c r="AS2149" s="68"/>
      <c r="AT2149" s="68"/>
      <c r="AU2149" s="68"/>
    </row>
    <row r="2150" spans="27:47">
      <c r="AA2150" s="68"/>
      <c r="AB2150" s="68"/>
      <c r="AC2150" s="68"/>
      <c r="AD2150" s="68"/>
      <c r="AE2150" s="68"/>
      <c r="AF2150" s="170"/>
      <c r="AG2150" s="167"/>
      <c r="AN2150" s="68"/>
      <c r="AO2150" s="68"/>
      <c r="AP2150" s="68"/>
      <c r="AQ2150" s="68"/>
      <c r="AR2150" s="68"/>
      <c r="AS2150" s="68"/>
      <c r="AT2150" s="68"/>
      <c r="AU2150" s="68"/>
    </row>
    <row r="2151" spans="27:47">
      <c r="AA2151" s="68"/>
      <c r="AB2151" s="68"/>
      <c r="AC2151" s="68"/>
      <c r="AD2151" s="68"/>
      <c r="AE2151" s="68"/>
      <c r="AF2151" s="170"/>
      <c r="AG2151" s="167"/>
      <c r="AN2151" s="68"/>
      <c r="AO2151" s="68"/>
      <c r="AP2151" s="68"/>
      <c r="AQ2151" s="68"/>
      <c r="AR2151" s="68"/>
      <c r="AS2151" s="68"/>
      <c r="AT2151" s="68"/>
      <c r="AU2151" s="68"/>
    </row>
    <row r="2152" spans="27:47">
      <c r="AA2152" s="68"/>
      <c r="AB2152" s="68"/>
      <c r="AC2152" s="68"/>
      <c r="AD2152" s="68"/>
      <c r="AE2152" s="68"/>
      <c r="AF2152" s="170"/>
      <c r="AG2152" s="167"/>
      <c r="AN2152" s="68"/>
      <c r="AO2152" s="68"/>
      <c r="AP2152" s="68"/>
      <c r="AQ2152" s="68"/>
      <c r="AR2152" s="68"/>
      <c r="AS2152" s="68"/>
      <c r="AT2152" s="68"/>
      <c r="AU2152" s="68"/>
    </row>
    <row r="2153" spans="27:47">
      <c r="AA2153" s="68"/>
      <c r="AB2153" s="68"/>
      <c r="AC2153" s="68"/>
      <c r="AD2153" s="68"/>
      <c r="AE2153" s="68"/>
      <c r="AF2153" s="170"/>
      <c r="AG2153" s="167"/>
      <c r="AN2153" s="68"/>
      <c r="AO2153" s="68"/>
      <c r="AP2153" s="68"/>
      <c r="AQ2153" s="68"/>
      <c r="AR2153" s="68"/>
      <c r="AS2153" s="68"/>
      <c r="AT2153" s="68"/>
      <c r="AU2153" s="68"/>
    </row>
    <row r="2154" spans="27:47">
      <c r="AA2154" s="68"/>
      <c r="AB2154" s="68"/>
      <c r="AC2154" s="68"/>
      <c r="AD2154" s="68"/>
      <c r="AE2154" s="68"/>
      <c r="AF2154" s="170"/>
      <c r="AG2154" s="167"/>
      <c r="AN2154" s="68"/>
      <c r="AO2154" s="68"/>
      <c r="AP2154" s="68"/>
      <c r="AQ2154" s="68"/>
      <c r="AR2154" s="68"/>
      <c r="AS2154" s="68"/>
      <c r="AT2154" s="68"/>
      <c r="AU2154" s="68"/>
    </row>
    <row r="2155" spans="27:47">
      <c r="AA2155" s="68"/>
      <c r="AB2155" s="68"/>
      <c r="AC2155" s="68"/>
      <c r="AD2155" s="68"/>
      <c r="AE2155" s="68"/>
      <c r="AF2155" s="170"/>
      <c r="AG2155" s="167"/>
      <c r="AN2155" s="68"/>
      <c r="AO2155" s="68"/>
      <c r="AP2155" s="68"/>
      <c r="AQ2155" s="68"/>
      <c r="AR2155" s="68"/>
      <c r="AS2155" s="68"/>
      <c r="AT2155" s="68"/>
      <c r="AU2155" s="68"/>
    </row>
    <row r="2156" spans="27:47">
      <c r="AA2156" s="68"/>
      <c r="AB2156" s="68"/>
      <c r="AC2156" s="68"/>
      <c r="AD2156" s="68"/>
      <c r="AE2156" s="68"/>
      <c r="AF2156" s="170"/>
      <c r="AG2156" s="167"/>
      <c r="AN2156" s="68"/>
      <c r="AO2156" s="68"/>
      <c r="AP2156" s="68"/>
      <c r="AQ2156" s="68"/>
      <c r="AR2156" s="68"/>
      <c r="AS2156" s="68"/>
      <c r="AT2156" s="68"/>
      <c r="AU2156" s="68"/>
    </row>
    <row r="2157" spans="27:47">
      <c r="AA2157" s="68"/>
      <c r="AB2157" s="68"/>
      <c r="AC2157" s="68"/>
      <c r="AD2157" s="68"/>
      <c r="AE2157" s="68"/>
      <c r="AF2157" s="170"/>
      <c r="AG2157" s="167"/>
      <c r="AN2157" s="68"/>
      <c r="AO2157" s="68"/>
      <c r="AP2157" s="68"/>
      <c r="AQ2157" s="68"/>
      <c r="AR2157" s="68"/>
      <c r="AS2157" s="68"/>
      <c r="AT2157" s="68"/>
      <c r="AU2157" s="68"/>
    </row>
    <row r="2158" spans="27:47">
      <c r="AA2158" s="68"/>
      <c r="AB2158" s="68"/>
      <c r="AC2158" s="68"/>
      <c r="AD2158" s="68"/>
      <c r="AE2158" s="68"/>
      <c r="AF2158" s="170"/>
      <c r="AG2158" s="167"/>
      <c r="AN2158" s="68"/>
      <c r="AO2158" s="68"/>
      <c r="AP2158" s="68"/>
      <c r="AQ2158" s="68"/>
      <c r="AR2158" s="68"/>
      <c r="AS2158" s="68"/>
      <c r="AT2158" s="68"/>
      <c r="AU2158" s="68"/>
    </row>
    <row r="2159" spans="27:47">
      <c r="AA2159" s="68"/>
      <c r="AB2159" s="68"/>
      <c r="AC2159" s="68"/>
      <c r="AD2159" s="68"/>
      <c r="AE2159" s="68"/>
      <c r="AF2159" s="170"/>
      <c r="AG2159" s="167"/>
      <c r="AN2159" s="68"/>
      <c r="AO2159" s="68"/>
      <c r="AP2159" s="68"/>
      <c r="AQ2159" s="68"/>
      <c r="AR2159" s="68"/>
      <c r="AS2159" s="68"/>
      <c r="AT2159" s="68"/>
      <c r="AU2159" s="68"/>
    </row>
    <row r="2160" spans="27:47">
      <c r="AA2160" s="68"/>
      <c r="AB2160" s="68"/>
      <c r="AC2160" s="68"/>
      <c r="AD2160" s="68"/>
      <c r="AE2160" s="68"/>
      <c r="AF2160" s="170"/>
      <c r="AG2160" s="167"/>
      <c r="AN2160" s="68"/>
      <c r="AO2160" s="68"/>
      <c r="AP2160" s="68"/>
      <c r="AQ2160" s="68"/>
      <c r="AR2160" s="68"/>
      <c r="AS2160" s="68"/>
      <c r="AT2160" s="68"/>
      <c r="AU2160" s="68"/>
    </row>
    <row r="2161" spans="27:47">
      <c r="AA2161" s="68"/>
      <c r="AB2161" s="68"/>
      <c r="AC2161" s="68"/>
      <c r="AD2161" s="68"/>
      <c r="AE2161" s="68"/>
      <c r="AF2161" s="170"/>
      <c r="AG2161" s="167"/>
      <c r="AN2161" s="68"/>
      <c r="AO2161" s="68"/>
      <c r="AP2161" s="68"/>
      <c r="AQ2161" s="68"/>
      <c r="AR2161" s="68"/>
      <c r="AS2161" s="68"/>
      <c r="AT2161" s="68"/>
      <c r="AU2161" s="68"/>
    </row>
    <row r="2162" spans="27:47">
      <c r="AA2162" s="68"/>
      <c r="AB2162" s="68"/>
      <c r="AC2162" s="68"/>
      <c r="AD2162" s="68"/>
      <c r="AE2162" s="68"/>
      <c r="AF2162" s="170"/>
      <c r="AG2162" s="167"/>
      <c r="AN2162" s="68"/>
      <c r="AO2162" s="68"/>
      <c r="AP2162" s="68"/>
      <c r="AQ2162" s="68"/>
      <c r="AR2162" s="68"/>
      <c r="AS2162" s="68"/>
      <c r="AT2162" s="68"/>
      <c r="AU2162" s="68"/>
    </row>
    <row r="2163" spans="27:47">
      <c r="AA2163" s="68"/>
      <c r="AB2163" s="68"/>
      <c r="AC2163" s="68"/>
      <c r="AD2163" s="68"/>
      <c r="AE2163" s="68"/>
      <c r="AF2163" s="170"/>
      <c r="AG2163" s="167"/>
      <c r="AN2163" s="68"/>
      <c r="AO2163" s="68"/>
      <c r="AP2163" s="68"/>
      <c r="AQ2163" s="68"/>
      <c r="AR2163" s="68"/>
      <c r="AS2163" s="68"/>
      <c r="AT2163" s="68"/>
      <c r="AU2163" s="68"/>
    </row>
    <row r="2164" spans="27:47">
      <c r="AA2164" s="68"/>
      <c r="AB2164" s="68"/>
      <c r="AC2164" s="68"/>
      <c r="AD2164" s="68"/>
      <c r="AE2164" s="68"/>
      <c r="AF2164" s="170"/>
      <c r="AG2164" s="167"/>
      <c r="AN2164" s="68"/>
      <c r="AO2164" s="68"/>
      <c r="AP2164" s="68"/>
      <c r="AQ2164" s="68"/>
      <c r="AR2164" s="68"/>
      <c r="AS2164" s="68"/>
      <c r="AT2164" s="68"/>
      <c r="AU2164" s="68"/>
    </row>
    <row r="2165" spans="27:47">
      <c r="AA2165" s="68"/>
      <c r="AB2165" s="68"/>
      <c r="AC2165" s="68"/>
      <c r="AD2165" s="68"/>
      <c r="AE2165" s="68"/>
      <c r="AF2165" s="170"/>
      <c r="AG2165" s="167"/>
      <c r="AN2165" s="68"/>
      <c r="AO2165" s="68"/>
      <c r="AP2165" s="68"/>
      <c r="AQ2165" s="68"/>
      <c r="AR2165" s="68"/>
      <c r="AS2165" s="68"/>
      <c r="AT2165" s="68"/>
      <c r="AU2165" s="68"/>
    </row>
    <row r="2166" spans="27:47">
      <c r="AA2166" s="68"/>
      <c r="AB2166" s="68"/>
      <c r="AC2166" s="68"/>
      <c r="AD2166" s="68"/>
      <c r="AE2166" s="68"/>
      <c r="AF2166" s="170"/>
      <c r="AG2166" s="167"/>
      <c r="AN2166" s="68"/>
      <c r="AO2166" s="68"/>
      <c r="AP2166" s="68"/>
      <c r="AQ2166" s="68"/>
      <c r="AR2166" s="68"/>
      <c r="AS2166" s="68"/>
      <c r="AT2166" s="68"/>
      <c r="AU2166" s="68"/>
    </row>
    <row r="2167" spans="27:47">
      <c r="AA2167" s="68"/>
      <c r="AB2167" s="68"/>
      <c r="AC2167" s="68"/>
      <c r="AD2167" s="68"/>
      <c r="AE2167" s="68"/>
      <c r="AF2167" s="170"/>
      <c r="AG2167" s="167"/>
      <c r="AN2167" s="68"/>
      <c r="AO2167" s="68"/>
      <c r="AP2167" s="68"/>
      <c r="AQ2167" s="68"/>
      <c r="AR2167" s="68"/>
      <c r="AS2167" s="68"/>
      <c r="AT2167" s="68"/>
      <c r="AU2167" s="68"/>
    </row>
    <row r="2168" spans="27:47">
      <c r="AA2168" s="68"/>
      <c r="AB2168" s="68"/>
      <c r="AC2168" s="68"/>
      <c r="AD2168" s="68"/>
      <c r="AE2168" s="68"/>
      <c r="AF2168" s="170"/>
      <c r="AG2168" s="167"/>
      <c r="AN2168" s="68"/>
      <c r="AO2168" s="68"/>
      <c r="AP2168" s="68"/>
      <c r="AQ2168" s="68"/>
      <c r="AR2168" s="68"/>
      <c r="AS2168" s="68"/>
      <c r="AT2168" s="68"/>
      <c r="AU2168" s="68"/>
    </row>
    <row r="2169" spans="27:47">
      <c r="AA2169" s="68"/>
      <c r="AB2169" s="68"/>
      <c r="AC2169" s="68"/>
      <c r="AD2169" s="68"/>
      <c r="AE2169" s="68"/>
      <c r="AF2169" s="170"/>
      <c r="AG2169" s="167"/>
      <c r="AN2169" s="68"/>
      <c r="AO2169" s="68"/>
      <c r="AP2169" s="68"/>
      <c r="AQ2169" s="68"/>
      <c r="AR2169" s="68"/>
      <c r="AS2169" s="68"/>
      <c r="AT2169" s="68"/>
      <c r="AU2169" s="68"/>
    </row>
    <row r="2170" spans="27:47">
      <c r="AA2170" s="68"/>
      <c r="AB2170" s="68"/>
      <c r="AC2170" s="68"/>
      <c r="AD2170" s="68"/>
      <c r="AE2170" s="68"/>
      <c r="AF2170" s="170"/>
      <c r="AG2170" s="167"/>
      <c r="AN2170" s="68"/>
      <c r="AO2170" s="68"/>
      <c r="AP2170" s="68"/>
      <c r="AQ2170" s="68"/>
      <c r="AR2170" s="68"/>
      <c r="AS2170" s="68"/>
      <c r="AT2170" s="68"/>
      <c r="AU2170" s="68"/>
    </row>
    <row r="2171" spans="27:47">
      <c r="AA2171" s="68"/>
      <c r="AB2171" s="68"/>
      <c r="AC2171" s="68"/>
      <c r="AD2171" s="68"/>
      <c r="AE2171" s="68"/>
      <c r="AF2171" s="170"/>
      <c r="AG2171" s="167"/>
      <c r="AN2171" s="68"/>
      <c r="AO2171" s="68"/>
      <c r="AP2171" s="68"/>
      <c r="AQ2171" s="68"/>
      <c r="AR2171" s="68"/>
      <c r="AS2171" s="68"/>
      <c r="AT2171" s="68"/>
      <c r="AU2171" s="68"/>
    </row>
    <row r="2172" spans="27:47">
      <c r="AA2172" s="68"/>
      <c r="AB2172" s="68"/>
      <c r="AC2172" s="68"/>
      <c r="AD2172" s="68"/>
      <c r="AE2172" s="68"/>
      <c r="AF2172" s="170"/>
      <c r="AG2172" s="167"/>
      <c r="AN2172" s="68"/>
      <c r="AO2172" s="68"/>
      <c r="AP2172" s="68"/>
      <c r="AQ2172" s="68"/>
      <c r="AR2172" s="68"/>
      <c r="AS2172" s="68"/>
      <c r="AT2172" s="68"/>
      <c r="AU2172" s="68"/>
    </row>
    <row r="2173" spans="27:47">
      <c r="AA2173" s="68"/>
      <c r="AB2173" s="68"/>
      <c r="AC2173" s="68"/>
      <c r="AD2173" s="68"/>
      <c r="AE2173" s="68"/>
      <c r="AF2173" s="170"/>
      <c r="AG2173" s="167"/>
      <c r="AN2173" s="68"/>
      <c r="AO2173" s="68"/>
      <c r="AP2173" s="68"/>
      <c r="AQ2173" s="68"/>
      <c r="AR2173" s="68"/>
      <c r="AS2173" s="68"/>
      <c r="AT2173" s="68"/>
      <c r="AU2173" s="68"/>
    </row>
    <row r="2174" spans="27:47">
      <c r="AA2174" s="68"/>
      <c r="AB2174" s="68"/>
      <c r="AC2174" s="68"/>
      <c r="AD2174" s="68"/>
      <c r="AE2174" s="68"/>
      <c r="AF2174" s="170"/>
      <c r="AG2174" s="167"/>
      <c r="AN2174" s="68"/>
      <c r="AO2174" s="68"/>
      <c r="AP2174" s="68"/>
      <c r="AQ2174" s="68"/>
      <c r="AR2174" s="68"/>
      <c r="AS2174" s="68"/>
      <c r="AT2174" s="68"/>
      <c r="AU2174" s="68"/>
    </row>
    <row r="2175" spans="27:47">
      <c r="AA2175" s="68"/>
      <c r="AB2175" s="68"/>
      <c r="AC2175" s="68"/>
      <c r="AD2175" s="68"/>
      <c r="AE2175" s="68"/>
      <c r="AF2175" s="170"/>
      <c r="AG2175" s="167"/>
      <c r="AN2175" s="68"/>
      <c r="AO2175" s="68"/>
      <c r="AP2175" s="68"/>
      <c r="AQ2175" s="68"/>
      <c r="AR2175" s="68"/>
      <c r="AS2175" s="68"/>
      <c r="AT2175" s="68"/>
      <c r="AU2175" s="68"/>
    </row>
    <row r="2176" spans="27:47">
      <c r="AA2176" s="68"/>
      <c r="AB2176" s="68"/>
      <c r="AC2176" s="68"/>
      <c r="AD2176" s="68"/>
      <c r="AE2176" s="68"/>
      <c r="AF2176" s="170"/>
      <c r="AG2176" s="167"/>
      <c r="AN2176" s="68"/>
      <c r="AO2176" s="68"/>
      <c r="AP2176" s="68"/>
      <c r="AQ2176" s="68"/>
      <c r="AR2176" s="68"/>
      <c r="AS2176" s="68"/>
      <c r="AT2176" s="68"/>
      <c r="AU2176" s="68"/>
    </row>
    <row r="2177" spans="27:47">
      <c r="AA2177" s="68"/>
      <c r="AB2177" s="68"/>
      <c r="AC2177" s="68"/>
      <c r="AD2177" s="68"/>
      <c r="AE2177" s="68"/>
      <c r="AF2177" s="170"/>
      <c r="AG2177" s="167"/>
      <c r="AN2177" s="68"/>
      <c r="AO2177" s="68"/>
      <c r="AP2177" s="68"/>
      <c r="AQ2177" s="68"/>
      <c r="AR2177" s="68"/>
      <c r="AS2177" s="68"/>
      <c r="AT2177" s="68"/>
      <c r="AU2177" s="68"/>
    </row>
    <row r="2178" spans="27:47">
      <c r="AA2178" s="68"/>
      <c r="AB2178" s="68"/>
      <c r="AC2178" s="68"/>
      <c r="AD2178" s="68"/>
      <c r="AE2178" s="68"/>
      <c r="AF2178" s="170"/>
      <c r="AG2178" s="167"/>
      <c r="AN2178" s="68"/>
      <c r="AO2178" s="68"/>
      <c r="AP2178" s="68"/>
      <c r="AQ2178" s="68"/>
      <c r="AR2178" s="68"/>
      <c r="AS2178" s="68"/>
      <c r="AT2178" s="68"/>
      <c r="AU2178" s="68"/>
    </row>
    <row r="2179" spans="27:47">
      <c r="AA2179" s="68"/>
      <c r="AB2179" s="68"/>
      <c r="AC2179" s="68"/>
      <c r="AD2179" s="68"/>
      <c r="AE2179" s="68"/>
      <c r="AF2179" s="170"/>
      <c r="AG2179" s="167"/>
      <c r="AN2179" s="68"/>
      <c r="AO2179" s="68"/>
      <c r="AP2179" s="68"/>
      <c r="AQ2179" s="68"/>
      <c r="AR2179" s="68"/>
      <c r="AS2179" s="68"/>
      <c r="AT2179" s="68"/>
      <c r="AU2179" s="68"/>
    </row>
    <row r="2180" spans="27:47">
      <c r="AA2180" s="68"/>
      <c r="AB2180" s="68"/>
      <c r="AC2180" s="68"/>
      <c r="AD2180" s="68"/>
      <c r="AE2180" s="68"/>
      <c r="AF2180" s="170"/>
      <c r="AG2180" s="167"/>
      <c r="AN2180" s="68"/>
      <c r="AO2180" s="68"/>
      <c r="AP2180" s="68"/>
      <c r="AQ2180" s="68"/>
      <c r="AR2180" s="68"/>
      <c r="AS2180" s="68"/>
      <c r="AT2180" s="68"/>
      <c r="AU2180" s="68"/>
    </row>
    <row r="2181" spans="27:47">
      <c r="AA2181" s="68"/>
      <c r="AB2181" s="68"/>
      <c r="AC2181" s="68"/>
      <c r="AD2181" s="68"/>
      <c r="AE2181" s="68"/>
      <c r="AF2181" s="170"/>
      <c r="AG2181" s="167"/>
      <c r="AN2181" s="68"/>
      <c r="AO2181" s="68"/>
      <c r="AP2181" s="68"/>
      <c r="AQ2181" s="68"/>
      <c r="AR2181" s="68"/>
      <c r="AS2181" s="68"/>
      <c r="AT2181" s="68"/>
      <c r="AU2181" s="68"/>
    </row>
    <row r="2182" spans="27:47">
      <c r="AA2182" s="68"/>
      <c r="AB2182" s="68"/>
      <c r="AC2182" s="68"/>
      <c r="AD2182" s="68"/>
      <c r="AE2182" s="68"/>
      <c r="AF2182" s="170"/>
      <c r="AG2182" s="167"/>
      <c r="AN2182" s="68"/>
      <c r="AO2182" s="68"/>
      <c r="AP2182" s="68"/>
      <c r="AQ2182" s="68"/>
      <c r="AR2182" s="68"/>
      <c r="AS2182" s="68"/>
      <c r="AT2182" s="68"/>
      <c r="AU2182" s="68"/>
    </row>
    <row r="2183" spans="27:47">
      <c r="AA2183" s="68"/>
      <c r="AB2183" s="68"/>
      <c r="AC2183" s="68"/>
      <c r="AD2183" s="68"/>
      <c r="AE2183" s="68"/>
      <c r="AF2183" s="170"/>
      <c r="AG2183" s="167"/>
      <c r="AN2183" s="68"/>
      <c r="AO2183" s="68"/>
      <c r="AP2183" s="68"/>
      <c r="AQ2183" s="68"/>
      <c r="AR2183" s="68"/>
      <c r="AS2183" s="68"/>
      <c r="AT2183" s="68"/>
      <c r="AU2183" s="68"/>
    </row>
    <row r="2184" spans="27:47">
      <c r="AA2184" s="68"/>
      <c r="AB2184" s="68"/>
      <c r="AC2184" s="68"/>
      <c r="AD2184" s="68"/>
      <c r="AE2184" s="68"/>
      <c r="AF2184" s="170"/>
      <c r="AG2184" s="167"/>
      <c r="AN2184" s="68"/>
      <c r="AO2184" s="68"/>
      <c r="AP2184" s="68"/>
      <c r="AQ2184" s="68"/>
      <c r="AR2184" s="68"/>
      <c r="AS2184" s="68"/>
      <c r="AT2184" s="68"/>
      <c r="AU2184" s="68"/>
    </row>
    <row r="2185" spans="27:47">
      <c r="AA2185" s="68"/>
      <c r="AB2185" s="68"/>
      <c r="AC2185" s="68"/>
      <c r="AD2185" s="68"/>
      <c r="AE2185" s="68"/>
      <c r="AF2185" s="170"/>
      <c r="AG2185" s="167"/>
      <c r="AN2185" s="68"/>
      <c r="AO2185" s="68"/>
      <c r="AP2185" s="68"/>
      <c r="AQ2185" s="68"/>
      <c r="AR2185" s="68"/>
      <c r="AS2185" s="68"/>
      <c r="AT2185" s="68"/>
      <c r="AU2185" s="68"/>
    </row>
    <row r="2186" spans="27:47">
      <c r="AA2186" s="68"/>
      <c r="AB2186" s="68"/>
      <c r="AC2186" s="68"/>
      <c r="AD2186" s="68"/>
      <c r="AE2186" s="68"/>
      <c r="AF2186" s="170"/>
      <c r="AG2186" s="167"/>
      <c r="AN2186" s="68"/>
      <c r="AO2186" s="68"/>
      <c r="AP2186" s="68"/>
      <c r="AQ2186" s="68"/>
      <c r="AR2186" s="68"/>
      <c r="AS2186" s="68"/>
      <c r="AT2186" s="68"/>
      <c r="AU2186" s="68"/>
    </row>
    <row r="2187" spans="27:47">
      <c r="AA2187" s="68"/>
      <c r="AB2187" s="68"/>
      <c r="AC2187" s="68"/>
      <c r="AD2187" s="68"/>
      <c r="AE2187" s="68"/>
      <c r="AF2187" s="170"/>
      <c r="AG2187" s="167"/>
      <c r="AN2187" s="68"/>
      <c r="AO2187" s="68"/>
      <c r="AP2187" s="68"/>
      <c r="AQ2187" s="68"/>
      <c r="AR2187" s="68"/>
      <c r="AS2187" s="68"/>
      <c r="AT2187" s="68"/>
      <c r="AU2187" s="68"/>
    </row>
    <row r="2188" spans="27:47">
      <c r="AA2188" s="68"/>
      <c r="AB2188" s="68"/>
      <c r="AC2188" s="68"/>
      <c r="AD2188" s="68"/>
      <c r="AE2188" s="68"/>
      <c r="AF2188" s="170"/>
      <c r="AG2188" s="167"/>
      <c r="AN2188" s="68"/>
      <c r="AO2188" s="68"/>
      <c r="AP2188" s="68"/>
      <c r="AQ2188" s="68"/>
      <c r="AR2188" s="68"/>
      <c r="AS2188" s="68"/>
      <c r="AT2188" s="68"/>
      <c r="AU2188" s="68"/>
    </row>
    <row r="2189" spans="27:47">
      <c r="AA2189" s="68"/>
      <c r="AB2189" s="68"/>
      <c r="AC2189" s="68"/>
      <c r="AD2189" s="68"/>
      <c r="AE2189" s="68"/>
      <c r="AF2189" s="170"/>
      <c r="AG2189" s="167"/>
      <c r="AN2189" s="68"/>
      <c r="AO2189" s="68"/>
      <c r="AP2189" s="68"/>
      <c r="AQ2189" s="68"/>
      <c r="AR2189" s="68"/>
      <c r="AS2189" s="68"/>
      <c r="AT2189" s="68"/>
      <c r="AU2189" s="68"/>
    </row>
    <row r="2190" spans="27:47">
      <c r="AA2190" s="68"/>
      <c r="AB2190" s="68"/>
      <c r="AC2190" s="68"/>
      <c r="AD2190" s="68"/>
      <c r="AE2190" s="68"/>
      <c r="AF2190" s="170"/>
      <c r="AG2190" s="167"/>
      <c r="AN2190" s="68"/>
      <c r="AO2190" s="68"/>
      <c r="AP2190" s="68"/>
      <c r="AQ2190" s="68"/>
      <c r="AR2190" s="68"/>
      <c r="AS2190" s="68"/>
      <c r="AT2190" s="68"/>
      <c r="AU2190" s="68"/>
    </row>
    <row r="2191" spans="27:47">
      <c r="AA2191" s="68"/>
      <c r="AB2191" s="68"/>
      <c r="AC2191" s="68"/>
      <c r="AD2191" s="68"/>
      <c r="AE2191" s="68"/>
      <c r="AF2191" s="170"/>
      <c r="AG2191" s="167"/>
      <c r="AN2191" s="68"/>
      <c r="AO2191" s="68"/>
      <c r="AP2191" s="68"/>
      <c r="AQ2191" s="68"/>
      <c r="AR2191" s="68"/>
      <c r="AS2191" s="68"/>
      <c r="AT2191" s="68"/>
      <c r="AU2191" s="68"/>
    </row>
    <row r="2192" spans="27:47">
      <c r="AA2192" s="68"/>
      <c r="AB2192" s="68"/>
      <c r="AC2192" s="68"/>
      <c r="AD2192" s="68"/>
      <c r="AE2192" s="68"/>
      <c r="AF2192" s="170"/>
      <c r="AG2192" s="167"/>
      <c r="AN2192" s="68"/>
      <c r="AO2192" s="68"/>
      <c r="AP2192" s="68"/>
      <c r="AQ2192" s="68"/>
      <c r="AR2192" s="68"/>
      <c r="AS2192" s="68"/>
      <c r="AT2192" s="68"/>
      <c r="AU2192" s="68"/>
    </row>
    <row r="2193" spans="27:47">
      <c r="AA2193" s="68"/>
      <c r="AB2193" s="68"/>
      <c r="AC2193" s="68"/>
      <c r="AD2193" s="68"/>
      <c r="AE2193" s="68"/>
      <c r="AF2193" s="170"/>
      <c r="AG2193" s="167"/>
      <c r="AN2193" s="68"/>
      <c r="AO2193" s="68"/>
      <c r="AP2193" s="68"/>
      <c r="AQ2193" s="68"/>
      <c r="AR2193" s="68"/>
      <c r="AS2193" s="68"/>
      <c r="AT2193" s="68"/>
      <c r="AU2193" s="68"/>
    </row>
    <row r="2194" spans="27:47">
      <c r="AA2194" s="68"/>
      <c r="AB2194" s="68"/>
      <c r="AC2194" s="68"/>
      <c r="AD2194" s="68"/>
      <c r="AE2194" s="68"/>
      <c r="AF2194" s="170"/>
      <c r="AG2194" s="167"/>
      <c r="AN2194" s="68"/>
      <c r="AO2194" s="68"/>
      <c r="AP2194" s="68"/>
      <c r="AQ2194" s="68"/>
      <c r="AR2194" s="68"/>
      <c r="AS2194" s="68"/>
      <c r="AT2194" s="68"/>
      <c r="AU2194" s="68"/>
    </row>
    <row r="2195" spans="27:47">
      <c r="AA2195" s="68"/>
      <c r="AB2195" s="68"/>
      <c r="AC2195" s="68"/>
      <c r="AD2195" s="68"/>
      <c r="AE2195" s="68"/>
      <c r="AF2195" s="170"/>
      <c r="AG2195" s="167"/>
      <c r="AN2195" s="68"/>
      <c r="AO2195" s="68"/>
      <c r="AP2195" s="68"/>
      <c r="AQ2195" s="68"/>
      <c r="AR2195" s="68"/>
      <c r="AS2195" s="68"/>
      <c r="AT2195" s="68"/>
      <c r="AU2195" s="68"/>
    </row>
    <row r="2196" spans="27:47">
      <c r="AA2196" s="68"/>
      <c r="AB2196" s="68"/>
      <c r="AC2196" s="68"/>
      <c r="AD2196" s="68"/>
      <c r="AE2196" s="68"/>
      <c r="AF2196" s="170"/>
      <c r="AG2196" s="167"/>
      <c r="AN2196" s="68"/>
      <c r="AO2196" s="68"/>
      <c r="AP2196" s="68"/>
      <c r="AQ2196" s="68"/>
      <c r="AR2196" s="68"/>
      <c r="AS2196" s="68"/>
      <c r="AT2196" s="68"/>
      <c r="AU2196" s="68"/>
    </row>
    <row r="2197" spans="27:47">
      <c r="AA2197" s="68"/>
      <c r="AB2197" s="68"/>
      <c r="AC2197" s="68"/>
      <c r="AD2197" s="68"/>
      <c r="AE2197" s="68"/>
      <c r="AF2197" s="170"/>
      <c r="AG2197" s="167"/>
      <c r="AN2197" s="68"/>
      <c r="AO2197" s="68"/>
      <c r="AP2197" s="68"/>
      <c r="AQ2197" s="68"/>
      <c r="AR2197" s="68"/>
      <c r="AS2197" s="68"/>
      <c r="AT2197" s="68"/>
      <c r="AU2197" s="68"/>
    </row>
    <row r="2198" spans="27:47">
      <c r="AA2198" s="68"/>
      <c r="AB2198" s="68"/>
      <c r="AC2198" s="68"/>
      <c r="AD2198" s="68"/>
      <c r="AE2198" s="68"/>
      <c r="AF2198" s="170"/>
      <c r="AG2198" s="167"/>
      <c r="AN2198" s="68"/>
      <c r="AO2198" s="68"/>
      <c r="AP2198" s="68"/>
      <c r="AQ2198" s="68"/>
      <c r="AR2198" s="68"/>
      <c r="AS2198" s="68"/>
      <c r="AT2198" s="68"/>
      <c r="AU2198" s="68"/>
    </row>
    <row r="2199" spans="27:47">
      <c r="AA2199" s="68"/>
      <c r="AB2199" s="68"/>
      <c r="AC2199" s="68"/>
      <c r="AD2199" s="68"/>
      <c r="AE2199" s="68"/>
      <c r="AF2199" s="170"/>
      <c r="AG2199" s="167"/>
      <c r="AN2199" s="68"/>
      <c r="AO2199" s="68"/>
      <c r="AP2199" s="68"/>
      <c r="AQ2199" s="68"/>
      <c r="AR2199" s="68"/>
      <c r="AS2199" s="68"/>
      <c r="AT2199" s="68"/>
      <c r="AU2199" s="68"/>
    </row>
    <row r="2200" spans="27:47">
      <c r="AA2200" s="68"/>
      <c r="AB2200" s="68"/>
      <c r="AC2200" s="68"/>
      <c r="AD2200" s="68"/>
      <c r="AE2200" s="68"/>
      <c r="AF2200" s="170"/>
      <c r="AG2200" s="167"/>
      <c r="AN2200" s="68"/>
      <c r="AO2200" s="68"/>
      <c r="AP2200" s="68"/>
      <c r="AQ2200" s="68"/>
      <c r="AR2200" s="68"/>
      <c r="AS2200" s="68"/>
      <c r="AT2200" s="68"/>
      <c r="AU2200" s="68"/>
    </row>
    <row r="2201" spans="27:47">
      <c r="AA2201" s="68"/>
      <c r="AB2201" s="68"/>
      <c r="AC2201" s="68"/>
      <c r="AD2201" s="68"/>
      <c r="AE2201" s="68"/>
      <c r="AF2201" s="170"/>
      <c r="AG2201" s="167"/>
      <c r="AN2201" s="68"/>
      <c r="AO2201" s="68"/>
      <c r="AP2201" s="68"/>
      <c r="AQ2201" s="68"/>
      <c r="AR2201" s="68"/>
      <c r="AS2201" s="68"/>
      <c r="AT2201" s="68"/>
      <c r="AU2201" s="68"/>
    </row>
    <row r="2202" spans="27:47">
      <c r="AA2202" s="68"/>
      <c r="AB2202" s="68"/>
      <c r="AC2202" s="68"/>
      <c r="AD2202" s="68"/>
      <c r="AE2202" s="68"/>
      <c r="AF2202" s="170"/>
      <c r="AG2202" s="167"/>
      <c r="AN2202" s="68"/>
      <c r="AO2202" s="68"/>
      <c r="AP2202" s="68"/>
      <c r="AQ2202" s="68"/>
      <c r="AR2202" s="68"/>
      <c r="AS2202" s="68"/>
      <c r="AT2202" s="68"/>
      <c r="AU2202" s="68"/>
    </row>
    <row r="2203" spans="27:47">
      <c r="AA2203" s="68"/>
      <c r="AB2203" s="68"/>
      <c r="AC2203" s="68"/>
      <c r="AD2203" s="68"/>
      <c r="AE2203" s="68"/>
      <c r="AF2203" s="170"/>
      <c r="AG2203" s="167"/>
      <c r="AN2203" s="68"/>
      <c r="AO2203" s="68"/>
      <c r="AP2203" s="68"/>
      <c r="AQ2203" s="68"/>
      <c r="AR2203" s="68"/>
      <c r="AS2203" s="68"/>
      <c r="AT2203" s="68"/>
      <c r="AU2203" s="68"/>
    </row>
    <row r="2204" spans="27:47">
      <c r="AA2204" s="68"/>
      <c r="AB2204" s="68"/>
      <c r="AC2204" s="68"/>
      <c r="AD2204" s="68"/>
      <c r="AE2204" s="68"/>
      <c r="AF2204" s="170"/>
      <c r="AG2204" s="167"/>
      <c r="AN2204" s="68"/>
      <c r="AO2204" s="68"/>
      <c r="AP2204" s="68"/>
      <c r="AQ2204" s="68"/>
      <c r="AR2204" s="68"/>
      <c r="AS2204" s="68"/>
      <c r="AT2204" s="68"/>
      <c r="AU2204" s="68"/>
    </row>
    <row r="2205" spans="27:47">
      <c r="AA2205" s="68"/>
      <c r="AB2205" s="68"/>
      <c r="AC2205" s="68"/>
      <c r="AD2205" s="68"/>
      <c r="AE2205" s="68"/>
      <c r="AF2205" s="170"/>
      <c r="AG2205" s="167"/>
      <c r="AN2205" s="68"/>
      <c r="AO2205" s="68"/>
      <c r="AP2205" s="68"/>
      <c r="AQ2205" s="68"/>
      <c r="AR2205" s="68"/>
      <c r="AS2205" s="68"/>
      <c r="AT2205" s="68"/>
      <c r="AU2205" s="68"/>
    </row>
    <row r="2206" spans="27:47">
      <c r="AA2206" s="68"/>
      <c r="AB2206" s="68"/>
      <c r="AC2206" s="68"/>
      <c r="AD2206" s="68"/>
      <c r="AE2206" s="68"/>
      <c r="AF2206" s="170"/>
      <c r="AG2206" s="167"/>
      <c r="AN2206" s="68"/>
      <c r="AO2206" s="68"/>
      <c r="AP2206" s="68"/>
      <c r="AQ2206" s="68"/>
      <c r="AR2206" s="68"/>
      <c r="AS2206" s="68"/>
      <c r="AT2206" s="68"/>
      <c r="AU2206" s="68"/>
    </row>
    <row r="2207" spans="27:47">
      <c r="AA2207" s="68"/>
      <c r="AB2207" s="68"/>
      <c r="AC2207" s="68"/>
      <c r="AD2207" s="68"/>
      <c r="AE2207" s="68"/>
      <c r="AF2207" s="170"/>
      <c r="AG2207" s="167"/>
      <c r="AN2207" s="68"/>
      <c r="AO2207" s="68"/>
      <c r="AP2207" s="68"/>
      <c r="AQ2207" s="68"/>
      <c r="AR2207" s="68"/>
      <c r="AS2207" s="68"/>
      <c r="AT2207" s="68"/>
      <c r="AU2207" s="68"/>
    </row>
    <row r="2208" spans="27:47">
      <c r="AA2208" s="68"/>
      <c r="AB2208" s="68"/>
      <c r="AC2208" s="68"/>
      <c r="AD2208" s="68"/>
      <c r="AE2208" s="68"/>
      <c r="AF2208" s="170"/>
      <c r="AG2208" s="167"/>
      <c r="AN2208" s="68"/>
      <c r="AO2208" s="68"/>
      <c r="AP2208" s="68"/>
      <c r="AQ2208" s="68"/>
      <c r="AR2208" s="68"/>
      <c r="AS2208" s="68"/>
      <c r="AT2208" s="68"/>
      <c r="AU2208" s="68"/>
    </row>
    <row r="2209" spans="27:47">
      <c r="AA2209" s="68"/>
      <c r="AB2209" s="68"/>
      <c r="AC2209" s="68"/>
      <c r="AD2209" s="68"/>
      <c r="AE2209" s="68"/>
      <c r="AF2209" s="170"/>
      <c r="AG2209" s="167"/>
      <c r="AN2209" s="68"/>
      <c r="AO2209" s="68"/>
      <c r="AP2209" s="68"/>
      <c r="AQ2209" s="68"/>
      <c r="AR2209" s="68"/>
      <c r="AS2209" s="68"/>
      <c r="AT2209" s="68"/>
      <c r="AU2209" s="68"/>
    </row>
    <row r="2210" spans="27:47">
      <c r="AA2210" s="68"/>
      <c r="AB2210" s="68"/>
      <c r="AC2210" s="68"/>
      <c r="AD2210" s="68"/>
      <c r="AE2210" s="68"/>
      <c r="AF2210" s="170"/>
      <c r="AG2210" s="167"/>
      <c r="AN2210" s="68"/>
      <c r="AO2210" s="68"/>
      <c r="AP2210" s="68"/>
      <c r="AQ2210" s="68"/>
      <c r="AR2210" s="68"/>
      <c r="AS2210" s="68"/>
      <c r="AT2210" s="68"/>
      <c r="AU2210" s="68"/>
    </row>
    <row r="2211" spans="27:47">
      <c r="AA2211" s="68"/>
      <c r="AB2211" s="68"/>
      <c r="AC2211" s="68"/>
      <c r="AD2211" s="68"/>
      <c r="AE2211" s="68"/>
      <c r="AF2211" s="170"/>
      <c r="AG2211" s="167"/>
      <c r="AN2211" s="68"/>
      <c r="AO2211" s="68"/>
      <c r="AP2211" s="68"/>
      <c r="AQ2211" s="68"/>
      <c r="AR2211" s="68"/>
      <c r="AS2211" s="68"/>
      <c r="AT2211" s="68"/>
      <c r="AU2211" s="68"/>
    </row>
    <row r="2212" spans="27:47">
      <c r="AA2212" s="68"/>
      <c r="AB2212" s="68"/>
      <c r="AC2212" s="68"/>
      <c r="AD2212" s="68"/>
      <c r="AE2212" s="68"/>
      <c r="AF2212" s="170"/>
      <c r="AG2212" s="167"/>
      <c r="AN2212" s="68"/>
      <c r="AO2212" s="68"/>
      <c r="AP2212" s="68"/>
      <c r="AQ2212" s="68"/>
      <c r="AR2212" s="68"/>
      <c r="AS2212" s="68"/>
      <c r="AT2212" s="68"/>
      <c r="AU2212" s="68"/>
    </row>
    <row r="2213" spans="27:47">
      <c r="AA2213" s="68"/>
      <c r="AB2213" s="68"/>
      <c r="AC2213" s="68"/>
      <c r="AD2213" s="68"/>
      <c r="AE2213" s="68"/>
      <c r="AF2213" s="170"/>
      <c r="AG2213" s="167"/>
      <c r="AN2213" s="68"/>
      <c r="AO2213" s="68"/>
      <c r="AP2213" s="68"/>
      <c r="AQ2213" s="68"/>
      <c r="AR2213" s="68"/>
      <c r="AS2213" s="68"/>
      <c r="AT2213" s="68"/>
      <c r="AU2213" s="68"/>
    </row>
    <row r="2214" spans="27:47">
      <c r="AA2214" s="68"/>
      <c r="AB2214" s="68"/>
      <c r="AC2214" s="68"/>
      <c r="AD2214" s="68"/>
      <c r="AE2214" s="68"/>
      <c r="AF2214" s="170"/>
      <c r="AG2214" s="167"/>
      <c r="AN2214" s="68"/>
      <c r="AO2214" s="68"/>
      <c r="AP2214" s="68"/>
      <c r="AQ2214" s="68"/>
      <c r="AR2214" s="68"/>
      <c r="AS2214" s="68"/>
      <c r="AT2214" s="68"/>
      <c r="AU2214" s="68"/>
    </row>
    <row r="2215" spans="27:47">
      <c r="AA2215" s="68"/>
      <c r="AB2215" s="68"/>
      <c r="AC2215" s="68"/>
      <c r="AD2215" s="68"/>
      <c r="AE2215" s="68"/>
      <c r="AF2215" s="170"/>
      <c r="AG2215" s="167"/>
      <c r="AN2215" s="68"/>
      <c r="AO2215" s="68"/>
      <c r="AP2215" s="68"/>
      <c r="AQ2215" s="68"/>
      <c r="AR2215" s="68"/>
      <c r="AS2215" s="68"/>
      <c r="AT2215" s="68"/>
      <c r="AU2215" s="68"/>
    </row>
    <row r="2216" spans="27:47">
      <c r="AA2216" s="68"/>
      <c r="AB2216" s="68"/>
      <c r="AC2216" s="68"/>
      <c r="AD2216" s="68"/>
      <c r="AE2216" s="68"/>
      <c r="AF2216" s="170"/>
      <c r="AG2216" s="167"/>
      <c r="AN2216" s="68"/>
      <c r="AO2216" s="68"/>
      <c r="AP2216" s="68"/>
      <c r="AQ2216" s="68"/>
      <c r="AR2216" s="68"/>
      <c r="AS2216" s="68"/>
      <c r="AT2216" s="68"/>
      <c r="AU2216" s="68"/>
    </row>
    <row r="2217" spans="27:47">
      <c r="AA2217" s="68"/>
      <c r="AB2217" s="68"/>
      <c r="AC2217" s="68"/>
      <c r="AD2217" s="68"/>
      <c r="AE2217" s="68"/>
      <c r="AF2217" s="170"/>
      <c r="AG2217" s="167"/>
      <c r="AN2217" s="68"/>
      <c r="AO2217" s="68"/>
      <c r="AP2217" s="68"/>
      <c r="AQ2217" s="68"/>
      <c r="AR2217" s="68"/>
      <c r="AS2217" s="68"/>
      <c r="AT2217" s="68"/>
      <c r="AU2217" s="68"/>
    </row>
    <row r="2218" spans="27:47">
      <c r="AA2218" s="68"/>
      <c r="AB2218" s="68"/>
      <c r="AC2218" s="68"/>
      <c r="AD2218" s="68"/>
      <c r="AE2218" s="68"/>
      <c r="AF2218" s="170"/>
      <c r="AG2218" s="167"/>
      <c r="AN2218" s="68"/>
      <c r="AO2218" s="68"/>
      <c r="AP2218" s="68"/>
      <c r="AQ2218" s="68"/>
      <c r="AR2218" s="68"/>
      <c r="AS2218" s="68"/>
      <c r="AT2218" s="68"/>
      <c r="AU2218" s="68"/>
    </row>
    <row r="2219" spans="27:47">
      <c r="AA2219" s="68"/>
      <c r="AB2219" s="68"/>
      <c r="AC2219" s="68"/>
      <c r="AD2219" s="68"/>
      <c r="AE2219" s="68"/>
      <c r="AF2219" s="170"/>
      <c r="AG2219" s="167"/>
      <c r="AN2219" s="68"/>
      <c r="AO2219" s="68"/>
      <c r="AP2219" s="68"/>
      <c r="AQ2219" s="68"/>
      <c r="AR2219" s="68"/>
      <c r="AS2219" s="68"/>
      <c r="AT2219" s="68"/>
      <c r="AU2219" s="68"/>
    </row>
    <row r="2220" spans="27:47">
      <c r="AA2220" s="68"/>
      <c r="AB2220" s="68"/>
      <c r="AC2220" s="68"/>
      <c r="AD2220" s="68"/>
      <c r="AE2220" s="68"/>
      <c r="AF2220" s="170"/>
      <c r="AG2220" s="167"/>
      <c r="AN2220" s="68"/>
      <c r="AO2220" s="68"/>
      <c r="AP2220" s="68"/>
      <c r="AQ2220" s="68"/>
      <c r="AR2220" s="68"/>
      <c r="AS2220" s="68"/>
      <c r="AT2220" s="68"/>
      <c r="AU2220" s="68"/>
    </row>
    <row r="2221" spans="27:47">
      <c r="AA2221" s="68"/>
      <c r="AB2221" s="68"/>
      <c r="AC2221" s="68"/>
      <c r="AD2221" s="68"/>
      <c r="AE2221" s="68"/>
      <c r="AF2221" s="170"/>
      <c r="AG2221" s="167"/>
      <c r="AN2221" s="68"/>
      <c r="AO2221" s="68"/>
      <c r="AP2221" s="68"/>
      <c r="AQ2221" s="68"/>
      <c r="AR2221" s="68"/>
      <c r="AS2221" s="68"/>
      <c r="AT2221" s="68"/>
      <c r="AU2221" s="68"/>
    </row>
    <row r="2222" spans="27:47">
      <c r="AA2222" s="68"/>
      <c r="AB2222" s="68"/>
      <c r="AC2222" s="68"/>
      <c r="AD2222" s="68"/>
      <c r="AE2222" s="68"/>
      <c r="AF2222" s="170"/>
      <c r="AG2222" s="167"/>
      <c r="AN2222" s="68"/>
      <c r="AO2222" s="68"/>
      <c r="AP2222" s="68"/>
      <c r="AQ2222" s="68"/>
      <c r="AR2222" s="68"/>
      <c r="AS2222" s="68"/>
      <c r="AT2222" s="68"/>
      <c r="AU2222" s="68"/>
    </row>
    <row r="2223" spans="27:47">
      <c r="AA2223" s="68"/>
      <c r="AB2223" s="68"/>
      <c r="AC2223" s="68"/>
      <c r="AD2223" s="68"/>
      <c r="AE2223" s="68"/>
      <c r="AF2223" s="170"/>
      <c r="AG2223" s="167"/>
      <c r="AN2223" s="68"/>
      <c r="AO2223" s="68"/>
      <c r="AP2223" s="68"/>
      <c r="AQ2223" s="68"/>
      <c r="AR2223" s="68"/>
      <c r="AS2223" s="68"/>
      <c r="AT2223" s="68"/>
      <c r="AU2223" s="68"/>
    </row>
    <row r="2224" spans="27:47">
      <c r="AA2224" s="68"/>
      <c r="AB2224" s="68"/>
      <c r="AC2224" s="68"/>
      <c r="AD2224" s="68"/>
      <c r="AE2224" s="68"/>
      <c r="AF2224" s="170"/>
      <c r="AG2224" s="167"/>
      <c r="AN2224" s="68"/>
      <c r="AO2224" s="68"/>
      <c r="AP2224" s="68"/>
      <c r="AQ2224" s="68"/>
      <c r="AR2224" s="68"/>
      <c r="AS2224" s="68"/>
      <c r="AT2224" s="68"/>
      <c r="AU2224" s="68"/>
    </row>
    <row r="2225" spans="27:47">
      <c r="AA2225" s="68"/>
      <c r="AB2225" s="68"/>
      <c r="AC2225" s="68"/>
      <c r="AD2225" s="68"/>
      <c r="AE2225" s="68"/>
      <c r="AF2225" s="170"/>
      <c r="AG2225" s="167"/>
      <c r="AN2225" s="68"/>
      <c r="AO2225" s="68"/>
      <c r="AP2225" s="68"/>
      <c r="AQ2225" s="68"/>
      <c r="AR2225" s="68"/>
      <c r="AS2225" s="68"/>
      <c r="AT2225" s="68"/>
      <c r="AU2225" s="68"/>
    </row>
    <row r="2226" spans="27:47">
      <c r="AA2226" s="68"/>
      <c r="AB2226" s="68"/>
      <c r="AC2226" s="68"/>
      <c r="AD2226" s="68"/>
      <c r="AE2226" s="68"/>
      <c r="AF2226" s="170"/>
      <c r="AG2226" s="167"/>
      <c r="AN2226" s="68"/>
      <c r="AO2226" s="68"/>
      <c r="AP2226" s="68"/>
      <c r="AQ2226" s="68"/>
      <c r="AR2226" s="68"/>
      <c r="AS2226" s="68"/>
      <c r="AT2226" s="68"/>
      <c r="AU2226" s="68"/>
    </row>
    <row r="2227" spans="27:47">
      <c r="AA2227" s="68"/>
      <c r="AB2227" s="68"/>
      <c r="AC2227" s="68"/>
      <c r="AD2227" s="68"/>
      <c r="AE2227" s="68"/>
      <c r="AF2227" s="170"/>
      <c r="AG2227" s="167"/>
      <c r="AN2227" s="68"/>
      <c r="AO2227" s="68"/>
      <c r="AP2227" s="68"/>
      <c r="AQ2227" s="68"/>
      <c r="AR2227" s="68"/>
      <c r="AS2227" s="68"/>
      <c r="AT2227" s="68"/>
      <c r="AU2227" s="68"/>
    </row>
    <row r="2228" spans="27:47">
      <c r="AA2228" s="68"/>
      <c r="AB2228" s="68"/>
      <c r="AC2228" s="68"/>
      <c r="AD2228" s="68"/>
      <c r="AE2228" s="68"/>
      <c r="AF2228" s="170"/>
      <c r="AG2228" s="167"/>
      <c r="AN2228" s="68"/>
      <c r="AO2228" s="68"/>
      <c r="AP2228" s="68"/>
      <c r="AQ2228" s="68"/>
      <c r="AR2228" s="68"/>
      <c r="AS2228" s="68"/>
      <c r="AT2228" s="68"/>
      <c r="AU2228" s="68"/>
    </row>
    <row r="2229" spans="27:47">
      <c r="AA2229" s="68"/>
      <c r="AB2229" s="68"/>
      <c r="AC2229" s="68"/>
      <c r="AD2229" s="68"/>
      <c r="AE2229" s="68"/>
      <c r="AF2229" s="170"/>
      <c r="AG2229" s="167"/>
      <c r="AN2229" s="68"/>
      <c r="AO2229" s="68"/>
      <c r="AP2229" s="68"/>
      <c r="AQ2229" s="68"/>
      <c r="AR2229" s="68"/>
      <c r="AS2229" s="68"/>
      <c r="AT2229" s="68"/>
      <c r="AU2229" s="68"/>
    </row>
    <row r="2230" spans="27:47">
      <c r="AA2230" s="68"/>
      <c r="AB2230" s="68"/>
      <c r="AC2230" s="68"/>
      <c r="AD2230" s="68"/>
      <c r="AE2230" s="68"/>
      <c r="AF2230" s="170"/>
      <c r="AG2230" s="167"/>
      <c r="AN2230" s="68"/>
      <c r="AO2230" s="68"/>
      <c r="AP2230" s="68"/>
      <c r="AQ2230" s="68"/>
      <c r="AR2230" s="68"/>
      <c r="AS2230" s="68"/>
      <c r="AT2230" s="68"/>
      <c r="AU2230" s="68"/>
    </row>
    <row r="2231" spans="27:47">
      <c r="AA2231" s="68"/>
      <c r="AB2231" s="68"/>
      <c r="AC2231" s="68"/>
      <c r="AD2231" s="68"/>
      <c r="AE2231" s="68"/>
      <c r="AF2231" s="170"/>
      <c r="AG2231" s="167"/>
      <c r="AN2231" s="68"/>
      <c r="AO2231" s="68"/>
      <c r="AP2231" s="68"/>
      <c r="AQ2231" s="68"/>
      <c r="AR2231" s="68"/>
      <c r="AS2231" s="68"/>
      <c r="AT2231" s="68"/>
      <c r="AU2231" s="68"/>
    </row>
    <row r="2232" spans="27:47">
      <c r="AA2232" s="68"/>
      <c r="AB2232" s="68"/>
      <c r="AC2232" s="68"/>
      <c r="AD2232" s="68"/>
      <c r="AE2232" s="68"/>
      <c r="AF2232" s="170"/>
      <c r="AG2232" s="167"/>
      <c r="AN2232" s="68"/>
      <c r="AO2232" s="68"/>
      <c r="AP2232" s="68"/>
      <c r="AQ2232" s="68"/>
      <c r="AR2232" s="68"/>
      <c r="AS2232" s="68"/>
      <c r="AT2232" s="68"/>
      <c r="AU2232" s="68"/>
    </row>
    <row r="2233" spans="27:47">
      <c r="AA2233" s="68"/>
      <c r="AB2233" s="68"/>
      <c r="AC2233" s="68"/>
      <c r="AD2233" s="68"/>
      <c r="AE2233" s="68"/>
      <c r="AF2233" s="170"/>
      <c r="AG2233" s="167"/>
      <c r="AN2233" s="68"/>
      <c r="AO2233" s="68"/>
      <c r="AP2233" s="68"/>
      <c r="AQ2233" s="68"/>
      <c r="AR2233" s="68"/>
      <c r="AS2233" s="68"/>
      <c r="AT2233" s="68"/>
      <c r="AU2233" s="68"/>
    </row>
    <row r="2234" spans="27:47">
      <c r="AA2234" s="68"/>
      <c r="AB2234" s="68"/>
      <c r="AC2234" s="68"/>
      <c r="AD2234" s="68"/>
      <c r="AE2234" s="68"/>
      <c r="AF2234" s="170"/>
      <c r="AG2234" s="167"/>
      <c r="AN2234" s="68"/>
      <c r="AO2234" s="68"/>
      <c r="AP2234" s="68"/>
      <c r="AQ2234" s="68"/>
      <c r="AR2234" s="68"/>
      <c r="AS2234" s="68"/>
      <c r="AT2234" s="68"/>
      <c r="AU2234" s="68"/>
    </row>
    <row r="2235" spans="27:47">
      <c r="AA2235" s="68"/>
      <c r="AB2235" s="68"/>
      <c r="AC2235" s="68"/>
      <c r="AD2235" s="68"/>
      <c r="AE2235" s="68"/>
      <c r="AF2235" s="170"/>
      <c r="AG2235" s="167"/>
      <c r="AN2235" s="68"/>
      <c r="AO2235" s="68"/>
      <c r="AP2235" s="68"/>
      <c r="AQ2235" s="68"/>
      <c r="AR2235" s="68"/>
      <c r="AS2235" s="68"/>
      <c r="AT2235" s="68"/>
      <c r="AU2235" s="68"/>
    </row>
    <row r="2236" spans="27:47">
      <c r="AA2236" s="68"/>
      <c r="AB2236" s="68"/>
      <c r="AC2236" s="68"/>
      <c r="AD2236" s="68"/>
      <c r="AE2236" s="68"/>
      <c r="AF2236" s="170"/>
      <c r="AG2236" s="167"/>
      <c r="AN2236" s="68"/>
      <c r="AO2236" s="68"/>
      <c r="AP2236" s="68"/>
      <c r="AQ2236" s="68"/>
      <c r="AR2236" s="68"/>
      <c r="AS2236" s="68"/>
      <c r="AT2236" s="68"/>
      <c r="AU2236" s="68"/>
    </row>
    <row r="2237" spans="27:47">
      <c r="AA2237" s="68"/>
      <c r="AB2237" s="68"/>
      <c r="AC2237" s="68"/>
      <c r="AD2237" s="68"/>
      <c r="AE2237" s="68"/>
      <c r="AF2237" s="170"/>
      <c r="AG2237" s="167"/>
      <c r="AN2237" s="68"/>
      <c r="AO2237" s="68"/>
      <c r="AP2237" s="68"/>
      <c r="AQ2237" s="68"/>
      <c r="AR2237" s="68"/>
      <c r="AS2237" s="68"/>
      <c r="AT2237" s="68"/>
      <c r="AU2237" s="68"/>
    </row>
    <row r="2238" spans="27:47">
      <c r="AA2238" s="68"/>
      <c r="AB2238" s="68"/>
      <c r="AC2238" s="68"/>
      <c r="AD2238" s="68"/>
      <c r="AE2238" s="68"/>
      <c r="AF2238" s="170"/>
      <c r="AG2238" s="167"/>
      <c r="AN2238" s="68"/>
      <c r="AO2238" s="68"/>
      <c r="AP2238" s="68"/>
      <c r="AQ2238" s="68"/>
      <c r="AR2238" s="68"/>
      <c r="AS2238" s="68"/>
      <c r="AT2238" s="68"/>
      <c r="AU2238" s="68"/>
    </row>
    <row r="2239" spans="27:47">
      <c r="AA2239" s="68"/>
      <c r="AB2239" s="68"/>
      <c r="AC2239" s="68"/>
      <c r="AD2239" s="68"/>
      <c r="AE2239" s="68"/>
      <c r="AF2239" s="170"/>
      <c r="AG2239" s="167"/>
      <c r="AN2239" s="68"/>
      <c r="AO2239" s="68"/>
      <c r="AP2239" s="68"/>
      <c r="AQ2239" s="68"/>
      <c r="AR2239" s="68"/>
      <c r="AS2239" s="68"/>
      <c r="AT2239" s="68"/>
      <c r="AU2239" s="68"/>
    </row>
    <row r="2240" spans="27:47">
      <c r="AA2240" s="68"/>
      <c r="AB2240" s="68"/>
      <c r="AC2240" s="68"/>
      <c r="AD2240" s="68"/>
      <c r="AE2240" s="68"/>
      <c r="AF2240" s="170"/>
      <c r="AG2240" s="167"/>
      <c r="AN2240" s="68"/>
      <c r="AO2240" s="68"/>
      <c r="AP2240" s="68"/>
      <c r="AQ2240" s="68"/>
      <c r="AR2240" s="68"/>
      <c r="AS2240" s="68"/>
      <c r="AT2240" s="68"/>
      <c r="AU2240" s="68"/>
    </row>
    <row r="2241" spans="27:47">
      <c r="AA2241" s="68"/>
      <c r="AB2241" s="68"/>
      <c r="AC2241" s="68"/>
      <c r="AD2241" s="68"/>
      <c r="AE2241" s="68"/>
      <c r="AF2241" s="170"/>
      <c r="AG2241" s="167"/>
      <c r="AN2241" s="68"/>
      <c r="AO2241" s="68"/>
      <c r="AP2241" s="68"/>
      <c r="AQ2241" s="68"/>
      <c r="AR2241" s="68"/>
      <c r="AS2241" s="68"/>
      <c r="AT2241" s="68"/>
      <c r="AU2241" s="68"/>
    </row>
    <row r="2242" spans="27:47">
      <c r="AA2242" s="68"/>
      <c r="AB2242" s="68"/>
      <c r="AC2242" s="68"/>
      <c r="AD2242" s="68"/>
      <c r="AE2242" s="68"/>
      <c r="AF2242" s="170"/>
      <c r="AG2242" s="167"/>
      <c r="AN2242" s="68"/>
      <c r="AO2242" s="68"/>
      <c r="AP2242" s="68"/>
      <c r="AQ2242" s="68"/>
      <c r="AR2242" s="68"/>
      <c r="AS2242" s="68"/>
      <c r="AT2242" s="68"/>
      <c r="AU2242" s="68"/>
    </row>
    <row r="2243" spans="27:47">
      <c r="AA2243" s="68"/>
      <c r="AB2243" s="68"/>
      <c r="AC2243" s="68"/>
      <c r="AD2243" s="68"/>
      <c r="AE2243" s="68"/>
      <c r="AF2243" s="170"/>
      <c r="AG2243" s="167"/>
      <c r="AN2243" s="68"/>
      <c r="AO2243" s="68"/>
      <c r="AP2243" s="68"/>
      <c r="AQ2243" s="68"/>
      <c r="AR2243" s="68"/>
      <c r="AS2243" s="68"/>
      <c r="AT2243" s="68"/>
      <c r="AU2243" s="68"/>
    </row>
    <row r="2244" spans="27:47">
      <c r="AA2244" s="68"/>
      <c r="AB2244" s="68"/>
      <c r="AC2244" s="68"/>
      <c r="AD2244" s="68"/>
      <c r="AE2244" s="68"/>
      <c r="AF2244" s="170"/>
      <c r="AG2244" s="167"/>
      <c r="AN2244" s="68"/>
      <c r="AO2244" s="68"/>
      <c r="AP2244" s="68"/>
      <c r="AQ2244" s="68"/>
      <c r="AR2244" s="68"/>
      <c r="AS2244" s="68"/>
      <c r="AT2244" s="68"/>
      <c r="AU2244" s="68"/>
    </row>
    <row r="2245" spans="27:47">
      <c r="AA2245" s="68"/>
      <c r="AB2245" s="68"/>
      <c r="AC2245" s="68"/>
      <c r="AD2245" s="68"/>
      <c r="AE2245" s="68"/>
      <c r="AF2245" s="170"/>
      <c r="AG2245" s="167"/>
      <c r="AN2245" s="68"/>
      <c r="AO2245" s="68"/>
      <c r="AP2245" s="68"/>
      <c r="AQ2245" s="68"/>
      <c r="AR2245" s="68"/>
      <c r="AS2245" s="68"/>
      <c r="AT2245" s="68"/>
      <c r="AU2245" s="68"/>
    </row>
    <row r="2246" spans="27:47">
      <c r="AA2246" s="68"/>
      <c r="AB2246" s="68"/>
      <c r="AC2246" s="68"/>
      <c r="AD2246" s="68"/>
      <c r="AE2246" s="68"/>
      <c r="AF2246" s="170"/>
      <c r="AG2246" s="167"/>
      <c r="AN2246" s="68"/>
      <c r="AO2246" s="68"/>
      <c r="AP2246" s="68"/>
      <c r="AQ2246" s="68"/>
      <c r="AR2246" s="68"/>
      <c r="AS2246" s="68"/>
      <c r="AT2246" s="68"/>
      <c r="AU2246" s="68"/>
    </row>
    <row r="2247" spans="27:47">
      <c r="AA2247" s="68"/>
      <c r="AB2247" s="68"/>
      <c r="AC2247" s="68"/>
      <c r="AD2247" s="68"/>
      <c r="AE2247" s="68"/>
      <c r="AF2247" s="170"/>
      <c r="AG2247" s="167"/>
      <c r="AN2247" s="68"/>
      <c r="AO2247" s="68"/>
      <c r="AP2247" s="68"/>
      <c r="AQ2247" s="68"/>
      <c r="AR2247" s="68"/>
      <c r="AS2247" s="68"/>
      <c r="AT2247" s="68"/>
      <c r="AU2247" s="68"/>
    </row>
    <row r="2248" spans="27:47">
      <c r="AA2248" s="68"/>
      <c r="AB2248" s="68"/>
      <c r="AC2248" s="68"/>
      <c r="AD2248" s="68"/>
      <c r="AE2248" s="68"/>
      <c r="AF2248" s="170"/>
      <c r="AG2248" s="167"/>
      <c r="AN2248" s="68"/>
      <c r="AO2248" s="68"/>
      <c r="AP2248" s="68"/>
      <c r="AQ2248" s="68"/>
      <c r="AR2248" s="68"/>
      <c r="AS2248" s="68"/>
      <c r="AT2248" s="68"/>
      <c r="AU2248" s="68"/>
    </row>
    <row r="2249" spans="27:47">
      <c r="AA2249" s="68"/>
      <c r="AB2249" s="68"/>
      <c r="AC2249" s="68"/>
      <c r="AD2249" s="68"/>
      <c r="AE2249" s="68"/>
      <c r="AF2249" s="170"/>
      <c r="AG2249" s="167"/>
      <c r="AN2249" s="68"/>
      <c r="AO2249" s="68"/>
      <c r="AP2249" s="68"/>
      <c r="AQ2249" s="68"/>
      <c r="AR2249" s="68"/>
      <c r="AS2249" s="68"/>
      <c r="AT2249" s="68"/>
      <c r="AU2249" s="68"/>
    </row>
    <row r="2250" spans="27:47">
      <c r="AA2250" s="68"/>
      <c r="AB2250" s="68"/>
      <c r="AC2250" s="68"/>
      <c r="AD2250" s="68"/>
      <c r="AE2250" s="68"/>
      <c r="AF2250" s="170"/>
      <c r="AG2250" s="167"/>
      <c r="AN2250" s="68"/>
      <c r="AO2250" s="68"/>
      <c r="AP2250" s="68"/>
      <c r="AQ2250" s="68"/>
      <c r="AR2250" s="68"/>
      <c r="AS2250" s="68"/>
      <c r="AT2250" s="68"/>
      <c r="AU2250" s="68"/>
    </row>
    <row r="2251" spans="27:47">
      <c r="AA2251" s="68"/>
      <c r="AB2251" s="68"/>
      <c r="AC2251" s="68"/>
      <c r="AD2251" s="68"/>
      <c r="AE2251" s="68"/>
      <c r="AF2251" s="170"/>
      <c r="AG2251" s="167"/>
      <c r="AN2251" s="68"/>
      <c r="AO2251" s="68"/>
      <c r="AP2251" s="68"/>
      <c r="AQ2251" s="68"/>
      <c r="AR2251" s="68"/>
      <c r="AS2251" s="68"/>
      <c r="AT2251" s="68"/>
      <c r="AU2251" s="68"/>
    </row>
    <row r="2252" spans="27:47">
      <c r="AA2252" s="68"/>
      <c r="AB2252" s="68"/>
      <c r="AC2252" s="68"/>
      <c r="AD2252" s="68"/>
      <c r="AE2252" s="68"/>
      <c r="AF2252" s="170"/>
      <c r="AG2252" s="167"/>
      <c r="AN2252" s="68"/>
      <c r="AO2252" s="68"/>
      <c r="AP2252" s="68"/>
      <c r="AQ2252" s="68"/>
      <c r="AR2252" s="68"/>
      <c r="AS2252" s="68"/>
      <c r="AT2252" s="68"/>
      <c r="AU2252" s="68"/>
    </row>
    <row r="2253" spans="27:47">
      <c r="AA2253" s="68"/>
      <c r="AB2253" s="68"/>
      <c r="AC2253" s="68"/>
      <c r="AD2253" s="68"/>
      <c r="AE2253" s="68"/>
      <c r="AF2253" s="170"/>
      <c r="AG2253" s="167"/>
      <c r="AN2253" s="68"/>
      <c r="AO2253" s="68"/>
      <c r="AP2253" s="68"/>
      <c r="AQ2253" s="68"/>
      <c r="AR2253" s="68"/>
      <c r="AS2253" s="68"/>
      <c r="AT2253" s="68"/>
      <c r="AU2253" s="68"/>
    </row>
    <row r="2254" spans="27:47">
      <c r="AA2254" s="68"/>
      <c r="AB2254" s="68"/>
      <c r="AC2254" s="68"/>
      <c r="AD2254" s="68"/>
      <c r="AE2254" s="68"/>
      <c r="AF2254" s="170"/>
      <c r="AG2254" s="167"/>
      <c r="AN2254" s="68"/>
      <c r="AO2254" s="68"/>
      <c r="AP2254" s="68"/>
      <c r="AQ2254" s="68"/>
      <c r="AR2254" s="68"/>
      <c r="AS2254" s="68"/>
      <c r="AT2254" s="68"/>
      <c r="AU2254" s="68"/>
    </row>
    <row r="2255" spans="27:47">
      <c r="AA2255" s="68"/>
      <c r="AB2255" s="68"/>
      <c r="AC2255" s="68"/>
      <c r="AD2255" s="68"/>
      <c r="AE2255" s="68"/>
      <c r="AF2255" s="170"/>
      <c r="AG2255" s="167"/>
      <c r="AN2255" s="68"/>
      <c r="AO2255" s="68"/>
      <c r="AP2255" s="68"/>
      <c r="AQ2255" s="68"/>
      <c r="AR2255" s="68"/>
      <c r="AS2255" s="68"/>
      <c r="AT2255" s="68"/>
      <c r="AU2255" s="68"/>
    </row>
    <row r="2256" spans="27:47">
      <c r="AA2256" s="68"/>
      <c r="AB2256" s="68"/>
      <c r="AC2256" s="68"/>
      <c r="AD2256" s="68"/>
      <c r="AE2256" s="68"/>
      <c r="AF2256" s="170"/>
      <c r="AG2256" s="167"/>
      <c r="AN2256" s="68"/>
      <c r="AO2256" s="68"/>
      <c r="AP2256" s="68"/>
      <c r="AQ2256" s="68"/>
      <c r="AR2256" s="68"/>
      <c r="AS2256" s="68"/>
      <c r="AT2256" s="68"/>
      <c r="AU2256" s="68"/>
    </row>
    <row r="2257" spans="27:47">
      <c r="AA2257" s="68"/>
      <c r="AB2257" s="68"/>
      <c r="AC2257" s="68"/>
      <c r="AD2257" s="68"/>
      <c r="AE2257" s="68"/>
      <c r="AF2257" s="170"/>
      <c r="AG2257" s="167"/>
      <c r="AN2257" s="68"/>
      <c r="AO2257" s="68"/>
      <c r="AP2257" s="68"/>
      <c r="AQ2257" s="68"/>
      <c r="AR2257" s="68"/>
      <c r="AS2257" s="68"/>
      <c r="AT2257" s="68"/>
      <c r="AU2257" s="68"/>
    </row>
    <row r="2258" spans="27:47">
      <c r="AA2258" s="68"/>
      <c r="AB2258" s="68"/>
      <c r="AC2258" s="68"/>
      <c r="AD2258" s="68"/>
      <c r="AE2258" s="68"/>
      <c r="AF2258" s="170"/>
      <c r="AG2258" s="167"/>
      <c r="AN2258" s="68"/>
      <c r="AO2258" s="68"/>
      <c r="AP2258" s="68"/>
      <c r="AQ2258" s="68"/>
      <c r="AR2258" s="68"/>
      <c r="AS2258" s="68"/>
      <c r="AT2258" s="68"/>
      <c r="AU2258" s="68"/>
    </row>
    <row r="2259" spans="27:47">
      <c r="AA2259" s="68"/>
      <c r="AB2259" s="68"/>
      <c r="AC2259" s="68"/>
      <c r="AD2259" s="68"/>
      <c r="AE2259" s="68"/>
      <c r="AF2259" s="170"/>
      <c r="AG2259" s="167"/>
      <c r="AN2259" s="68"/>
      <c r="AO2259" s="68"/>
      <c r="AP2259" s="68"/>
      <c r="AQ2259" s="68"/>
      <c r="AR2259" s="68"/>
      <c r="AS2259" s="68"/>
      <c r="AT2259" s="68"/>
      <c r="AU2259" s="68"/>
    </row>
    <row r="2260" spans="27:47">
      <c r="AA2260" s="68"/>
      <c r="AB2260" s="68"/>
      <c r="AC2260" s="68"/>
      <c r="AD2260" s="68"/>
      <c r="AE2260" s="68"/>
      <c r="AF2260" s="170"/>
      <c r="AG2260" s="167"/>
      <c r="AN2260" s="68"/>
      <c r="AO2260" s="68"/>
      <c r="AP2260" s="68"/>
      <c r="AQ2260" s="68"/>
      <c r="AR2260" s="68"/>
      <c r="AS2260" s="68"/>
      <c r="AT2260" s="68"/>
      <c r="AU2260" s="68"/>
    </row>
    <row r="2261" spans="27:47">
      <c r="AA2261" s="68"/>
      <c r="AB2261" s="68"/>
      <c r="AC2261" s="68"/>
      <c r="AD2261" s="68"/>
      <c r="AE2261" s="68"/>
      <c r="AF2261" s="170"/>
      <c r="AG2261" s="167"/>
      <c r="AN2261" s="68"/>
      <c r="AO2261" s="68"/>
      <c r="AP2261" s="68"/>
      <c r="AQ2261" s="68"/>
      <c r="AR2261" s="68"/>
      <c r="AS2261" s="68"/>
      <c r="AT2261" s="68"/>
      <c r="AU2261" s="68"/>
    </row>
    <row r="2262" spans="27:47">
      <c r="AA2262" s="68"/>
      <c r="AB2262" s="68"/>
      <c r="AC2262" s="68"/>
      <c r="AD2262" s="68"/>
      <c r="AE2262" s="68"/>
      <c r="AF2262" s="170"/>
      <c r="AG2262" s="167"/>
      <c r="AN2262" s="68"/>
      <c r="AO2262" s="68"/>
      <c r="AP2262" s="68"/>
      <c r="AQ2262" s="68"/>
      <c r="AR2262" s="68"/>
      <c r="AS2262" s="68"/>
      <c r="AT2262" s="68"/>
      <c r="AU2262" s="68"/>
    </row>
    <row r="2263" spans="27:47">
      <c r="AA2263" s="68"/>
      <c r="AB2263" s="68"/>
      <c r="AC2263" s="68"/>
      <c r="AD2263" s="68"/>
      <c r="AE2263" s="68"/>
      <c r="AF2263" s="170"/>
      <c r="AG2263" s="167"/>
      <c r="AN2263" s="68"/>
      <c r="AO2263" s="68"/>
      <c r="AP2263" s="68"/>
      <c r="AQ2263" s="68"/>
      <c r="AR2263" s="68"/>
      <c r="AS2263" s="68"/>
      <c r="AT2263" s="68"/>
      <c r="AU2263" s="68"/>
    </row>
    <row r="2264" spans="27:47">
      <c r="AA2264" s="68"/>
      <c r="AB2264" s="68"/>
      <c r="AC2264" s="68"/>
      <c r="AD2264" s="68"/>
      <c r="AE2264" s="68"/>
      <c r="AF2264" s="170"/>
      <c r="AG2264" s="167"/>
      <c r="AN2264" s="68"/>
      <c r="AO2264" s="68"/>
      <c r="AP2264" s="68"/>
      <c r="AQ2264" s="68"/>
      <c r="AR2264" s="68"/>
      <c r="AS2264" s="68"/>
      <c r="AT2264" s="68"/>
      <c r="AU2264" s="68"/>
    </row>
    <row r="2265" spans="27:47">
      <c r="AA2265" s="68"/>
      <c r="AB2265" s="68"/>
      <c r="AC2265" s="68"/>
      <c r="AD2265" s="68"/>
      <c r="AE2265" s="68"/>
      <c r="AF2265" s="170"/>
      <c r="AG2265" s="167"/>
      <c r="AN2265" s="68"/>
      <c r="AO2265" s="68"/>
      <c r="AP2265" s="68"/>
      <c r="AQ2265" s="68"/>
      <c r="AR2265" s="68"/>
      <c r="AS2265" s="68"/>
      <c r="AT2265" s="68"/>
      <c r="AU2265" s="68"/>
    </row>
    <row r="2266" spans="27:47">
      <c r="AA2266" s="68"/>
      <c r="AB2266" s="68"/>
      <c r="AC2266" s="68"/>
      <c r="AD2266" s="68"/>
      <c r="AE2266" s="68"/>
      <c r="AF2266" s="170"/>
      <c r="AG2266" s="167"/>
      <c r="AN2266" s="68"/>
      <c r="AO2266" s="68"/>
      <c r="AP2266" s="68"/>
      <c r="AQ2266" s="68"/>
      <c r="AR2266" s="68"/>
      <c r="AS2266" s="68"/>
      <c r="AT2266" s="68"/>
      <c r="AU2266" s="68"/>
    </row>
    <row r="2267" spans="27:47">
      <c r="AA2267" s="68"/>
      <c r="AB2267" s="68"/>
      <c r="AC2267" s="68"/>
      <c r="AD2267" s="68"/>
      <c r="AE2267" s="68"/>
      <c r="AF2267" s="170"/>
      <c r="AG2267" s="167"/>
      <c r="AN2267" s="68"/>
      <c r="AO2267" s="68"/>
      <c r="AP2267" s="68"/>
      <c r="AQ2267" s="68"/>
      <c r="AR2267" s="68"/>
      <c r="AS2267" s="68"/>
      <c r="AT2267" s="68"/>
      <c r="AU2267" s="68"/>
    </row>
    <row r="2268" spans="27:47">
      <c r="AA2268" s="68"/>
      <c r="AB2268" s="68"/>
      <c r="AC2268" s="68"/>
      <c r="AD2268" s="68"/>
      <c r="AE2268" s="68"/>
      <c r="AF2268" s="170"/>
      <c r="AG2268" s="167"/>
      <c r="AN2268" s="68"/>
      <c r="AO2268" s="68"/>
      <c r="AP2268" s="68"/>
      <c r="AQ2268" s="68"/>
      <c r="AR2268" s="68"/>
      <c r="AS2268" s="68"/>
      <c r="AT2268" s="68"/>
      <c r="AU2268" s="68"/>
    </row>
    <row r="2269" spans="27:47">
      <c r="AA2269" s="68"/>
      <c r="AB2269" s="68"/>
      <c r="AC2269" s="68"/>
      <c r="AD2269" s="68"/>
      <c r="AE2269" s="68"/>
      <c r="AF2269" s="170"/>
      <c r="AG2269" s="167"/>
      <c r="AN2269" s="68"/>
      <c r="AO2269" s="68"/>
      <c r="AP2269" s="68"/>
      <c r="AQ2269" s="68"/>
      <c r="AR2269" s="68"/>
      <c r="AS2269" s="68"/>
      <c r="AT2269" s="68"/>
      <c r="AU2269" s="68"/>
    </row>
    <row r="2270" spans="27:47">
      <c r="AA2270" s="68"/>
      <c r="AB2270" s="68"/>
      <c r="AC2270" s="68"/>
      <c r="AD2270" s="68"/>
      <c r="AE2270" s="68"/>
      <c r="AF2270" s="170"/>
      <c r="AG2270" s="167"/>
      <c r="AN2270" s="68"/>
      <c r="AO2270" s="68"/>
      <c r="AP2270" s="68"/>
      <c r="AQ2270" s="68"/>
      <c r="AR2270" s="68"/>
      <c r="AS2270" s="68"/>
      <c r="AT2270" s="68"/>
      <c r="AU2270" s="68"/>
    </row>
    <row r="2271" spans="27:47">
      <c r="AA2271" s="68"/>
      <c r="AB2271" s="68"/>
      <c r="AC2271" s="68"/>
      <c r="AD2271" s="68"/>
      <c r="AE2271" s="68"/>
      <c r="AF2271" s="170"/>
      <c r="AG2271" s="167"/>
      <c r="AN2271" s="68"/>
      <c r="AO2271" s="68"/>
      <c r="AP2271" s="68"/>
      <c r="AQ2271" s="68"/>
      <c r="AR2271" s="68"/>
      <c r="AS2271" s="68"/>
      <c r="AT2271" s="68"/>
      <c r="AU2271" s="68"/>
    </row>
    <row r="2272" spans="27:47">
      <c r="AA2272" s="68"/>
      <c r="AB2272" s="68"/>
      <c r="AC2272" s="68"/>
      <c r="AD2272" s="68"/>
      <c r="AE2272" s="68"/>
      <c r="AF2272" s="170"/>
      <c r="AG2272" s="167"/>
      <c r="AN2272" s="68"/>
      <c r="AO2272" s="68"/>
      <c r="AP2272" s="68"/>
      <c r="AQ2272" s="68"/>
      <c r="AR2272" s="68"/>
      <c r="AS2272" s="68"/>
      <c r="AT2272" s="68"/>
      <c r="AU2272" s="68"/>
    </row>
    <row r="2273" spans="27:47">
      <c r="AA2273" s="68"/>
      <c r="AB2273" s="68"/>
      <c r="AC2273" s="68"/>
      <c r="AD2273" s="68"/>
      <c r="AE2273" s="68"/>
      <c r="AF2273" s="170"/>
      <c r="AG2273" s="167"/>
      <c r="AN2273" s="68"/>
      <c r="AO2273" s="68"/>
      <c r="AP2273" s="68"/>
      <c r="AQ2273" s="68"/>
      <c r="AR2273" s="68"/>
      <c r="AS2273" s="68"/>
      <c r="AT2273" s="68"/>
      <c r="AU2273" s="68"/>
    </row>
    <row r="2274" spans="27:47">
      <c r="AA2274" s="68"/>
      <c r="AB2274" s="68"/>
      <c r="AC2274" s="68"/>
      <c r="AD2274" s="68"/>
      <c r="AE2274" s="68"/>
      <c r="AF2274" s="170"/>
      <c r="AG2274" s="167"/>
      <c r="AN2274" s="68"/>
      <c r="AO2274" s="68"/>
      <c r="AP2274" s="68"/>
      <c r="AQ2274" s="68"/>
      <c r="AR2274" s="68"/>
      <c r="AS2274" s="68"/>
      <c r="AT2274" s="68"/>
      <c r="AU2274" s="68"/>
    </row>
    <row r="2275" spans="27:47">
      <c r="AA2275" s="68"/>
      <c r="AB2275" s="68"/>
      <c r="AC2275" s="68"/>
      <c r="AD2275" s="68"/>
      <c r="AE2275" s="68"/>
      <c r="AF2275" s="170"/>
      <c r="AG2275" s="167"/>
      <c r="AN2275" s="68"/>
      <c r="AO2275" s="68"/>
      <c r="AP2275" s="68"/>
      <c r="AQ2275" s="68"/>
      <c r="AR2275" s="68"/>
      <c r="AS2275" s="68"/>
      <c r="AT2275" s="68"/>
      <c r="AU2275" s="68"/>
    </row>
    <row r="2276" spans="27:47">
      <c r="AA2276" s="68"/>
      <c r="AB2276" s="68"/>
      <c r="AC2276" s="68"/>
      <c r="AD2276" s="68"/>
      <c r="AE2276" s="68"/>
      <c r="AF2276" s="170"/>
      <c r="AG2276" s="167"/>
      <c r="AN2276" s="68"/>
      <c r="AO2276" s="68"/>
      <c r="AP2276" s="68"/>
      <c r="AQ2276" s="68"/>
      <c r="AR2276" s="68"/>
      <c r="AS2276" s="68"/>
      <c r="AT2276" s="68"/>
      <c r="AU2276" s="68"/>
    </row>
    <row r="2277" spans="27:47">
      <c r="AA2277" s="68"/>
      <c r="AB2277" s="68"/>
      <c r="AC2277" s="68"/>
      <c r="AD2277" s="68"/>
      <c r="AE2277" s="68"/>
      <c r="AF2277" s="170"/>
      <c r="AG2277" s="167"/>
      <c r="AN2277" s="68"/>
      <c r="AO2277" s="68"/>
      <c r="AP2277" s="68"/>
      <c r="AQ2277" s="68"/>
      <c r="AR2277" s="68"/>
      <c r="AS2277" s="68"/>
      <c r="AT2277" s="68"/>
      <c r="AU2277" s="68"/>
    </row>
    <row r="2278" spans="27:47">
      <c r="AA2278" s="68"/>
      <c r="AB2278" s="68"/>
      <c r="AC2278" s="68"/>
      <c r="AD2278" s="68"/>
      <c r="AE2278" s="68"/>
      <c r="AF2278" s="170"/>
      <c r="AG2278" s="167"/>
      <c r="AN2278" s="68"/>
      <c r="AO2278" s="68"/>
      <c r="AP2278" s="68"/>
      <c r="AQ2278" s="68"/>
      <c r="AR2278" s="68"/>
      <c r="AS2278" s="68"/>
      <c r="AT2278" s="68"/>
      <c r="AU2278" s="68"/>
    </row>
    <row r="2279" spans="27:47">
      <c r="AA2279" s="68"/>
      <c r="AB2279" s="68"/>
      <c r="AC2279" s="68"/>
      <c r="AD2279" s="68"/>
      <c r="AE2279" s="68"/>
      <c r="AF2279" s="170"/>
      <c r="AG2279" s="167"/>
      <c r="AN2279" s="68"/>
      <c r="AO2279" s="68"/>
      <c r="AP2279" s="68"/>
      <c r="AQ2279" s="68"/>
      <c r="AR2279" s="68"/>
      <c r="AS2279" s="68"/>
      <c r="AT2279" s="68"/>
      <c r="AU2279" s="68"/>
    </row>
    <row r="2280" spans="27:47">
      <c r="AA2280" s="68"/>
      <c r="AB2280" s="68"/>
      <c r="AC2280" s="68"/>
      <c r="AD2280" s="68"/>
      <c r="AE2280" s="68"/>
      <c r="AF2280" s="170"/>
      <c r="AG2280" s="167"/>
      <c r="AN2280" s="68"/>
      <c r="AO2280" s="68"/>
      <c r="AP2280" s="68"/>
      <c r="AQ2280" s="68"/>
      <c r="AR2280" s="68"/>
      <c r="AS2280" s="68"/>
      <c r="AT2280" s="68"/>
      <c r="AU2280" s="68"/>
    </row>
    <row r="2281" spans="27:47">
      <c r="AA2281" s="68"/>
      <c r="AB2281" s="68"/>
      <c r="AC2281" s="68"/>
      <c r="AD2281" s="68"/>
      <c r="AE2281" s="68"/>
      <c r="AF2281" s="170"/>
      <c r="AG2281" s="167"/>
      <c r="AN2281" s="68"/>
      <c r="AO2281" s="68"/>
      <c r="AP2281" s="68"/>
      <c r="AQ2281" s="68"/>
      <c r="AR2281" s="68"/>
      <c r="AS2281" s="68"/>
      <c r="AT2281" s="68"/>
      <c r="AU2281" s="68"/>
    </row>
    <row r="2282" spans="27:47">
      <c r="AA2282" s="68"/>
      <c r="AB2282" s="68"/>
      <c r="AC2282" s="68"/>
      <c r="AD2282" s="68"/>
      <c r="AE2282" s="68"/>
      <c r="AF2282" s="170"/>
      <c r="AG2282" s="167"/>
      <c r="AN2282" s="68"/>
      <c r="AO2282" s="68"/>
      <c r="AP2282" s="68"/>
      <c r="AQ2282" s="68"/>
      <c r="AR2282" s="68"/>
      <c r="AS2282" s="68"/>
      <c r="AT2282" s="68"/>
      <c r="AU2282" s="68"/>
    </row>
    <row r="2283" spans="27:47">
      <c r="AA2283" s="68"/>
      <c r="AB2283" s="68"/>
      <c r="AC2283" s="68"/>
      <c r="AD2283" s="68"/>
      <c r="AE2283" s="68"/>
      <c r="AF2283" s="170"/>
      <c r="AG2283" s="167"/>
      <c r="AN2283" s="68"/>
      <c r="AO2283" s="68"/>
      <c r="AP2283" s="68"/>
      <c r="AQ2283" s="68"/>
      <c r="AR2283" s="68"/>
      <c r="AS2283" s="68"/>
      <c r="AT2283" s="68"/>
      <c r="AU2283" s="68"/>
    </row>
    <row r="2284" spans="27:47">
      <c r="AA2284" s="68"/>
      <c r="AB2284" s="68"/>
      <c r="AC2284" s="68"/>
      <c r="AD2284" s="68"/>
      <c r="AE2284" s="68"/>
      <c r="AF2284" s="170"/>
      <c r="AG2284" s="167"/>
      <c r="AN2284" s="68"/>
      <c r="AO2284" s="68"/>
      <c r="AP2284" s="68"/>
      <c r="AQ2284" s="68"/>
      <c r="AR2284" s="68"/>
      <c r="AS2284" s="68"/>
      <c r="AT2284" s="68"/>
      <c r="AU2284" s="68"/>
    </row>
    <row r="2285" spans="27:47">
      <c r="AA2285" s="68"/>
      <c r="AB2285" s="68"/>
      <c r="AC2285" s="68"/>
      <c r="AD2285" s="68"/>
      <c r="AE2285" s="68"/>
      <c r="AF2285" s="170"/>
      <c r="AG2285" s="167"/>
      <c r="AN2285" s="68"/>
      <c r="AO2285" s="68"/>
      <c r="AP2285" s="68"/>
      <c r="AQ2285" s="68"/>
      <c r="AR2285" s="68"/>
      <c r="AS2285" s="68"/>
      <c r="AT2285" s="68"/>
      <c r="AU2285" s="68"/>
    </row>
    <row r="2286" spans="27:47">
      <c r="AA2286" s="68"/>
      <c r="AB2286" s="68"/>
      <c r="AC2286" s="68"/>
      <c r="AD2286" s="68"/>
      <c r="AE2286" s="68"/>
      <c r="AF2286" s="170"/>
      <c r="AG2286" s="167"/>
      <c r="AN2286" s="68"/>
      <c r="AO2286" s="68"/>
      <c r="AP2286" s="68"/>
      <c r="AQ2286" s="68"/>
      <c r="AR2286" s="68"/>
      <c r="AS2286" s="68"/>
      <c r="AT2286" s="68"/>
      <c r="AU2286" s="68"/>
    </row>
    <row r="2287" spans="27:47">
      <c r="AA2287" s="68"/>
      <c r="AB2287" s="68"/>
      <c r="AC2287" s="68"/>
      <c r="AD2287" s="68"/>
      <c r="AE2287" s="68"/>
      <c r="AF2287" s="170"/>
      <c r="AG2287" s="167"/>
      <c r="AN2287" s="68"/>
      <c r="AO2287" s="68"/>
      <c r="AP2287" s="68"/>
      <c r="AQ2287" s="68"/>
      <c r="AR2287" s="68"/>
      <c r="AS2287" s="68"/>
      <c r="AT2287" s="68"/>
      <c r="AU2287" s="68"/>
    </row>
    <row r="2288" spans="27:47">
      <c r="AA2288" s="68"/>
      <c r="AB2288" s="68"/>
      <c r="AC2288" s="68"/>
      <c r="AD2288" s="68"/>
      <c r="AE2288" s="68"/>
      <c r="AF2288" s="170"/>
      <c r="AG2288" s="167"/>
      <c r="AN2288" s="68"/>
      <c r="AO2288" s="68"/>
      <c r="AP2288" s="68"/>
      <c r="AQ2288" s="68"/>
      <c r="AR2288" s="68"/>
      <c r="AS2288" s="68"/>
      <c r="AT2288" s="68"/>
      <c r="AU2288" s="68"/>
    </row>
    <row r="2289" spans="27:47">
      <c r="AA2289" s="68"/>
      <c r="AB2289" s="68"/>
      <c r="AC2289" s="68"/>
      <c r="AD2289" s="68"/>
      <c r="AE2289" s="68"/>
      <c r="AF2289" s="170"/>
      <c r="AG2289" s="167"/>
      <c r="AN2289" s="68"/>
      <c r="AO2289" s="68"/>
      <c r="AP2289" s="68"/>
      <c r="AQ2289" s="68"/>
      <c r="AR2289" s="68"/>
      <c r="AS2289" s="68"/>
      <c r="AT2289" s="68"/>
      <c r="AU2289" s="68"/>
    </row>
    <row r="2290" spans="27:47">
      <c r="AA2290" s="68"/>
      <c r="AB2290" s="68"/>
      <c r="AC2290" s="68"/>
      <c r="AD2290" s="68"/>
      <c r="AE2290" s="68"/>
      <c r="AF2290" s="170"/>
      <c r="AG2290" s="167"/>
      <c r="AN2290" s="68"/>
      <c r="AO2290" s="68"/>
      <c r="AP2290" s="68"/>
      <c r="AQ2290" s="68"/>
      <c r="AR2290" s="68"/>
      <c r="AS2290" s="68"/>
      <c r="AT2290" s="68"/>
      <c r="AU2290" s="68"/>
    </row>
    <row r="2291" spans="27:47">
      <c r="AA2291" s="68"/>
      <c r="AB2291" s="68"/>
      <c r="AC2291" s="68"/>
      <c r="AD2291" s="68"/>
      <c r="AE2291" s="68"/>
      <c r="AF2291" s="170"/>
      <c r="AG2291" s="167"/>
      <c r="AN2291" s="68"/>
      <c r="AO2291" s="68"/>
      <c r="AP2291" s="68"/>
      <c r="AQ2291" s="68"/>
      <c r="AR2291" s="68"/>
      <c r="AS2291" s="68"/>
      <c r="AT2291" s="68"/>
      <c r="AU2291" s="68"/>
    </row>
    <row r="2292" spans="27:47">
      <c r="AA2292" s="68"/>
      <c r="AB2292" s="68"/>
      <c r="AC2292" s="68"/>
      <c r="AD2292" s="68"/>
      <c r="AE2292" s="68"/>
      <c r="AF2292" s="170"/>
      <c r="AG2292" s="167"/>
      <c r="AN2292" s="68"/>
      <c r="AO2292" s="68"/>
      <c r="AP2292" s="68"/>
      <c r="AQ2292" s="68"/>
      <c r="AR2292" s="68"/>
      <c r="AS2292" s="68"/>
      <c r="AT2292" s="68"/>
      <c r="AU2292" s="68"/>
    </row>
    <row r="2293" spans="27:47">
      <c r="AA2293" s="68"/>
      <c r="AB2293" s="68"/>
      <c r="AC2293" s="68"/>
      <c r="AD2293" s="68"/>
      <c r="AE2293" s="68"/>
      <c r="AF2293" s="170"/>
      <c r="AG2293" s="167"/>
      <c r="AN2293" s="68"/>
      <c r="AO2293" s="68"/>
      <c r="AP2293" s="68"/>
      <c r="AQ2293" s="68"/>
      <c r="AR2293" s="68"/>
      <c r="AS2293" s="68"/>
      <c r="AT2293" s="68"/>
      <c r="AU2293" s="68"/>
    </row>
    <row r="2294" spans="27:47">
      <c r="AA2294" s="68"/>
      <c r="AB2294" s="68"/>
      <c r="AC2294" s="68"/>
      <c r="AD2294" s="68"/>
      <c r="AE2294" s="68"/>
      <c r="AF2294" s="170"/>
      <c r="AG2294" s="167"/>
      <c r="AN2294" s="68"/>
      <c r="AO2294" s="68"/>
      <c r="AP2294" s="68"/>
      <c r="AQ2294" s="68"/>
      <c r="AR2294" s="68"/>
      <c r="AS2294" s="68"/>
      <c r="AT2294" s="68"/>
      <c r="AU2294" s="68"/>
    </row>
    <row r="2295" spans="27:47">
      <c r="AA2295" s="68"/>
      <c r="AB2295" s="68"/>
      <c r="AC2295" s="68"/>
      <c r="AD2295" s="68"/>
      <c r="AE2295" s="68"/>
      <c r="AF2295" s="170"/>
      <c r="AG2295" s="167"/>
      <c r="AN2295" s="68"/>
      <c r="AO2295" s="68"/>
      <c r="AP2295" s="68"/>
      <c r="AQ2295" s="68"/>
      <c r="AR2295" s="68"/>
      <c r="AS2295" s="68"/>
      <c r="AT2295" s="68"/>
      <c r="AU2295" s="68"/>
    </row>
    <row r="2296" spans="27:47">
      <c r="AA2296" s="68"/>
      <c r="AB2296" s="68"/>
      <c r="AC2296" s="68"/>
      <c r="AD2296" s="68"/>
      <c r="AE2296" s="68"/>
      <c r="AF2296" s="170"/>
      <c r="AG2296" s="167"/>
      <c r="AN2296" s="68"/>
      <c r="AO2296" s="68"/>
      <c r="AP2296" s="68"/>
      <c r="AQ2296" s="68"/>
      <c r="AR2296" s="68"/>
      <c r="AS2296" s="68"/>
      <c r="AT2296" s="68"/>
      <c r="AU2296" s="68"/>
    </row>
    <row r="2297" spans="27:47">
      <c r="AA2297" s="68"/>
      <c r="AB2297" s="68"/>
      <c r="AC2297" s="68"/>
      <c r="AD2297" s="68"/>
      <c r="AE2297" s="68"/>
      <c r="AF2297" s="170"/>
      <c r="AG2297" s="167"/>
      <c r="AN2297" s="68"/>
      <c r="AO2297" s="68"/>
      <c r="AP2297" s="68"/>
      <c r="AQ2297" s="68"/>
      <c r="AR2297" s="68"/>
      <c r="AS2297" s="68"/>
      <c r="AT2297" s="68"/>
      <c r="AU2297" s="68"/>
    </row>
    <row r="2298" spans="27:47">
      <c r="AA2298" s="68"/>
      <c r="AB2298" s="68"/>
      <c r="AC2298" s="68"/>
      <c r="AD2298" s="68"/>
      <c r="AE2298" s="68"/>
      <c r="AF2298" s="170"/>
      <c r="AG2298" s="167"/>
      <c r="AN2298" s="68"/>
      <c r="AO2298" s="68"/>
      <c r="AP2298" s="68"/>
      <c r="AQ2298" s="68"/>
      <c r="AR2298" s="68"/>
      <c r="AS2298" s="68"/>
      <c r="AT2298" s="68"/>
      <c r="AU2298" s="68"/>
    </row>
    <row r="2299" spans="27:47">
      <c r="AA2299" s="68"/>
      <c r="AB2299" s="68"/>
      <c r="AC2299" s="68"/>
      <c r="AD2299" s="68"/>
      <c r="AE2299" s="68"/>
      <c r="AF2299" s="170"/>
      <c r="AG2299" s="167"/>
      <c r="AN2299" s="68"/>
      <c r="AO2299" s="68"/>
      <c r="AP2299" s="68"/>
      <c r="AQ2299" s="68"/>
      <c r="AR2299" s="68"/>
      <c r="AS2299" s="68"/>
      <c r="AT2299" s="68"/>
      <c r="AU2299" s="68"/>
    </row>
    <row r="2300" spans="27:47">
      <c r="AA2300" s="68"/>
      <c r="AB2300" s="68"/>
      <c r="AC2300" s="68"/>
      <c r="AD2300" s="68"/>
      <c r="AE2300" s="68"/>
      <c r="AF2300" s="170"/>
      <c r="AG2300" s="167"/>
      <c r="AN2300" s="68"/>
      <c r="AO2300" s="68"/>
      <c r="AP2300" s="68"/>
      <c r="AQ2300" s="68"/>
      <c r="AR2300" s="68"/>
      <c r="AS2300" s="68"/>
      <c r="AT2300" s="68"/>
      <c r="AU2300" s="68"/>
    </row>
    <row r="2301" spans="27:47">
      <c r="AA2301" s="68"/>
      <c r="AB2301" s="68"/>
      <c r="AC2301" s="68"/>
      <c r="AD2301" s="68"/>
      <c r="AE2301" s="68"/>
      <c r="AF2301" s="170"/>
      <c r="AG2301" s="167"/>
      <c r="AN2301" s="68"/>
      <c r="AO2301" s="68"/>
      <c r="AP2301" s="68"/>
      <c r="AQ2301" s="68"/>
      <c r="AR2301" s="68"/>
      <c r="AS2301" s="68"/>
      <c r="AT2301" s="68"/>
      <c r="AU2301" s="68"/>
    </row>
    <row r="2302" spans="27:47">
      <c r="AA2302" s="68"/>
      <c r="AB2302" s="68"/>
      <c r="AC2302" s="68"/>
      <c r="AD2302" s="68"/>
      <c r="AE2302" s="68"/>
      <c r="AF2302" s="170"/>
      <c r="AG2302" s="167"/>
      <c r="AN2302" s="68"/>
      <c r="AO2302" s="68"/>
      <c r="AP2302" s="68"/>
      <c r="AQ2302" s="68"/>
      <c r="AR2302" s="68"/>
      <c r="AS2302" s="68"/>
      <c r="AT2302" s="68"/>
      <c r="AU2302" s="68"/>
    </row>
    <row r="2303" spans="27:47">
      <c r="AA2303" s="68"/>
      <c r="AB2303" s="68"/>
      <c r="AC2303" s="68"/>
      <c r="AD2303" s="68"/>
      <c r="AE2303" s="68"/>
      <c r="AF2303" s="170"/>
      <c r="AG2303" s="167"/>
      <c r="AN2303" s="68"/>
      <c r="AO2303" s="68"/>
      <c r="AP2303" s="68"/>
      <c r="AQ2303" s="68"/>
      <c r="AR2303" s="68"/>
      <c r="AS2303" s="68"/>
      <c r="AT2303" s="68"/>
      <c r="AU2303" s="68"/>
    </row>
    <row r="2304" spans="27:47">
      <c r="AA2304" s="68"/>
      <c r="AB2304" s="68"/>
      <c r="AC2304" s="68"/>
      <c r="AD2304" s="68"/>
      <c r="AE2304" s="68"/>
      <c r="AF2304" s="170"/>
      <c r="AG2304" s="167"/>
      <c r="AN2304" s="68"/>
      <c r="AO2304" s="68"/>
      <c r="AP2304" s="68"/>
      <c r="AQ2304" s="68"/>
      <c r="AR2304" s="68"/>
      <c r="AS2304" s="68"/>
      <c r="AT2304" s="68"/>
      <c r="AU2304" s="68"/>
    </row>
    <row r="2305" spans="27:47">
      <c r="AA2305" s="68"/>
      <c r="AB2305" s="68"/>
      <c r="AC2305" s="68"/>
      <c r="AD2305" s="68"/>
      <c r="AE2305" s="68"/>
      <c r="AF2305" s="170"/>
      <c r="AG2305" s="167"/>
      <c r="AN2305" s="68"/>
      <c r="AO2305" s="68"/>
      <c r="AP2305" s="68"/>
      <c r="AQ2305" s="68"/>
      <c r="AR2305" s="68"/>
      <c r="AS2305" s="68"/>
      <c r="AT2305" s="68"/>
      <c r="AU2305" s="68"/>
    </row>
    <row r="2306" spans="27:47">
      <c r="AA2306" s="68"/>
      <c r="AB2306" s="68"/>
      <c r="AC2306" s="68"/>
      <c r="AD2306" s="68"/>
      <c r="AE2306" s="68"/>
      <c r="AF2306" s="170"/>
      <c r="AG2306" s="167"/>
      <c r="AN2306" s="68"/>
      <c r="AO2306" s="68"/>
      <c r="AP2306" s="68"/>
      <c r="AQ2306" s="68"/>
      <c r="AR2306" s="68"/>
      <c r="AS2306" s="68"/>
      <c r="AT2306" s="68"/>
      <c r="AU2306" s="68"/>
    </row>
    <row r="2307" spans="27:47">
      <c r="AA2307" s="68"/>
      <c r="AB2307" s="68"/>
      <c r="AC2307" s="68"/>
      <c r="AD2307" s="68"/>
      <c r="AE2307" s="68"/>
      <c r="AF2307" s="170"/>
      <c r="AG2307" s="167"/>
      <c r="AN2307" s="68"/>
      <c r="AO2307" s="68"/>
      <c r="AP2307" s="68"/>
      <c r="AQ2307" s="68"/>
      <c r="AR2307" s="68"/>
      <c r="AS2307" s="68"/>
      <c r="AT2307" s="68"/>
      <c r="AU2307" s="68"/>
    </row>
    <row r="2308" spans="27:47">
      <c r="AA2308" s="68"/>
      <c r="AB2308" s="68"/>
      <c r="AC2308" s="68"/>
      <c r="AD2308" s="68"/>
      <c r="AE2308" s="68"/>
      <c r="AF2308" s="170"/>
      <c r="AG2308" s="167"/>
      <c r="AN2308" s="68"/>
      <c r="AO2308" s="68"/>
      <c r="AP2308" s="68"/>
      <c r="AQ2308" s="68"/>
      <c r="AR2308" s="68"/>
      <c r="AS2308" s="68"/>
      <c r="AT2308" s="68"/>
      <c r="AU2308" s="68"/>
    </row>
    <row r="2309" spans="27:47">
      <c r="AA2309" s="68"/>
      <c r="AB2309" s="68"/>
      <c r="AC2309" s="68"/>
      <c r="AD2309" s="68"/>
      <c r="AE2309" s="68"/>
      <c r="AF2309" s="170"/>
      <c r="AG2309" s="167"/>
      <c r="AN2309" s="68"/>
      <c r="AO2309" s="68"/>
      <c r="AP2309" s="68"/>
      <c r="AQ2309" s="68"/>
      <c r="AR2309" s="68"/>
      <c r="AS2309" s="68"/>
      <c r="AT2309" s="68"/>
      <c r="AU2309" s="68"/>
    </row>
    <row r="2310" spans="27:47">
      <c r="AA2310" s="68"/>
      <c r="AB2310" s="68"/>
      <c r="AC2310" s="68"/>
      <c r="AD2310" s="68"/>
      <c r="AE2310" s="68"/>
      <c r="AF2310" s="170"/>
      <c r="AG2310" s="167"/>
      <c r="AN2310" s="68"/>
      <c r="AO2310" s="68"/>
      <c r="AP2310" s="68"/>
      <c r="AQ2310" s="68"/>
      <c r="AR2310" s="68"/>
      <c r="AS2310" s="68"/>
      <c r="AT2310" s="68"/>
      <c r="AU2310" s="68"/>
    </row>
    <row r="2311" spans="27:47">
      <c r="AA2311" s="68"/>
      <c r="AB2311" s="68"/>
      <c r="AC2311" s="68"/>
      <c r="AD2311" s="68"/>
      <c r="AE2311" s="68"/>
      <c r="AF2311" s="170"/>
      <c r="AG2311" s="167"/>
      <c r="AN2311" s="68"/>
      <c r="AO2311" s="68"/>
      <c r="AP2311" s="68"/>
      <c r="AQ2311" s="68"/>
      <c r="AR2311" s="68"/>
      <c r="AS2311" s="68"/>
      <c r="AT2311" s="68"/>
      <c r="AU2311" s="68"/>
    </row>
    <row r="2312" spans="27:47">
      <c r="AA2312" s="68"/>
      <c r="AB2312" s="68"/>
      <c r="AC2312" s="68"/>
      <c r="AD2312" s="68"/>
      <c r="AE2312" s="68"/>
      <c r="AF2312" s="170"/>
      <c r="AG2312" s="167"/>
      <c r="AN2312" s="68"/>
      <c r="AO2312" s="68"/>
      <c r="AP2312" s="68"/>
      <c r="AQ2312" s="68"/>
      <c r="AR2312" s="68"/>
      <c r="AS2312" s="68"/>
      <c r="AT2312" s="68"/>
      <c r="AU2312" s="68"/>
    </row>
    <row r="2313" spans="27:47">
      <c r="AA2313" s="68"/>
      <c r="AB2313" s="68"/>
      <c r="AC2313" s="68"/>
      <c r="AD2313" s="68"/>
      <c r="AE2313" s="68"/>
      <c r="AF2313" s="170"/>
      <c r="AG2313" s="167"/>
      <c r="AN2313" s="68"/>
      <c r="AO2313" s="68"/>
      <c r="AP2313" s="68"/>
      <c r="AQ2313" s="68"/>
      <c r="AR2313" s="68"/>
      <c r="AS2313" s="68"/>
      <c r="AT2313" s="68"/>
      <c r="AU2313" s="68"/>
    </row>
    <row r="2314" spans="27:47">
      <c r="AA2314" s="68"/>
      <c r="AB2314" s="68"/>
      <c r="AC2314" s="68"/>
      <c r="AD2314" s="68"/>
      <c r="AE2314" s="68"/>
      <c r="AF2314" s="170"/>
      <c r="AG2314" s="167"/>
      <c r="AN2314" s="68"/>
      <c r="AO2314" s="68"/>
      <c r="AP2314" s="68"/>
      <c r="AQ2314" s="68"/>
      <c r="AR2314" s="68"/>
      <c r="AS2314" s="68"/>
      <c r="AT2314" s="68"/>
      <c r="AU2314" s="68"/>
    </row>
    <row r="2315" spans="27:47">
      <c r="AA2315" s="68"/>
      <c r="AB2315" s="68"/>
      <c r="AC2315" s="68"/>
      <c r="AD2315" s="68"/>
      <c r="AE2315" s="68"/>
      <c r="AF2315" s="170"/>
      <c r="AG2315" s="167"/>
      <c r="AN2315" s="68"/>
      <c r="AO2315" s="68"/>
      <c r="AP2315" s="68"/>
      <c r="AQ2315" s="68"/>
      <c r="AR2315" s="68"/>
      <c r="AS2315" s="68"/>
      <c r="AT2315" s="68"/>
      <c r="AU2315" s="68"/>
    </row>
    <row r="2316" spans="27:47">
      <c r="AA2316" s="68"/>
      <c r="AB2316" s="68"/>
      <c r="AC2316" s="68"/>
      <c r="AD2316" s="68"/>
      <c r="AE2316" s="68"/>
      <c r="AF2316" s="170"/>
      <c r="AG2316" s="167"/>
      <c r="AN2316" s="68"/>
      <c r="AO2316" s="68"/>
      <c r="AP2316" s="68"/>
      <c r="AQ2316" s="68"/>
      <c r="AR2316" s="68"/>
      <c r="AS2316" s="68"/>
      <c r="AT2316" s="68"/>
      <c r="AU2316" s="68"/>
    </row>
    <row r="2317" spans="27:47">
      <c r="AA2317" s="68"/>
      <c r="AB2317" s="68"/>
      <c r="AC2317" s="68"/>
      <c r="AD2317" s="68"/>
      <c r="AE2317" s="68"/>
      <c r="AF2317" s="170"/>
      <c r="AG2317" s="167"/>
      <c r="AN2317" s="68"/>
      <c r="AO2317" s="68"/>
      <c r="AP2317" s="68"/>
      <c r="AQ2317" s="68"/>
      <c r="AR2317" s="68"/>
      <c r="AS2317" s="68"/>
      <c r="AT2317" s="68"/>
      <c r="AU2317" s="68"/>
    </row>
    <row r="2318" spans="27:47">
      <c r="AA2318" s="68"/>
      <c r="AB2318" s="68"/>
      <c r="AC2318" s="68"/>
      <c r="AD2318" s="68"/>
      <c r="AE2318" s="68"/>
      <c r="AF2318" s="170"/>
      <c r="AG2318" s="167"/>
      <c r="AN2318" s="68"/>
      <c r="AO2318" s="68"/>
      <c r="AP2318" s="68"/>
      <c r="AQ2318" s="68"/>
      <c r="AR2318" s="68"/>
      <c r="AS2318" s="68"/>
      <c r="AT2318" s="68"/>
      <c r="AU2318" s="68"/>
    </row>
    <row r="2319" spans="27:47">
      <c r="AA2319" s="68"/>
      <c r="AB2319" s="68"/>
      <c r="AC2319" s="68"/>
      <c r="AD2319" s="68"/>
      <c r="AE2319" s="68"/>
      <c r="AF2319" s="170"/>
      <c r="AG2319" s="167"/>
      <c r="AN2319" s="68"/>
      <c r="AO2319" s="68"/>
      <c r="AP2319" s="68"/>
      <c r="AQ2319" s="68"/>
      <c r="AR2319" s="68"/>
      <c r="AS2319" s="68"/>
      <c r="AT2319" s="68"/>
      <c r="AU2319" s="68"/>
    </row>
    <row r="2320" spans="27:47">
      <c r="AA2320" s="68"/>
      <c r="AB2320" s="68"/>
      <c r="AC2320" s="68"/>
      <c r="AD2320" s="68"/>
      <c r="AE2320" s="68"/>
      <c r="AF2320" s="170"/>
      <c r="AG2320" s="167"/>
      <c r="AN2320" s="68"/>
      <c r="AO2320" s="68"/>
      <c r="AP2320" s="68"/>
      <c r="AQ2320" s="68"/>
      <c r="AR2320" s="68"/>
      <c r="AS2320" s="68"/>
      <c r="AT2320" s="68"/>
      <c r="AU2320" s="68"/>
    </row>
    <row r="2321" spans="27:47">
      <c r="AA2321" s="68"/>
      <c r="AB2321" s="68"/>
      <c r="AC2321" s="68"/>
      <c r="AD2321" s="68"/>
      <c r="AE2321" s="68"/>
      <c r="AF2321" s="170"/>
      <c r="AG2321" s="167"/>
      <c r="AN2321" s="68"/>
      <c r="AO2321" s="68"/>
      <c r="AP2321" s="68"/>
      <c r="AQ2321" s="68"/>
      <c r="AR2321" s="68"/>
      <c r="AS2321" s="68"/>
      <c r="AT2321" s="68"/>
      <c r="AU2321" s="68"/>
    </row>
    <row r="2322" spans="27:47">
      <c r="AA2322" s="68"/>
      <c r="AB2322" s="68"/>
      <c r="AC2322" s="68"/>
      <c r="AD2322" s="68"/>
      <c r="AE2322" s="68"/>
      <c r="AF2322" s="170"/>
      <c r="AG2322" s="167"/>
      <c r="AN2322" s="68"/>
      <c r="AO2322" s="68"/>
      <c r="AP2322" s="68"/>
      <c r="AQ2322" s="68"/>
      <c r="AR2322" s="68"/>
      <c r="AS2322" s="68"/>
      <c r="AT2322" s="68"/>
      <c r="AU2322" s="68"/>
    </row>
    <row r="2323" spans="27:47">
      <c r="AA2323" s="68"/>
      <c r="AB2323" s="68"/>
      <c r="AC2323" s="68"/>
      <c r="AD2323" s="68"/>
      <c r="AE2323" s="68"/>
      <c r="AF2323" s="170"/>
      <c r="AG2323" s="167"/>
      <c r="AN2323" s="68"/>
      <c r="AO2323" s="68"/>
      <c r="AP2323" s="68"/>
      <c r="AQ2323" s="68"/>
      <c r="AR2323" s="68"/>
      <c r="AS2323" s="68"/>
      <c r="AT2323" s="68"/>
      <c r="AU2323" s="68"/>
    </row>
    <row r="2324" spans="27:47">
      <c r="AA2324" s="68"/>
      <c r="AB2324" s="68"/>
      <c r="AC2324" s="68"/>
      <c r="AD2324" s="68"/>
      <c r="AE2324" s="68"/>
      <c r="AF2324" s="170"/>
      <c r="AG2324" s="167"/>
      <c r="AN2324" s="68"/>
      <c r="AO2324" s="68"/>
      <c r="AP2324" s="68"/>
      <c r="AQ2324" s="68"/>
      <c r="AR2324" s="68"/>
      <c r="AS2324" s="68"/>
      <c r="AT2324" s="68"/>
      <c r="AU2324" s="68"/>
    </row>
    <row r="2325" spans="27:47">
      <c r="AA2325" s="68"/>
      <c r="AB2325" s="68"/>
      <c r="AC2325" s="68"/>
      <c r="AD2325" s="68"/>
      <c r="AE2325" s="68"/>
      <c r="AF2325" s="170"/>
      <c r="AG2325" s="167"/>
      <c r="AN2325" s="68"/>
      <c r="AO2325" s="68"/>
      <c r="AP2325" s="68"/>
      <c r="AQ2325" s="68"/>
      <c r="AR2325" s="68"/>
      <c r="AS2325" s="68"/>
      <c r="AT2325" s="68"/>
      <c r="AU2325" s="68"/>
    </row>
    <row r="2326" spans="27:47">
      <c r="AA2326" s="68"/>
      <c r="AB2326" s="68"/>
      <c r="AC2326" s="68"/>
      <c r="AD2326" s="68"/>
      <c r="AE2326" s="68"/>
      <c r="AF2326" s="170"/>
      <c r="AG2326" s="167"/>
      <c r="AN2326" s="68"/>
      <c r="AO2326" s="68"/>
      <c r="AP2326" s="68"/>
      <c r="AQ2326" s="68"/>
      <c r="AR2326" s="68"/>
      <c r="AS2326" s="68"/>
      <c r="AT2326" s="68"/>
      <c r="AU2326" s="68"/>
    </row>
    <row r="2327" spans="27:47">
      <c r="AA2327" s="68"/>
      <c r="AB2327" s="68"/>
      <c r="AC2327" s="68"/>
      <c r="AD2327" s="68"/>
      <c r="AE2327" s="68"/>
      <c r="AF2327" s="170"/>
      <c r="AG2327" s="167"/>
      <c r="AN2327" s="68"/>
      <c r="AO2327" s="68"/>
      <c r="AP2327" s="68"/>
      <c r="AQ2327" s="68"/>
      <c r="AR2327" s="68"/>
      <c r="AS2327" s="68"/>
      <c r="AT2327" s="68"/>
      <c r="AU2327" s="68"/>
    </row>
    <row r="2328" spans="27:47">
      <c r="AA2328" s="68"/>
      <c r="AB2328" s="68"/>
      <c r="AC2328" s="68"/>
      <c r="AD2328" s="68"/>
      <c r="AE2328" s="68"/>
      <c r="AF2328" s="170"/>
      <c r="AG2328" s="167"/>
      <c r="AN2328" s="68"/>
      <c r="AO2328" s="68"/>
      <c r="AP2328" s="68"/>
      <c r="AQ2328" s="68"/>
      <c r="AR2328" s="68"/>
      <c r="AS2328" s="68"/>
      <c r="AT2328" s="68"/>
      <c r="AU2328" s="68"/>
    </row>
    <row r="2329" spans="27:47">
      <c r="AA2329" s="68"/>
      <c r="AB2329" s="68"/>
      <c r="AC2329" s="68"/>
      <c r="AD2329" s="68"/>
      <c r="AE2329" s="68"/>
      <c r="AF2329" s="170"/>
      <c r="AG2329" s="167"/>
      <c r="AN2329" s="68"/>
      <c r="AO2329" s="68"/>
      <c r="AP2329" s="68"/>
      <c r="AQ2329" s="68"/>
      <c r="AR2329" s="68"/>
      <c r="AS2329" s="68"/>
      <c r="AT2329" s="68"/>
      <c r="AU2329" s="68"/>
    </row>
    <row r="2330" spans="27:47">
      <c r="AA2330" s="68"/>
      <c r="AB2330" s="68"/>
      <c r="AC2330" s="68"/>
      <c r="AD2330" s="68"/>
      <c r="AE2330" s="68"/>
      <c r="AF2330" s="170"/>
      <c r="AG2330" s="167"/>
      <c r="AN2330" s="68"/>
      <c r="AO2330" s="68"/>
      <c r="AP2330" s="68"/>
      <c r="AQ2330" s="68"/>
      <c r="AR2330" s="68"/>
      <c r="AS2330" s="68"/>
      <c r="AT2330" s="68"/>
      <c r="AU2330" s="68"/>
    </row>
    <row r="2331" spans="27:47">
      <c r="AA2331" s="68"/>
      <c r="AB2331" s="68"/>
      <c r="AC2331" s="68"/>
      <c r="AD2331" s="68"/>
      <c r="AE2331" s="68"/>
      <c r="AF2331" s="170"/>
      <c r="AG2331" s="167"/>
      <c r="AN2331" s="68"/>
      <c r="AO2331" s="68"/>
      <c r="AP2331" s="68"/>
      <c r="AQ2331" s="68"/>
      <c r="AR2331" s="68"/>
      <c r="AS2331" s="68"/>
      <c r="AT2331" s="68"/>
      <c r="AU2331" s="68"/>
    </row>
    <row r="2332" spans="27:47">
      <c r="AA2332" s="68"/>
      <c r="AB2332" s="68"/>
      <c r="AC2332" s="68"/>
      <c r="AD2332" s="68"/>
      <c r="AE2332" s="68"/>
      <c r="AF2332" s="170"/>
      <c r="AG2332" s="167"/>
      <c r="AN2332" s="68"/>
      <c r="AO2332" s="68"/>
      <c r="AP2332" s="68"/>
      <c r="AQ2332" s="68"/>
      <c r="AR2332" s="68"/>
      <c r="AS2332" s="68"/>
      <c r="AT2332" s="68"/>
      <c r="AU2332" s="68"/>
    </row>
    <row r="2333" spans="27:47">
      <c r="AA2333" s="68"/>
      <c r="AB2333" s="68"/>
      <c r="AC2333" s="68"/>
      <c r="AD2333" s="68"/>
      <c r="AE2333" s="68"/>
      <c r="AF2333" s="170"/>
      <c r="AG2333" s="167"/>
      <c r="AN2333" s="68"/>
      <c r="AO2333" s="68"/>
      <c r="AP2333" s="68"/>
      <c r="AQ2333" s="68"/>
      <c r="AR2333" s="68"/>
      <c r="AS2333" s="68"/>
      <c r="AT2333" s="68"/>
      <c r="AU2333" s="68"/>
    </row>
    <row r="2334" spans="27:47">
      <c r="AA2334" s="68"/>
      <c r="AB2334" s="68"/>
      <c r="AC2334" s="68"/>
      <c r="AD2334" s="68"/>
      <c r="AE2334" s="68"/>
      <c r="AF2334" s="170"/>
      <c r="AG2334" s="167"/>
      <c r="AN2334" s="68"/>
      <c r="AO2334" s="68"/>
      <c r="AP2334" s="68"/>
      <c r="AQ2334" s="68"/>
      <c r="AR2334" s="68"/>
      <c r="AS2334" s="68"/>
      <c r="AT2334" s="68"/>
      <c r="AU2334" s="68"/>
    </row>
    <row r="2335" spans="27:47">
      <c r="AA2335" s="68"/>
      <c r="AB2335" s="68"/>
      <c r="AC2335" s="68"/>
      <c r="AD2335" s="68"/>
      <c r="AE2335" s="68"/>
      <c r="AF2335" s="170"/>
      <c r="AG2335" s="167"/>
      <c r="AN2335" s="68"/>
      <c r="AO2335" s="68"/>
      <c r="AP2335" s="68"/>
      <c r="AQ2335" s="68"/>
      <c r="AR2335" s="68"/>
      <c r="AS2335" s="68"/>
      <c r="AT2335" s="68"/>
      <c r="AU2335" s="68"/>
    </row>
    <row r="2336" spans="27:47">
      <c r="AA2336" s="68"/>
      <c r="AB2336" s="68"/>
      <c r="AC2336" s="68"/>
      <c r="AD2336" s="68"/>
      <c r="AE2336" s="68"/>
      <c r="AF2336" s="170"/>
      <c r="AG2336" s="167"/>
      <c r="AN2336" s="68"/>
      <c r="AO2336" s="68"/>
      <c r="AP2336" s="68"/>
      <c r="AQ2336" s="68"/>
      <c r="AR2336" s="68"/>
      <c r="AS2336" s="68"/>
      <c r="AT2336" s="68"/>
      <c r="AU2336" s="68"/>
    </row>
    <row r="2337" spans="27:47">
      <c r="AA2337" s="68"/>
      <c r="AB2337" s="68"/>
      <c r="AC2337" s="68"/>
      <c r="AD2337" s="68"/>
      <c r="AE2337" s="68"/>
      <c r="AF2337" s="170"/>
      <c r="AG2337" s="167"/>
      <c r="AN2337" s="68"/>
      <c r="AO2337" s="68"/>
      <c r="AP2337" s="68"/>
      <c r="AQ2337" s="68"/>
      <c r="AR2337" s="68"/>
      <c r="AS2337" s="68"/>
      <c r="AT2337" s="68"/>
      <c r="AU2337" s="68"/>
    </row>
    <row r="2338" spans="27:47">
      <c r="AA2338" s="68"/>
      <c r="AB2338" s="68"/>
      <c r="AC2338" s="68"/>
      <c r="AD2338" s="68"/>
      <c r="AE2338" s="68"/>
      <c r="AF2338" s="170"/>
      <c r="AG2338" s="167"/>
      <c r="AN2338" s="68"/>
      <c r="AO2338" s="68"/>
      <c r="AP2338" s="68"/>
      <c r="AQ2338" s="68"/>
      <c r="AR2338" s="68"/>
      <c r="AS2338" s="68"/>
      <c r="AT2338" s="68"/>
      <c r="AU2338" s="68"/>
    </row>
    <row r="2339" spans="27:47">
      <c r="AA2339" s="68"/>
      <c r="AB2339" s="68"/>
      <c r="AC2339" s="68"/>
      <c r="AD2339" s="68"/>
      <c r="AE2339" s="68"/>
      <c r="AF2339" s="170"/>
      <c r="AG2339" s="167"/>
      <c r="AN2339" s="68"/>
      <c r="AO2339" s="68"/>
      <c r="AP2339" s="68"/>
      <c r="AQ2339" s="68"/>
      <c r="AR2339" s="68"/>
      <c r="AS2339" s="68"/>
      <c r="AT2339" s="68"/>
      <c r="AU2339" s="68"/>
    </row>
    <row r="2340" spans="27:47">
      <c r="AA2340" s="68"/>
      <c r="AB2340" s="68"/>
      <c r="AC2340" s="68"/>
      <c r="AD2340" s="68"/>
      <c r="AE2340" s="68"/>
      <c r="AF2340" s="170"/>
      <c r="AG2340" s="167"/>
      <c r="AN2340" s="68"/>
      <c r="AO2340" s="68"/>
      <c r="AP2340" s="68"/>
      <c r="AQ2340" s="68"/>
      <c r="AR2340" s="68"/>
      <c r="AS2340" s="68"/>
      <c r="AT2340" s="68"/>
      <c r="AU2340" s="68"/>
    </row>
    <row r="2341" spans="27:47">
      <c r="AA2341" s="68"/>
      <c r="AB2341" s="68"/>
      <c r="AC2341" s="68"/>
      <c r="AD2341" s="68"/>
      <c r="AE2341" s="68"/>
      <c r="AF2341" s="170"/>
      <c r="AG2341" s="167"/>
      <c r="AN2341" s="68"/>
      <c r="AO2341" s="68"/>
      <c r="AP2341" s="68"/>
      <c r="AQ2341" s="68"/>
      <c r="AR2341" s="68"/>
      <c r="AS2341" s="68"/>
      <c r="AT2341" s="68"/>
      <c r="AU2341" s="68"/>
    </row>
    <row r="2342" spans="27:47">
      <c r="AA2342" s="68"/>
      <c r="AB2342" s="68"/>
      <c r="AC2342" s="68"/>
      <c r="AD2342" s="68"/>
      <c r="AE2342" s="68"/>
      <c r="AF2342" s="170"/>
      <c r="AG2342" s="167"/>
      <c r="AN2342" s="68"/>
      <c r="AO2342" s="68"/>
      <c r="AP2342" s="68"/>
      <c r="AQ2342" s="68"/>
      <c r="AR2342" s="68"/>
      <c r="AS2342" s="68"/>
      <c r="AT2342" s="68"/>
      <c r="AU2342" s="68"/>
    </row>
    <row r="2343" spans="27:47">
      <c r="AA2343" s="68"/>
      <c r="AB2343" s="68"/>
      <c r="AC2343" s="68"/>
      <c r="AD2343" s="68"/>
      <c r="AE2343" s="68"/>
      <c r="AF2343" s="170"/>
      <c r="AG2343" s="167"/>
      <c r="AN2343" s="68"/>
      <c r="AO2343" s="68"/>
      <c r="AP2343" s="68"/>
      <c r="AQ2343" s="68"/>
      <c r="AR2343" s="68"/>
      <c r="AS2343" s="68"/>
      <c r="AT2343" s="68"/>
      <c r="AU2343" s="68"/>
    </row>
    <row r="2344" spans="27:47">
      <c r="AA2344" s="68"/>
      <c r="AB2344" s="68"/>
      <c r="AC2344" s="68"/>
      <c r="AD2344" s="68"/>
      <c r="AE2344" s="68"/>
      <c r="AF2344" s="170"/>
      <c r="AG2344" s="167"/>
      <c r="AN2344" s="68"/>
      <c r="AO2344" s="68"/>
      <c r="AP2344" s="68"/>
      <c r="AQ2344" s="68"/>
      <c r="AR2344" s="68"/>
      <c r="AS2344" s="68"/>
      <c r="AT2344" s="68"/>
      <c r="AU2344" s="68"/>
    </row>
    <row r="2345" spans="27:47">
      <c r="AA2345" s="68"/>
      <c r="AB2345" s="68"/>
      <c r="AC2345" s="68"/>
      <c r="AD2345" s="68"/>
      <c r="AE2345" s="68"/>
      <c r="AF2345" s="170"/>
      <c r="AG2345" s="167"/>
      <c r="AN2345" s="68"/>
      <c r="AO2345" s="68"/>
      <c r="AP2345" s="68"/>
      <c r="AQ2345" s="68"/>
      <c r="AR2345" s="68"/>
      <c r="AS2345" s="68"/>
      <c r="AT2345" s="68"/>
      <c r="AU2345" s="68"/>
    </row>
    <row r="2346" spans="27:47">
      <c r="AA2346" s="68"/>
      <c r="AB2346" s="68"/>
      <c r="AC2346" s="68"/>
      <c r="AD2346" s="68"/>
      <c r="AE2346" s="68"/>
      <c r="AF2346" s="170"/>
      <c r="AG2346" s="167"/>
      <c r="AN2346" s="68"/>
      <c r="AO2346" s="68"/>
      <c r="AP2346" s="68"/>
      <c r="AQ2346" s="68"/>
      <c r="AR2346" s="68"/>
      <c r="AS2346" s="68"/>
      <c r="AT2346" s="68"/>
      <c r="AU2346" s="68"/>
    </row>
    <row r="2347" spans="27:47">
      <c r="AA2347" s="68"/>
      <c r="AB2347" s="68"/>
      <c r="AC2347" s="68"/>
      <c r="AD2347" s="68"/>
      <c r="AE2347" s="68"/>
      <c r="AF2347" s="170"/>
      <c r="AG2347" s="167"/>
      <c r="AN2347" s="68"/>
      <c r="AO2347" s="68"/>
      <c r="AP2347" s="68"/>
      <c r="AQ2347" s="68"/>
      <c r="AR2347" s="68"/>
      <c r="AS2347" s="68"/>
      <c r="AT2347" s="68"/>
      <c r="AU2347" s="68"/>
    </row>
    <row r="2348" spans="27:47">
      <c r="AA2348" s="68"/>
      <c r="AB2348" s="68"/>
      <c r="AC2348" s="68"/>
      <c r="AD2348" s="68"/>
      <c r="AE2348" s="68"/>
      <c r="AF2348" s="170"/>
      <c r="AG2348" s="167"/>
      <c r="AN2348" s="68"/>
      <c r="AO2348" s="68"/>
      <c r="AP2348" s="68"/>
      <c r="AQ2348" s="68"/>
      <c r="AR2348" s="68"/>
      <c r="AS2348" s="68"/>
      <c r="AT2348" s="68"/>
      <c r="AU2348" s="68"/>
    </row>
    <row r="2349" spans="27:47">
      <c r="AA2349" s="68"/>
      <c r="AB2349" s="68"/>
      <c r="AC2349" s="68"/>
      <c r="AD2349" s="68"/>
      <c r="AE2349" s="68"/>
      <c r="AF2349" s="170"/>
      <c r="AG2349" s="167"/>
      <c r="AN2349" s="68"/>
      <c r="AO2349" s="68"/>
      <c r="AP2349" s="68"/>
      <c r="AQ2349" s="68"/>
      <c r="AR2349" s="68"/>
      <c r="AS2349" s="68"/>
      <c r="AT2349" s="68"/>
      <c r="AU2349" s="68"/>
    </row>
    <row r="2350" spans="27:47">
      <c r="AA2350" s="68"/>
      <c r="AB2350" s="68"/>
      <c r="AC2350" s="68"/>
      <c r="AD2350" s="68"/>
      <c r="AE2350" s="68"/>
      <c r="AF2350" s="170"/>
      <c r="AG2350" s="167"/>
      <c r="AN2350" s="68"/>
      <c r="AO2350" s="68"/>
      <c r="AP2350" s="68"/>
      <c r="AQ2350" s="68"/>
      <c r="AR2350" s="68"/>
      <c r="AS2350" s="68"/>
      <c r="AT2350" s="68"/>
      <c r="AU2350" s="68"/>
    </row>
    <row r="2351" spans="27:47">
      <c r="AA2351" s="68"/>
      <c r="AB2351" s="68"/>
      <c r="AC2351" s="68"/>
      <c r="AD2351" s="68"/>
      <c r="AE2351" s="68"/>
      <c r="AF2351" s="170"/>
      <c r="AG2351" s="167"/>
      <c r="AN2351" s="68"/>
      <c r="AO2351" s="68"/>
      <c r="AP2351" s="68"/>
      <c r="AQ2351" s="68"/>
      <c r="AR2351" s="68"/>
      <c r="AS2351" s="68"/>
      <c r="AT2351" s="68"/>
      <c r="AU2351" s="68"/>
    </row>
    <row r="2352" spans="27:47">
      <c r="AA2352" s="68"/>
      <c r="AB2352" s="68"/>
      <c r="AC2352" s="68"/>
      <c r="AD2352" s="68"/>
      <c r="AE2352" s="68"/>
      <c r="AF2352" s="170"/>
      <c r="AG2352" s="167"/>
      <c r="AN2352" s="68"/>
      <c r="AO2352" s="68"/>
      <c r="AP2352" s="68"/>
      <c r="AQ2352" s="68"/>
      <c r="AR2352" s="68"/>
      <c r="AS2352" s="68"/>
      <c r="AT2352" s="68"/>
      <c r="AU2352" s="68"/>
    </row>
    <row r="2353" spans="27:47">
      <c r="AA2353" s="68"/>
      <c r="AB2353" s="68"/>
      <c r="AC2353" s="68"/>
      <c r="AD2353" s="68"/>
      <c r="AE2353" s="68"/>
      <c r="AF2353" s="170"/>
      <c r="AG2353" s="167"/>
      <c r="AN2353" s="68"/>
      <c r="AO2353" s="68"/>
      <c r="AP2353" s="68"/>
      <c r="AQ2353" s="68"/>
      <c r="AR2353" s="68"/>
      <c r="AS2353" s="68"/>
      <c r="AT2353" s="68"/>
      <c r="AU2353" s="68"/>
    </row>
    <row r="2354" spans="27:47">
      <c r="AA2354" s="68"/>
      <c r="AB2354" s="68"/>
      <c r="AC2354" s="68"/>
      <c r="AD2354" s="68"/>
      <c r="AE2354" s="68"/>
      <c r="AF2354" s="170"/>
      <c r="AG2354" s="167"/>
      <c r="AN2354" s="68"/>
      <c r="AO2354" s="68"/>
      <c r="AP2354" s="68"/>
      <c r="AQ2354" s="68"/>
      <c r="AR2354" s="68"/>
      <c r="AS2354" s="68"/>
      <c r="AT2354" s="68"/>
      <c r="AU2354" s="68"/>
    </row>
    <row r="2355" spans="27:47">
      <c r="AA2355" s="68"/>
      <c r="AB2355" s="68"/>
      <c r="AC2355" s="68"/>
      <c r="AD2355" s="68"/>
      <c r="AE2355" s="68"/>
      <c r="AF2355" s="170"/>
      <c r="AG2355" s="167"/>
      <c r="AN2355" s="68"/>
      <c r="AO2355" s="68"/>
      <c r="AP2355" s="68"/>
      <c r="AQ2355" s="68"/>
      <c r="AR2355" s="68"/>
      <c r="AS2355" s="68"/>
      <c r="AT2355" s="68"/>
      <c r="AU2355" s="68"/>
    </row>
    <row r="2356" spans="27:47">
      <c r="AA2356" s="68"/>
      <c r="AB2356" s="68"/>
      <c r="AC2356" s="68"/>
      <c r="AD2356" s="68"/>
      <c r="AE2356" s="68"/>
      <c r="AF2356" s="170"/>
      <c r="AG2356" s="167"/>
      <c r="AN2356" s="68"/>
      <c r="AO2356" s="68"/>
      <c r="AP2356" s="68"/>
      <c r="AQ2356" s="68"/>
      <c r="AR2356" s="68"/>
      <c r="AS2356" s="68"/>
      <c r="AT2356" s="68"/>
      <c r="AU2356" s="68"/>
    </row>
    <row r="2357" spans="27:47">
      <c r="AA2357" s="68"/>
      <c r="AB2357" s="68"/>
      <c r="AC2357" s="68"/>
      <c r="AD2357" s="68"/>
      <c r="AE2357" s="68"/>
      <c r="AF2357" s="170"/>
      <c r="AG2357" s="167"/>
      <c r="AN2357" s="68"/>
      <c r="AO2357" s="68"/>
      <c r="AP2357" s="68"/>
      <c r="AQ2357" s="68"/>
      <c r="AR2357" s="68"/>
      <c r="AS2357" s="68"/>
      <c r="AT2357" s="68"/>
      <c r="AU2357" s="68"/>
    </row>
    <row r="2358" spans="27:47">
      <c r="AA2358" s="68"/>
      <c r="AB2358" s="68"/>
      <c r="AC2358" s="68"/>
      <c r="AD2358" s="68"/>
      <c r="AE2358" s="68"/>
      <c r="AF2358" s="170"/>
      <c r="AG2358" s="167"/>
      <c r="AN2358" s="68"/>
      <c r="AO2358" s="68"/>
      <c r="AP2358" s="68"/>
      <c r="AQ2358" s="68"/>
      <c r="AR2358" s="68"/>
      <c r="AS2358" s="68"/>
      <c r="AT2358" s="68"/>
      <c r="AU2358" s="68"/>
    </row>
    <row r="2359" spans="27:47">
      <c r="AA2359" s="68"/>
      <c r="AB2359" s="68"/>
      <c r="AC2359" s="68"/>
      <c r="AD2359" s="68"/>
      <c r="AE2359" s="68"/>
      <c r="AF2359" s="170"/>
      <c r="AG2359" s="167"/>
      <c r="AN2359" s="68"/>
      <c r="AO2359" s="68"/>
      <c r="AP2359" s="68"/>
      <c r="AQ2359" s="68"/>
      <c r="AR2359" s="68"/>
      <c r="AS2359" s="68"/>
      <c r="AT2359" s="68"/>
      <c r="AU2359" s="68"/>
    </row>
    <row r="2360" spans="27:47">
      <c r="AA2360" s="68"/>
      <c r="AB2360" s="68"/>
      <c r="AC2360" s="68"/>
      <c r="AD2360" s="68"/>
      <c r="AE2360" s="68"/>
      <c r="AF2360" s="170"/>
      <c r="AG2360" s="167"/>
      <c r="AN2360" s="68"/>
      <c r="AO2360" s="68"/>
      <c r="AP2360" s="68"/>
      <c r="AQ2360" s="68"/>
      <c r="AR2360" s="68"/>
      <c r="AS2360" s="68"/>
      <c r="AT2360" s="68"/>
      <c r="AU2360" s="68"/>
    </row>
    <row r="2361" spans="27:47">
      <c r="AA2361" s="68"/>
      <c r="AB2361" s="68"/>
      <c r="AC2361" s="68"/>
      <c r="AD2361" s="68"/>
      <c r="AE2361" s="68"/>
      <c r="AF2361" s="170"/>
      <c r="AG2361" s="167"/>
      <c r="AN2361" s="68"/>
      <c r="AO2361" s="68"/>
      <c r="AP2361" s="68"/>
      <c r="AQ2361" s="68"/>
      <c r="AR2361" s="68"/>
      <c r="AS2361" s="68"/>
      <c r="AT2361" s="68"/>
      <c r="AU2361" s="68"/>
    </row>
    <row r="2362" spans="27:47">
      <c r="AA2362" s="68"/>
      <c r="AB2362" s="68"/>
      <c r="AC2362" s="68"/>
      <c r="AD2362" s="68"/>
      <c r="AE2362" s="68"/>
      <c r="AF2362" s="170"/>
      <c r="AG2362" s="167"/>
      <c r="AN2362" s="68"/>
      <c r="AO2362" s="68"/>
      <c r="AP2362" s="68"/>
      <c r="AQ2362" s="68"/>
      <c r="AR2362" s="68"/>
      <c r="AS2362" s="68"/>
      <c r="AT2362" s="68"/>
      <c r="AU2362" s="68"/>
    </row>
    <row r="2363" spans="27:47">
      <c r="AA2363" s="68"/>
      <c r="AB2363" s="68"/>
      <c r="AC2363" s="68"/>
      <c r="AD2363" s="68"/>
      <c r="AE2363" s="68"/>
      <c r="AF2363" s="170"/>
      <c r="AG2363" s="167"/>
      <c r="AN2363" s="68"/>
      <c r="AO2363" s="68"/>
      <c r="AP2363" s="68"/>
      <c r="AQ2363" s="68"/>
      <c r="AR2363" s="68"/>
      <c r="AS2363" s="68"/>
      <c r="AT2363" s="68"/>
      <c r="AU2363" s="68"/>
    </row>
    <row r="2364" spans="27:47">
      <c r="AA2364" s="68"/>
      <c r="AB2364" s="68"/>
      <c r="AC2364" s="68"/>
      <c r="AD2364" s="68"/>
      <c r="AE2364" s="68"/>
      <c r="AF2364" s="170"/>
      <c r="AG2364" s="167"/>
      <c r="AN2364" s="68"/>
      <c r="AO2364" s="68"/>
      <c r="AP2364" s="68"/>
      <c r="AQ2364" s="68"/>
      <c r="AR2364" s="68"/>
      <c r="AS2364" s="68"/>
      <c r="AT2364" s="68"/>
      <c r="AU2364" s="68"/>
    </row>
    <row r="2365" spans="27:47">
      <c r="AA2365" s="68"/>
      <c r="AB2365" s="68"/>
      <c r="AC2365" s="68"/>
      <c r="AD2365" s="68"/>
      <c r="AE2365" s="68"/>
      <c r="AF2365" s="170"/>
      <c r="AG2365" s="167"/>
      <c r="AN2365" s="68"/>
      <c r="AO2365" s="68"/>
      <c r="AP2365" s="68"/>
      <c r="AQ2365" s="68"/>
      <c r="AR2365" s="68"/>
      <c r="AS2365" s="68"/>
      <c r="AT2365" s="68"/>
      <c r="AU2365" s="68"/>
    </row>
    <row r="2366" spans="27:47">
      <c r="AA2366" s="68"/>
      <c r="AB2366" s="68"/>
      <c r="AC2366" s="68"/>
      <c r="AD2366" s="68"/>
      <c r="AE2366" s="68"/>
      <c r="AF2366" s="170"/>
      <c r="AG2366" s="167"/>
      <c r="AN2366" s="68"/>
      <c r="AO2366" s="68"/>
      <c r="AP2366" s="68"/>
      <c r="AQ2366" s="68"/>
      <c r="AR2366" s="68"/>
      <c r="AS2366" s="68"/>
      <c r="AT2366" s="68"/>
      <c r="AU2366" s="68"/>
    </row>
    <row r="2367" spans="27:47">
      <c r="AA2367" s="68"/>
      <c r="AB2367" s="68"/>
      <c r="AC2367" s="68"/>
      <c r="AD2367" s="68"/>
      <c r="AE2367" s="68"/>
      <c r="AF2367" s="170"/>
      <c r="AG2367" s="167"/>
      <c r="AN2367" s="68"/>
      <c r="AO2367" s="68"/>
      <c r="AP2367" s="68"/>
      <c r="AQ2367" s="68"/>
      <c r="AR2367" s="68"/>
      <c r="AS2367" s="68"/>
      <c r="AT2367" s="68"/>
      <c r="AU2367" s="68"/>
    </row>
    <row r="2368" spans="27:47">
      <c r="AA2368" s="68"/>
      <c r="AB2368" s="68"/>
      <c r="AC2368" s="68"/>
      <c r="AD2368" s="68"/>
      <c r="AE2368" s="68"/>
      <c r="AF2368" s="170"/>
      <c r="AG2368" s="167"/>
      <c r="AN2368" s="68"/>
      <c r="AO2368" s="68"/>
      <c r="AP2368" s="68"/>
      <c r="AQ2368" s="68"/>
      <c r="AR2368" s="68"/>
      <c r="AS2368" s="68"/>
      <c r="AT2368" s="68"/>
      <c r="AU2368" s="68"/>
    </row>
    <row r="2369" spans="27:47">
      <c r="AA2369" s="68"/>
      <c r="AB2369" s="68"/>
      <c r="AC2369" s="68"/>
      <c r="AD2369" s="68"/>
      <c r="AE2369" s="68"/>
      <c r="AF2369" s="170"/>
      <c r="AG2369" s="167"/>
      <c r="AN2369" s="68"/>
      <c r="AO2369" s="68"/>
      <c r="AP2369" s="68"/>
      <c r="AQ2369" s="68"/>
      <c r="AR2369" s="68"/>
      <c r="AS2369" s="68"/>
      <c r="AT2369" s="68"/>
      <c r="AU2369" s="68"/>
    </row>
    <row r="2370" spans="27:47">
      <c r="AA2370" s="68"/>
      <c r="AB2370" s="68"/>
      <c r="AC2370" s="68"/>
      <c r="AD2370" s="68"/>
      <c r="AE2370" s="68"/>
      <c r="AF2370" s="170"/>
      <c r="AG2370" s="167"/>
      <c r="AN2370" s="68"/>
      <c r="AO2370" s="68"/>
      <c r="AP2370" s="68"/>
      <c r="AQ2370" s="68"/>
      <c r="AR2370" s="68"/>
      <c r="AS2370" s="68"/>
      <c r="AT2370" s="68"/>
      <c r="AU2370" s="68"/>
    </row>
    <row r="2371" spans="27:47">
      <c r="AA2371" s="68"/>
      <c r="AB2371" s="68"/>
      <c r="AC2371" s="68"/>
      <c r="AD2371" s="68"/>
      <c r="AE2371" s="68"/>
      <c r="AF2371" s="170"/>
      <c r="AG2371" s="167"/>
      <c r="AN2371" s="68"/>
      <c r="AO2371" s="68"/>
      <c r="AP2371" s="68"/>
      <c r="AQ2371" s="68"/>
      <c r="AR2371" s="68"/>
      <c r="AS2371" s="68"/>
      <c r="AT2371" s="68"/>
      <c r="AU2371" s="68"/>
    </row>
    <row r="2372" spans="27:47">
      <c r="AA2372" s="68"/>
      <c r="AB2372" s="68"/>
      <c r="AC2372" s="68"/>
      <c r="AD2372" s="68"/>
      <c r="AE2372" s="68"/>
      <c r="AF2372" s="170"/>
      <c r="AG2372" s="167"/>
      <c r="AN2372" s="68"/>
      <c r="AO2372" s="68"/>
      <c r="AP2372" s="68"/>
      <c r="AQ2372" s="68"/>
      <c r="AR2372" s="68"/>
      <c r="AS2372" s="68"/>
      <c r="AT2372" s="68"/>
      <c r="AU2372" s="68"/>
    </row>
    <row r="2373" spans="27:47">
      <c r="AA2373" s="68"/>
      <c r="AB2373" s="68"/>
      <c r="AC2373" s="68"/>
      <c r="AD2373" s="68"/>
      <c r="AE2373" s="68"/>
      <c r="AF2373" s="170"/>
      <c r="AG2373" s="167"/>
      <c r="AN2373" s="68"/>
      <c r="AO2373" s="68"/>
      <c r="AP2373" s="68"/>
      <c r="AQ2373" s="68"/>
      <c r="AR2373" s="68"/>
      <c r="AS2373" s="68"/>
      <c r="AT2373" s="68"/>
      <c r="AU2373" s="68"/>
    </row>
    <row r="2374" spans="27:47">
      <c r="AA2374" s="68"/>
      <c r="AB2374" s="68"/>
      <c r="AC2374" s="68"/>
      <c r="AD2374" s="68"/>
      <c r="AE2374" s="68"/>
      <c r="AF2374" s="170"/>
      <c r="AG2374" s="167"/>
      <c r="AN2374" s="68"/>
      <c r="AO2374" s="68"/>
      <c r="AP2374" s="68"/>
      <c r="AQ2374" s="68"/>
      <c r="AR2374" s="68"/>
      <c r="AS2374" s="68"/>
      <c r="AT2374" s="68"/>
      <c r="AU2374" s="68"/>
    </row>
    <row r="2375" spans="27:47">
      <c r="AA2375" s="68"/>
      <c r="AB2375" s="68"/>
      <c r="AC2375" s="68"/>
      <c r="AD2375" s="68"/>
      <c r="AE2375" s="68"/>
      <c r="AF2375" s="170"/>
      <c r="AG2375" s="167"/>
      <c r="AN2375" s="68"/>
      <c r="AO2375" s="68"/>
      <c r="AP2375" s="68"/>
      <c r="AQ2375" s="68"/>
      <c r="AR2375" s="68"/>
      <c r="AS2375" s="68"/>
      <c r="AT2375" s="68"/>
      <c r="AU2375" s="68"/>
    </row>
    <row r="2376" spans="27:47">
      <c r="AA2376" s="68"/>
      <c r="AB2376" s="68"/>
      <c r="AC2376" s="68"/>
      <c r="AD2376" s="68"/>
      <c r="AE2376" s="68"/>
      <c r="AF2376" s="170"/>
      <c r="AG2376" s="167"/>
      <c r="AN2376" s="68"/>
      <c r="AO2376" s="68"/>
      <c r="AP2376" s="68"/>
      <c r="AQ2376" s="68"/>
      <c r="AR2376" s="68"/>
      <c r="AS2376" s="68"/>
      <c r="AT2376" s="68"/>
      <c r="AU2376" s="68"/>
    </row>
    <row r="2377" spans="27:47">
      <c r="AA2377" s="68"/>
      <c r="AB2377" s="68"/>
      <c r="AC2377" s="68"/>
      <c r="AD2377" s="68"/>
      <c r="AE2377" s="68"/>
      <c r="AF2377" s="170"/>
      <c r="AG2377" s="167"/>
      <c r="AN2377" s="68"/>
      <c r="AO2377" s="68"/>
      <c r="AP2377" s="68"/>
      <c r="AQ2377" s="68"/>
      <c r="AR2377" s="68"/>
      <c r="AS2377" s="68"/>
      <c r="AT2377" s="68"/>
      <c r="AU2377" s="68"/>
    </row>
    <row r="2378" spans="27:47">
      <c r="AA2378" s="68"/>
      <c r="AB2378" s="68"/>
      <c r="AC2378" s="68"/>
      <c r="AD2378" s="68"/>
      <c r="AE2378" s="68"/>
      <c r="AF2378" s="170"/>
      <c r="AG2378" s="167"/>
      <c r="AN2378" s="68"/>
      <c r="AO2378" s="68"/>
      <c r="AP2378" s="68"/>
      <c r="AQ2378" s="68"/>
      <c r="AR2378" s="68"/>
      <c r="AS2378" s="68"/>
      <c r="AT2378" s="68"/>
      <c r="AU2378" s="68"/>
    </row>
    <row r="2379" spans="27:47">
      <c r="AA2379" s="68"/>
      <c r="AB2379" s="68"/>
      <c r="AC2379" s="68"/>
      <c r="AD2379" s="68"/>
      <c r="AE2379" s="68"/>
      <c r="AF2379" s="170"/>
      <c r="AG2379" s="167"/>
      <c r="AN2379" s="68"/>
      <c r="AO2379" s="68"/>
      <c r="AP2379" s="68"/>
      <c r="AQ2379" s="68"/>
      <c r="AR2379" s="68"/>
      <c r="AS2379" s="68"/>
      <c r="AT2379" s="68"/>
      <c r="AU2379" s="68"/>
    </row>
    <row r="2380" spans="27:47">
      <c r="AA2380" s="68"/>
      <c r="AB2380" s="68"/>
      <c r="AC2380" s="68"/>
      <c r="AD2380" s="68"/>
      <c r="AE2380" s="68"/>
      <c r="AF2380" s="170"/>
      <c r="AG2380" s="167"/>
      <c r="AN2380" s="68"/>
      <c r="AO2380" s="68"/>
      <c r="AP2380" s="68"/>
      <c r="AQ2380" s="68"/>
      <c r="AR2380" s="68"/>
      <c r="AS2380" s="68"/>
      <c r="AT2380" s="68"/>
      <c r="AU2380" s="68"/>
    </row>
    <row r="2381" spans="27:47">
      <c r="AA2381" s="68"/>
      <c r="AB2381" s="68"/>
      <c r="AC2381" s="68"/>
      <c r="AD2381" s="68"/>
      <c r="AE2381" s="68"/>
      <c r="AF2381" s="170"/>
      <c r="AG2381" s="167"/>
      <c r="AN2381" s="68"/>
      <c r="AO2381" s="68"/>
      <c r="AP2381" s="68"/>
      <c r="AQ2381" s="68"/>
      <c r="AR2381" s="68"/>
      <c r="AS2381" s="68"/>
      <c r="AT2381" s="68"/>
      <c r="AU2381" s="68"/>
    </row>
    <row r="2382" spans="27:47">
      <c r="AA2382" s="68"/>
      <c r="AB2382" s="68"/>
      <c r="AC2382" s="68"/>
      <c r="AD2382" s="68"/>
      <c r="AE2382" s="68"/>
      <c r="AF2382" s="170"/>
      <c r="AG2382" s="167"/>
      <c r="AN2382" s="68"/>
      <c r="AO2382" s="68"/>
      <c r="AP2382" s="68"/>
      <c r="AQ2382" s="68"/>
      <c r="AR2382" s="68"/>
      <c r="AS2382" s="68"/>
      <c r="AT2382" s="68"/>
      <c r="AU2382" s="68"/>
    </row>
    <row r="2383" spans="27:47">
      <c r="AA2383" s="68"/>
      <c r="AB2383" s="68"/>
      <c r="AC2383" s="68"/>
      <c r="AD2383" s="68"/>
      <c r="AE2383" s="68"/>
      <c r="AF2383" s="170"/>
      <c r="AG2383" s="167"/>
      <c r="AN2383" s="68"/>
      <c r="AO2383" s="68"/>
      <c r="AP2383" s="68"/>
      <c r="AQ2383" s="68"/>
      <c r="AR2383" s="68"/>
      <c r="AS2383" s="68"/>
      <c r="AT2383" s="68"/>
      <c r="AU2383" s="68"/>
    </row>
    <row r="2384" spans="27:47">
      <c r="AA2384" s="68"/>
      <c r="AB2384" s="68"/>
      <c r="AC2384" s="68"/>
      <c r="AD2384" s="68"/>
      <c r="AE2384" s="68"/>
      <c r="AF2384" s="170"/>
      <c r="AG2384" s="167"/>
      <c r="AN2384" s="68"/>
      <c r="AO2384" s="68"/>
      <c r="AP2384" s="68"/>
      <c r="AQ2384" s="68"/>
      <c r="AR2384" s="68"/>
      <c r="AS2384" s="68"/>
      <c r="AT2384" s="68"/>
      <c r="AU2384" s="68"/>
    </row>
    <row r="2385" spans="27:47">
      <c r="AA2385" s="68"/>
      <c r="AB2385" s="68"/>
      <c r="AC2385" s="68"/>
      <c r="AD2385" s="68"/>
      <c r="AE2385" s="68"/>
      <c r="AF2385" s="170"/>
      <c r="AG2385" s="167"/>
      <c r="AN2385" s="68"/>
      <c r="AO2385" s="68"/>
      <c r="AP2385" s="68"/>
      <c r="AQ2385" s="68"/>
      <c r="AR2385" s="68"/>
      <c r="AS2385" s="68"/>
      <c r="AT2385" s="68"/>
      <c r="AU2385" s="68"/>
    </row>
    <row r="2386" spans="27:47">
      <c r="AA2386" s="68"/>
      <c r="AB2386" s="68"/>
      <c r="AC2386" s="68"/>
      <c r="AD2386" s="68"/>
      <c r="AE2386" s="68"/>
      <c r="AF2386" s="170"/>
      <c r="AG2386" s="167"/>
      <c r="AN2386" s="68"/>
      <c r="AO2386" s="68"/>
      <c r="AP2386" s="68"/>
      <c r="AQ2386" s="68"/>
      <c r="AR2386" s="68"/>
      <c r="AS2386" s="68"/>
      <c r="AT2386" s="68"/>
      <c r="AU2386" s="68"/>
    </row>
    <row r="2387" spans="27:47">
      <c r="AA2387" s="68"/>
      <c r="AB2387" s="68"/>
      <c r="AC2387" s="68"/>
      <c r="AD2387" s="68"/>
      <c r="AE2387" s="68"/>
      <c r="AF2387" s="170"/>
      <c r="AG2387" s="167"/>
      <c r="AN2387" s="68"/>
      <c r="AO2387" s="68"/>
      <c r="AP2387" s="68"/>
      <c r="AQ2387" s="68"/>
      <c r="AR2387" s="68"/>
      <c r="AS2387" s="68"/>
      <c r="AT2387" s="68"/>
      <c r="AU2387" s="68"/>
    </row>
    <row r="2388" spans="27:47">
      <c r="AA2388" s="68"/>
      <c r="AB2388" s="68"/>
      <c r="AC2388" s="68"/>
      <c r="AD2388" s="68"/>
      <c r="AE2388" s="68"/>
      <c r="AF2388" s="170"/>
      <c r="AG2388" s="167"/>
      <c r="AN2388" s="68"/>
      <c r="AO2388" s="68"/>
      <c r="AP2388" s="68"/>
      <c r="AQ2388" s="68"/>
      <c r="AR2388" s="68"/>
      <c r="AS2388" s="68"/>
      <c r="AT2388" s="68"/>
      <c r="AU2388" s="68"/>
    </row>
    <row r="2389" spans="27:47">
      <c r="AA2389" s="68"/>
      <c r="AB2389" s="68"/>
      <c r="AC2389" s="68"/>
      <c r="AD2389" s="68"/>
      <c r="AE2389" s="68"/>
      <c r="AF2389" s="170"/>
      <c r="AG2389" s="167"/>
      <c r="AN2389" s="68"/>
      <c r="AO2389" s="68"/>
      <c r="AP2389" s="68"/>
      <c r="AQ2389" s="68"/>
      <c r="AR2389" s="68"/>
      <c r="AS2389" s="68"/>
      <c r="AT2389" s="68"/>
      <c r="AU2389" s="68"/>
    </row>
    <row r="2390" spans="27:47">
      <c r="AA2390" s="68"/>
      <c r="AB2390" s="68"/>
      <c r="AC2390" s="68"/>
      <c r="AD2390" s="68"/>
      <c r="AE2390" s="68"/>
      <c r="AF2390" s="170"/>
      <c r="AG2390" s="167"/>
      <c r="AN2390" s="68"/>
      <c r="AO2390" s="68"/>
      <c r="AP2390" s="68"/>
      <c r="AQ2390" s="68"/>
      <c r="AR2390" s="68"/>
      <c r="AS2390" s="68"/>
      <c r="AT2390" s="68"/>
      <c r="AU2390" s="68"/>
    </row>
    <row r="2391" spans="27:47">
      <c r="AA2391" s="68"/>
      <c r="AB2391" s="68"/>
      <c r="AC2391" s="68"/>
      <c r="AD2391" s="68"/>
      <c r="AE2391" s="68"/>
      <c r="AF2391" s="170"/>
      <c r="AG2391" s="167"/>
      <c r="AN2391" s="68"/>
      <c r="AO2391" s="68"/>
      <c r="AP2391" s="68"/>
      <c r="AQ2391" s="68"/>
      <c r="AR2391" s="68"/>
      <c r="AS2391" s="68"/>
      <c r="AT2391" s="68"/>
      <c r="AU2391" s="68"/>
    </row>
    <row r="2392" spans="27:47">
      <c r="AA2392" s="68"/>
      <c r="AB2392" s="68"/>
      <c r="AC2392" s="68"/>
      <c r="AD2392" s="68"/>
      <c r="AE2392" s="68"/>
      <c r="AF2392" s="170"/>
      <c r="AG2392" s="167"/>
      <c r="AN2392" s="68"/>
      <c r="AO2392" s="68"/>
      <c r="AP2392" s="68"/>
      <c r="AQ2392" s="68"/>
      <c r="AR2392" s="68"/>
      <c r="AS2392" s="68"/>
      <c r="AT2392" s="68"/>
      <c r="AU2392" s="68"/>
    </row>
    <row r="2393" spans="27:47">
      <c r="AA2393" s="68"/>
      <c r="AB2393" s="68"/>
      <c r="AC2393" s="68"/>
      <c r="AD2393" s="68"/>
      <c r="AE2393" s="68"/>
      <c r="AF2393" s="170"/>
      <c r="AG2393" s="167"/>
      <c r="AN2393" s="68"/>
      <c r="AO2393" s="68"/>
      <c r="AP2393" s="68"/>
      <c r="AQ2393" s="68"/>
      <c r="AR2393" s="68"/>
      <c r="AS2393" s="68"/>
      <c r="AT2393" s="68"/>
      <c r="AU2393" s="68"/>
    </row>
    <row r="2394" spans="27:47">
      <c r="AA2394" s="68"/>
      <c r="AB2394" s="68"/>
      <c r="AC2394" s="68"/>
      <c r="AD2394" s="68"/>
      <c r="AE2394" s="68"/>
      <c r="AF2394" s="170"/>
      <c r="AG2394" s="167"/>
      <c r="AN2394" s="68"/>
      <c r="AO2394" s="68"/>
      <c r="AP2394" s="68"/>
      <c r="AQ2394" s="68"/>
      <c r="AR2394" s="68"/>
      <c r="AS2394" s="68"/>
      <c r="AT2394" s="68"/>
      <c r="AU2394" s="68"/>
    </row>
    <row r="2395" spans="27:47">
      <c r="AA2395" s="68"/>
      <c r="AB2395" s="68"/>
      <c r="AC2395" s="68"/>
      <c r="AD2395" s="68"/>
      <c r="AE2395" s="68"/>
      <c r="AF2395" s="170"/>
      <c r="AG2395" s="167"/>
      <c r="AN2395" s="68"/>
      <c r="AO2395" s="68"/>
      <c r="AP2395" s="68"/>
      <c r="AQ2395" s="68"/>
      <c r="AR2395" s="68"/>
      <c r="AS2395" s="68"/>
      <c r="AT2395" s="68"/>
      <c r="AU2395" s="68"/>
    </row>
    <row r="2396" spans="27:47">
      <c r="AA2396" s="68"/>
      <c r="AB2396" s="68"/>
      <c r="AC2396" s="68"/>
      <c r="AD2396" s="68"/>
      <c r="AE2396" s="68"/>
      <c r="AF2396" s="170"/>
      <c r="AG2396" s="167"/>
      <c r="AN2396" s="68"/>
      <c r="AO2396" s="68"/>
      <c r="AP2396" s="68"/>
      <c r="AQ2396" s="68"/>
      <c r="AR2396" s="68"/>
      <c r="AS2396" s="68"/>
      <c r="AT2396" s="68"/>
      <c r="AU2396" s="68"/>
    </row>
    <row r="2397" spans="27:47">
      <c r="AA2397" s="68"/>
      <c r="AB2397" s="68"/>
      <c r="AC2397" s="68"/>
      <c r="AD2397" s="68"/>
      <c r="AE2397" s="68"/>
      <c r="AF2397" s="170"/>
      <c r="AG2397" s="167"/>
      <c r="AN2397" s="68"/>
      <c r="AO2397" s="68"/>
      <c r="AP2397" s="68"/>
      <c r="AQ2397" s="68"/>
      <c r="AR2397" s="68"/>
      <c r="AS2397" s="68"/>
      <c r="AT2397" s="68"/>
      <c r="AU2397" s="68"/>
    </row>
    <row r="2398" spans="27:47">
      <c r="AA2398" s="68"/>
      <c r="AB2398" s="68"/>
      <c r="AC2398" s="68"/>
      <c r="AD2398" s="68"/>
      <c r="AE2398" s="68"/>
      <c r="AF2398" s="170"/>
      <c r="AG2398" s="167"/>
      <c r="AN2398" s="68"/>
      <c r="AO2398" s="68"/>
      <c r="AP2398" s="68"/>
      <c r="AQ2398" s="68"/>
      <c r="AR2398" s="68"/>
      <c r="AS2398" s="68"/>
      <c r="AT2398" s="68"/>
      <c r="AU2398" s="68"/>
    </row>
    <row r="2399" spans="27:47">
      <c r="AA2399" s="68"/>
      <c r="AB2399" s="68"/>
      <c r="AC2399" s="68"/>
      <c r="AD2399" s="68"/>
      <c r="AE2399" s="68"/>
      <c r="AF2399" s="170"/>
      <c r="AG2399" s="167"/>
      <c r="AN2399" s="68"/>
      <c r="AO2399" s="68"/>
      <c r="AP2399" s="68"/>
      <c r="AQ2399" s="68"/>
      <c r="AR2399" s="68"/>
      <c r="AS2399" s="68"/>
      <c r="AT2399" s="68"/>
      <c r="AU2399" s="68"/>
    </row>
    <row r="2400" spans="27:47">
      <c r="AA2400" s="68"/>
      <c r="AB2400" s="68"/>
      <c r="AC2400" s="68"/>
      <c r="AD2400" s="68"/>
      <c r="AE2400" s="68"/>
      <c r="AF2400" s="170"/>
      <c r="AG2400" s="167"/>
      <c r="AN2400" s="68"/>
      <c r="AO2400" s="68"/>
      <c r="AP2400" s="68"/>
      <c r="AQ2400" s="68"/>
      <c r="AR2400" s="68"/>
      <c r="AS2400" s="68"/>
      <c r="AT2400" s="68"/>
      <c r="AU2400" s="68"/>
    </row>
    <row r="2401" spans="27:47">
      <c r="AA2401" s="68"/>
      <c r="AB2401" s="68"/>
      <c r="AC2401" s="68"/>
      <c r="AD2401" s="68"/>
      <c r="AE2401" s="68"/>
      <c r="AF2401" s="170"/>
      <c r="AG2401" s="167"/>
      <c r="AN2401" s="68"/>
      <c r="AO2401" s="68"/>
      <c r="AP2401" s="68"/>
      <c r="AQ2401" s="68"/>
      <c r="AR2401" s="68"/>
      <c r="AS2401" s="68"/>
      <c r="AT2401" s="68"/>
      <c r="AU2401" s="68"/>
    </row>
    <row r="2402" spans="27:47">
      <c r="AA2402" s="68"/>
      <c r="AB2402" s="68"/>
      <c r="AC2402" s="68"/>
      <c r="AD2402" s="68"/>
      <c r="AE2402" s="68"/>
      <c r="AF2402" s="170"/>
      <c r="AG2402" s="167"/>
      <c r="AN2402" s="68"/>
      <c r="AO2402" s="68"/>
      <c r="AP2402" s="68"/>
      <c r="AQ2402" s="68"/>
      <c r="AR2402" s="68"/>
      <c r="AS2402" s="68"/>
      <c r="AT2402" s="68"/>
      <c r="AU2402" s="68"/>
    </row>
    <row r="2403" spans="27:47">
      <c r="AA2403" s="68"/>
      <c r="AB2403" s="68"/>
      <c r="AC2403" s="68"/>
      <c r="AD2403" s="68"/>
      <c r="AE2403" s="68"/>
      <c r="AF2403" s="170"/>
      <c r="AG2403" s="167"/>
      <c r="AN2403" s="68"/>
      <c r="AO2403" s="68"/>
      <c r="AP2403" s="68"/>
      <c r="AQ2403" s="68"/>
      <c r="AR2403" s="68"/>
      <c r="AS2403" s="68"/>
      <c r="AT2403" s="68"/>
      <c r="AU2403" s="68"/>
    </row>
    <row r="2404" spans="27:47">
      <c r="AA2404" s="68"/>
      <c r="AB2404" s="68"/>
      <c r="AC2404" s="68"/>
      <c r="AD2404" s="68"/>
      <c r="AE2404" s="68"/>
      <c r="AF2404" s="170"/>
      <c r="AG2404" s="167"/>
      <c r="AN2404" s="68"/>
      <c r="AO2404" s="68"/>
      <c r="AP2404" s="68"/>
      <c r="AQ2404" s="68"/>
      <c r="AR2404" s="68"/>
      <c r="AS2404" s="68"/>
      <c r="AT2404" s="68"/>
      <c r="AU2404" s="68"/>
    </row>
    <row r="2405" spans="27:47">
      <c r="AA2405" s="68"/>
      <c r="AB2405" s="68"/>
      <c r="AC2405" s="68"/>
      <c r="AD2405" s="68"/>
      <c r="AE2405" s="68"/>
      <c r="AF2405" s="170"/>
      <c r="AG2405" s="167"/>
      <c r="AN2405" s="68"/>
      <c r="AO2405" s="68"/>
      <c r="AP2405" s="68"/>
      <c r="AQ2405" s="68"/>
      <c r="AR2405" s="68"/>
      <c r="AS2405" s="68"/>
      <c r="AT2405" s="68"/>
      <c r="AU2405" s="68"/>
    </row>
    <row r="2406" spans="27:47">
      <c r="AA2406" s="68"/>
      <c r="AB2406" s="68"/>
      <c r="AC2406" s="68"/>
      <c r="AD2406" s="68"/>
      <c r="AE2406" s="68"/>
      <c r="AF2406" s="170"/>
      <c r="AG2406" s="167"/>
      <c r="AN2406" s="68"/>
      <c r="AO2406" s="68"/>
      <c r="AP2406" s="68"/>
      <c r="AQ2406" s="68"/>
      <c r="AR2406" s="68"/>
      <c r="AS2406" s="68"/>
      <c r="AT2406" s="68"/>
      <c r="AU2406" s="68"/>
    </row>
    <row r="2407" spans="27:47">
      <c r="AA2407" s="68"/>
      <c r="AB2407" s="68"/>
      <c r="AC2407" s="68"/>
      <c r="AD2407" s="68"/>
      <c r="AE2407" s="68"/>
      <c r="AF2407" s="170"/>
      <c r="AG2407" s="167"/>
      <c r="AN2407" s="68"/>
      <c r="AO2407" s="68"/>
      <c r="AP2407" s="68"/>
      <c r="AQ2407" s="68"/>
      <c r="AR2407" s="68"/>
      <c r="AS2407" s="68"/>
      <c r="AT2407" s="68"/>
      <c r="AU2407" s="68"/>
    </row>
    <row r="2408" spans="27:47">
      <c r="AA2408" s="68"/>
      <c r="AB2408" s="68"/>
      <c r="AC2408" s="68"/>
      <c r="AD2408" s="68"/>
      <c r="AE2408" s="68"/>
      <c r="AF2408" s="170"/>
      <c r="AG2408" s="167"/>
      <c r="AN2408" s="68"/>
      <c r="AO2408" s="68"/>
      <c r="AP2408" s="68"/>
      <c r="AQ2408" s="68"/>
      <c r="AR2408" s="68"/>
      <c r="AS2408" s="68"/>
      <c r="AT2408" s="68"/>
      <c r="AU2408" s="68"/>
    </row>
    <row r="2409" spans="27:47">
      <c r="AA2409" s="68"/>
      <c r="AB2409" s="68"/>
      <c r="AC2409" s="68"/>
      <c r="AD2409" s="68"/>
      <c r="AE2409" s="68"/>
      <c r="AF2409" s="170"/>
      <c r="AG2409" s="167"/>
      <c r="AN2409" s="68"/>
      <c r="AO2409" s="68"/>
      <c r="AP2409" s="68"/>
      <c r="AQ2409" s="68"/>
      <c r="AR2409" s="68"/>
      <c r="AS2409" s="68"/>
      <c r="AT2409" s="68"/>
      <c r="AU2409" s="68"/>
    </row>
    <row r="2410" spans="27:47">
      <c r="AA2410" s="68"/>
      <c r="AB2410" s="68"/>
      <c r="AC2410" s="68"/>
      <c r="AD2410" s="68"/>
      <c r="AE2410" s="68"/>
      <c r="AF2410" s="170"/>
      <c r="AG2410" s="167"/>
      <c r="AN2410" s="68"/>
      <c r="AO2410" s="68"/>
      <c r="AP2410" s="68"/>
      <c r="AQ2410" s="68"/>
      <c r="AR2410" s="68"/>
      <c r="AS2410" s="68"/>
      <c r="AT2410" s="68"/>
      <c r="AU2410" s="68"/>
    </row>
    <row r="2411" spans="27:47">
      <c r="AA2411" s="68"/>
      <c r="AB2411" s="68"/>
      <c r="AC2411" s="68"/>
      <c r="AD2411" s="68"/>
      <c r="AE2411" s="68"/>
      <c r="AF2411" s="170"/>
      <c r="AG2411" s="167"/>
      <c r="AN2411" s="68"/>
      <c r="AO2411" s="68"/>
      <c r="AP2411" s="68"/>
      <c r="AQ2411" s="68"/>
      <c r="AR2411" s="68"/>
      <c r="AS2411" s="68"/>
      <c r="AT2411" s="68"/>
      <c r="AU2411" s="68"/>
    </row>
    <row r="2412" spans="27:47">
      <c r="AA2412" s="68"/>
      <c r="AB2412" s="68"/>
      <c r="AC2412" s="68"/>
      <c r="AD2412" s="68"/>
      <c r="AE2412" s="68"/>
      <c r="AF2412" s="170"/>
      <c r="AG2412" s="167"/>
      <c r="AN2412" s="68"/>
      <c r="AO2412" s="68"/>
      <c r="AP2412" s="68"/>
      <c r="AQ2412" s="68"/>
      <c r="AR2412" s="68"/>
      <c r="AS2412" s="68"/>
      <c r="AT2412" s="68"/>
      <c r="AU2412" s="68"/>
    </row>
    <row r="2413" spans="27:47">
      <c r="AA2413" s="68"/>
      <c r="AB2413" s="68"/>
      <c r="AC2413" s="68"/>
      <c r="AD2413" s="68"/>
      <c r="AE2413" s="68"/>
      <c r="AF2413" s="170"/>
      <c r="AG2413" s="167"/>
      <c r="AN2413" s="68"/>
      <c r="AO2413" s="68"/>
      <c r="AP2413" s="68"/>
      <c r="AQ2413" s="68"/>
      <c r="AR2413" s="68"/>
      <c r="AS2413" s="68"/>
      <c r="AT2413" s="68"/>
      <c r="AU2413" s="68"/>
    </row>
    <row r="2414" spans="27:47">
      <c r="AA2414" s="68"/>
      <c r="AB2414" s="68"/>
      <c r="AC2414" s="68"/>
      <c r="AD2414" s="68"/>
      <c r="AE2414" s="68"/>
      <c r="AF2414" s="170"/>
      <c r="AG2414" s="167"/>
      <c r="AN2414" s="68"/>
      <c r="AO2414" s="68"/>
      <c r="AP2414" s="68"/>
      <c r="AQ2414" s="68"/>
      <c r="AR2414" s="68"/>
      <c r="AS2414" s="68"/>
      <c r="AT2414" s="68"/>
      <c r="AU2414" s="68"/>
    </row>
    <row r="2415" spans="27:47">
      <c r="AA2415" s="68"/>
      <c r="AB2415" s="68"/>
      <c r="AC2415" s="68"/>
      <c r="AD2415" s="68"/>
      <c r="AE2415" s="68"/>
      <c r="AF2415" s="170"/>
      <c r="AG2415" s="167"/>
      <c r="AN2415" s="68"/>
      <c r="AO2415" s="68"/>
      <c r="AP2415" s="68"/>
      <c r="AQ2415" s="68"/>
      <c r="AR2415" s="68"/>
      <c r="AS2415" s="68"/>
      <c r="AT2415" s="68"/>
      <c r="AU2415" s="68"/>
    </row>
    <row r="2416" spans="27:47">
      <c r="AA2416" s="68"/>
      <c r="AB2416" s="68"/>
      <c r="AC2416" s="68"/>
      <c r="AD2416" s="68"/>
      <c r="AE2416" s="68"/>
      <c r="AF2416" s="170"/>
      <c r="AG2416" s="167"/>
      <c r="AN2416" s="68"/>
      <c r="AO2416" s="68"/>
      <c r="AP2416" s="68"/>
      <c r="AQ2416" s="68"/>
      <c r="AR2416" s="68"/>
      <c r="AS2416" s="68"/>
      <c r="AT2416" s="68"/>
      <c r="AU2416" s="68"/>
    </row>
    <row r="2417" spans="27:47">
      <c r="AA2417" s="68"/>
      <c r="AB2417" s="68"/>
      <c r="AC2417" s="68"/>
      <c r="AD2417" s="68"/>
      <c r="AE2417" s="68"/>
      <c r="AF2417" s="170"/>
      <c r="AG2417" s="167"/>
      <c r="AN2417" s="68"/>
      <c r="AO2417" s="68"/>
      <c r="AP2417" s="68"/>
      <c r="AQ2417" s="68"/>
      <c r="AR2417" s="68"/>
      <c r="AS2417" s="68"/>
      <c r="AT2417" s="68"/>
      <c r="AU2417" s="68"/>
    </row>
    <row r="2418" spans="27:47">
      <c r="AA2418" s="68"/>
      <c r="AB2418" s="68"/>
      <c r="AC2418" s="68"/>
      <c r="AD2418" s="68"/>
      <c r="AE2418" s="68"/>
      <c r="AF2418" s="170"/>
      <c r="AG2418" s="167"/>
      <c r="AN2418" s="68"/>
      <c r="AO2418" s="68"/>
      <c r="AP2418" s="68"/>
      <c r="AQ2418" s="68"/>
      <c r="AR2418" s="68"/>
      <c r="AS2418" s="68"/>
      <c r="AT2418" s="68"/>
      <c r="AU2418" s="68"/>
    </row>
    <row r="2419" spans="27:47">
      <c r="AA2419" s="68"/>
      <c r="AB2419" s="68"/>
      <c r="AC2419" s="68"/>
      <c r="AD2419" s="68"/>
      <c r="AE2419" s="68"/>
      <c r="AF2419" s="170"/>
      <c r="AG2419" s="167"/>
      <c r="AN2419" s="68"/>
      <c r="AO2419" s="68"/>
      <c r="AP2419" s="68"/>
      <c r="AQ2419" s="68"/>
      <c r="AR2419" s="68"/>
      <c r="AS2419" s="68"/>
      <c r="AT2419" s="68"/>
      <c r="AU2419" s="68"/>
    </row>
    <row r="2420" spans="27:47">
      <c r="AA2420" s="68"/>
      <c r="AB2420" s="68"/>
      <c r="AC2420" s="68"/>
      <c r="AD2420" s="68"/>
      <c r="AE2420" s="68"/>
      <c r="AF2420" s="170"/>
      <c r="AG2420" s="167"/>
      <c r="AN2420" s="68"/>
      <c r="AO2420" s="68"/>
      <c r="AP2420" s="68"/>
      <c r="AQ2420" s="68"/>
      <c r="AR2420" s="68"/>
      <c r="AS2420" s="68"/>
      <c r="AT2420" s="68"/>
      <c r="AU2420" s="68"/>
    </row>
    <row r="2421" spans="27:47">
      <c r="AA2421" s="68"/>
      <c r="AB2421" s="68"/>
      <c r="AC2421" s="68"/>
      <c r="AD2421" s="68"/>
      <c r="AE2421" s="68"/>
      <c r="AF2421" s="170"/>
      <c r="AG2421" s="167"/>
      <c r="AN2421" s="68"/>
      <c r="AO2421" s="68"/>
      <c r="AP2421" s="68"/>
      <c r="AQ2421" s="68"/>
      <c r="AR2421" s="68"/>
      <c r="AS2421" s="68"/>
      <c r="AT2421" s="68"/>
      <c r="AU2421" s="68"/>
    </row>
    <row r="2422" spans="27:47">
      <c r="AA2422" s="68"/>
      <c r="AB2422" s="68"/>
      <c r="AC2422" s="68"/>
      <c r="AD2422" s="68"/>
      <c r="AE2422" s="68"/>
      <c r="AF2422" s="170"/>
      <c r="AG2422" s="167"/>
      <c r="AN2422" s="68"/>
      <c r="AO2422" s="68"/>
      <c r="AP2422" s="68"/>
      <c r="AQ2422" s="68"/>
      <c r="AR2422" s="68"/>
      <c r="AS2422" s="68"/>
      <c r="AT2422" s="68"/>
      <c r="AU2422" s="68"/>
    </row>
    <row r="2423" spans="27:47">
      <c r="AA2423" s="68"/>
      <c r="AB2423" s="68"/>
      <c r="AC2423" s="68"/>
      <c r="AD2423" s="68"/>
      <c r="AE2423" s="68"/>
      <c r="AF2423" s="170"/>
      <c r="AG2423" s="167"/>
      <c r="AN2423" s="68"/>
      <c r="AO2423" s="68"/>
      <c r="AP2423" s="68"/>
      <c r="AQ2423" s="68"/>
      <c r="AR2423" s="68"/>
      <c r="AS2423" s="68"/>
      <c r="AT2423" s="68"/>
      <c r="AU2423" s="68"/>
    </row>
    <row r="2424" spans="27:47">
      <c r="AA2424" s="68"/>
      <c r="AB2424" s="68"/>
      <c r="AC2424" s="68"/>
      <c r="AD2424" s="68"/>
      <c r="AE2424" s="68"/>
      <c r="AF2424" s="170"/>
      <c r="AG2424" s="167"/>
      <c r="AN2424" s="68"/>
      <c r="AO2424" s="68"/>
      <c r="AP2424" s="68"/>
      <c r="AQ2424" s="68"/>
      <c r="AR2424" s="68"/>
      <c r="AS2424" s="68"/>
      <c r="AT2424" s="68"/>
      <c r="AU2424" s="68"/>
    </row>
    <row r="2425" spans="27:47">
      <c r="AA2425" s="68"/>
      <c r="AB2425" s="68"/>
      <c r="AC2425" s="68"/>
      <c r="AD2425" s="68"/>
      <c r="AE2425" s="68"/>
      <c r="AF2425" s="170"/>
      <c r="AG2425" s="167"/>
      <c r="AN2425" s="68"/>
      <c r="AO2425" s="68"/>
      <c r="AP2425" s="68"/>
      <c r="AQ2425" s="68"/>
      <c r="AR2425" s="68"/>
      <c r="AS2425" s="68"/>
      <c r="AT2425" s="68"/>
      <c r="AU2425" s="68"/>
    </row>
    <row r="2426" spans="27:47">
      <c r="AA2426" s="68"/>
      <c r="AB2426" s="68"/>
      <c r="AC2426" s="68"/>
      <c r="AD2426" s="68"/>
      <c r="AE2426" s="68"/>
      <c r="AF2426" s="170"/>
      <c r="AG2426" s="167"/>
      <c r="AN2426" s="68"/>
      <c r="AO2426" s="68"/>
      <c r="AP2426" s="68"/>
      <c r="AQ2426" s="68"/>
      <c r="AR2426" s="68"/>
      <c r="AS2426" s="68"/>
      <c r="AT2426" s="68"/>
      <c r="AU2426" s="68"/>
    </row>
    <row r="2427" spans="27:47">
      <c r="AA2427" s="68"/>
      <c r="AB2427" s="68"/>
      <c r="AC2427" s="68"/>
      <c r="AD2427" s="68"/>
      <c r="AE2427" s="68"/>
      <c r="AF2427" s="170"/>
      <c r="AG2427" s="167"/>
      <c r="AN2427" s="68"/>
      <c r="AO2427" s="68"/>
      <c r="AP2427" s="68"/>
      <c r="AQ2427" s="68"/>
      <c r="AR2427" s="68"/>
      <c r="AS2427" s="68"/>
      <c r="AT2427" s="68"/>
      <c r="AU2427" s="68"/>
    </row>
    <row r="2428" spans="27:47">
      <c r="AA2428" s="68"/>
      <c r="AB2428" s="68"/>
      <c r="AC2428" s="68"/>
      <c r="AD2428" s="68"/>
      <c r="AE2428" s="68"/>
      <c r="AF2428" s="170"/>
      <c r="AG2428" s="167"/>
      <c r="AN2428" s="68"/>
      <c r="AO2428" s="68"/>
      <c r="AP2428" s="68"/>
      <c r="AQ2428" s="68"/>
      <c r="AR2428" s="68"/>
      <c r="AS2428" s="68"/>
      <c r="AT2428" s="68"/>
      <c r="AU2428" s="68"/>
    </row>
    <row r="2429" spans="27:47">
      <c r="AA2429" s="68"/>
      <c r="AB2429" s="68"/>
      <c r="AC2429" s="68"/>
      <c r="AD2429" s="68"/>
      <c r="AE2429" s="68"/>
      <c r="AF2429" s="170"/>
      <c r="AG2429" s="167"/>
      <c r="AN2429" s="68"/>
      <c r="AO2429" s="68"/>
      <c r="AP2429" s="68"/>
      <c r="AQ2429" s="68"/>
      <c r="AR2429" s="68"/>
      <c r="AS2429" s="68"/>
      <c r="AT2429" s="68"/>
      <c r="AU2429" s="68"/>
    </row>
    <row r="2430" spans="27:47">
      <c r="AA2430" s="68"/>
      <c r="AB2430" s="68"/>
      <c r="AC2430" s="68"/>
      <c r="AD2430" s="68"/>
      <c r="AE2430" s="68"/>
      <c r="AF2430" s="170"/>
      <c r="AG2430" s="167"/>
      <c r="AN2430" s="68"/>
      <c r="AO2430" s="68"/>
      <c r="AP2430" s="68"/>
      <c r="AQ2430" s="68"/>
      <c r="AR2430" s="68"/>
      <c r="AS2430" s="68"/>
      <c r="AT2430" s="68"/>
      <c r="AU2430" s="68"/>
    </row>
    <row r="2431" spans="27:47">
      <c r="AA2431" s="68"/>
      <c r="AB2431" s="68"/>
      <c r="AC2431" s="68"/>
      <c r="AD2431" s="68"/>
      <c r="AE2431" s="68"/>
      <c r="AF2431" s="170"/>
      <c r="AG2431" s="167"/>
      <c r="AN2431" s="68"/>
      <c r="AO2431" s="68"/>
      <c r="AP2431" s="68"/>
      <c r="AQ2431" s="68"/>
      <c r="AR2431" s="68"/>
      <c r="AS2431" s="68"/>
      <c r="AT2431" s="68"/>
      <c r="AU2431" s="68"/>
    </row>
    <row r="2432" spans="27:47">
      <c r="AA2432" s="68"/>
      <c r="AB2432" s="68"/>
      <c r="AC2432" s="68"/>
      <c r="AD2432" s="68"/>
      <c r="AE2432" s="68"/>
      <c r="AF2432" s="170"/>
      <c r="AG2432" s="167"/>
      <c r="AN2432" s="68"/>
      <c r="AO2432" s="68"/>
      <c r="AP2432" s="68"/>
      <c r="AQ2432" s="68"/>
      <c r="AR2432" s="68"/>
      <c r="AS2432" s="68"/>
      <c r="AT2432" s="68"/>
      <c r="AU2432" s="68"/>
    </row>
    <row r="2433" spans="27:47">
      <c r="AA2433" s="68"/>
      <c r="AB2433" s="68"/>
      <c r="AC2433" s="68"/>
      <c r="AD2433" s="68"/>
      <c r="AE2433" s="68"/>
      <c r="AF2433" s="170"/>
      <c r="AG2433" s="167"/>
      <c r="AN2433" s="68"/>
      <c r="AO2433" s="68"/>
      <c r="AP2433" s="68"/>
      <c r="AQ2433" s="68"/>
      <c r="AR2433" s="68"/>
      <c r="AS2433" s="68"/>
      <c r="AT2433" s="68"/>
      <c r="AU2433" s="68"/>
    </row>
    <row r="2434" spans="27:47">
      <c r="AA2434" s="68"/>
      <c r="AB2434" s="68"/>
      <c r="AC2434" s="68"/>
      <c r="AD2434" s="68"/>
      <c r="AE2434" s="68"/>
      <c r="AF2434" s="170"/>
      <c r="AG2434" s="167"/>
      <c r="AN2434" s="68"/>
      <c r="AO2434" s="68"/>
      <c r="AP2434" s="68"/>
      <c r="AQ2434" s="68"/>
      <c r="AR2434" s="68"/>
      <c r="AS2434" s="68"/>
      <c r="AT2434" s="68"/>
      <c r="AU2434" s="68"/>
    </row>
    <row r="2435" spans="27:47">
      <c r="AA2435" s="68"/>
      <c r="AB2435" s="68"/>
      <c r="AC2435" s="68"/>
      <c r="AD2435" s="68"/>
      <c r="AE2435" s="68"/>
      <c r="AF2435" s="170"/>
      <c r="AG2435" s="167"/>
      <c r="AN2435" s="68"/>
      <c r="AO2435" s="68"/>
      <c r="AP2435" s="68"/>
      <c r="AQ2435" s="68"/>
      <c r="AR2435" s="68"/>
      <c r="AS2435" s="68"/>
      <c r="AT2435" s="68"/>
      <c r="AU2435" s="68"/>
    </row>
    <row r="2436" spans="27:47">
      <c r="AA2436" s="68"/>
      <c r="AB2436" s="68"/>
      <c r="AC2436" s="68"/>
      <c r="AD2436" s="68"/>
      <c r="AE2436" s="68"/>
      <c r="AF2436" s="170"/>
      <c r="AG2436" s="167"/>
      <c r="AN2436" s="68"/>
      <c r="AO2436" s="68"/>
      <c r="AP2436" s="68"/>
      <c r="AQ2436" s="68"/>
      <c r="AR2436" s="68"/>
      <c r="AS2436" s="68"/>
      <c r="AT2436" s="68"/>
      <c r="AU2436" s="68"/>
    </row>
    <row r="2437" spans="27:47">
      <c r="AA2437" s="68"/>
      <c r="AB2437" s="68"/>
      <c r="AC2437" s="68"/>
      <c r="AD2437" s="68"/>
      <c r="AE2437" s="68"/>
      <c r="AF2437" s="170"/>
      <c r="AG2437" s="167"/>
      <c r="AN2437" s="68"/>
      <c r="AO2437" s="68"/>
      <c r="AP2437" s="68"/>
      <c r="AQ2437" s="68"/>
      <c r="AR2437" s="68"/>
      <c r="AS2437" s="68"/>
      <c r="AT2437" s="68"/>
      <c r="AU2437" s="68"/>
    </row>
    <row r="2438" spans="27:47">
      <c r="AA2438" s="68"/>
      <c r="AB2438" s="68"/>
      <c r="AC2438" s="68"/>
      <c r="AD2438" s="68"/>
      <c r="AE2438" s="68"/>
      <c r="AF2438" s="170"/>
      <c r="AG2438" s="167"/>
      <c r="AN2438" s="68"/>
      <c r="AO2438" s="68"/>
      <c r="AP2438" s="68"/>
      <c r="AQ2438" s="68"/>
      <c r="AR2438" s="68"/>
      <c r="AS2438" s="68"/>
      <c r="AT2438" s="68"/>
      <c r="AU2438" s="68"/>
    </row>
    <row r="2439" spans="27:47">
      <c r="AA2439" s="68"/>
      <c r="AB2439" s="68"/>
      <c r="AC2439" s="68"/>
      <c r="AD2439" s="68"/>
      <c r="AE2439" s="68"/>
      <c r="AF2439" s="170"/>
      <c r="AG2439" s="167"/>
      <c r="AN2439" s="68"/>
      <c r="AO2439" s="68"/>
      <c r="AP2439" s="68"/>
      <c r="AQ2439" s="68"/>
      <c r="AR2439" s="68"/>
      <c r="AS2439" s="68"/>
      <c r="AT2439" s="68"/>
      <c r="AU2439" s="68"/>
    </row>
    <row r="2440" spans="27:47">
      <c r="AA2440" s="68"/>
      <c r="AB2440" s="68"/>
      <c r="AC2440" s="68"/>
      <c r="AD2440" s="68"/>
      <c r="AE2440" s="68"/>
      <c r="AF2440" s="170"/>
      <c r="AG2440" s="167"/>
      <c r="AN2440" s="68"/>
      <c r="AO2440" s="68"/>
      <c r="AP2440" s="68"/>
      <c r="AQ2440" s="68"/>
      <c r="AR2440" s="68"/>
      <c r="AS2440" s="68"/>
      <c r="AT2440" s="68"/>
      <c r="AU2440" s="68"/>
    </row>
    <row r="2441" spans="27:47">
      <c r="AA2441" s="68"/>
      <c r="AB2441" s="68"/>
      <c r="AC2441" s="68"/>
      <c r="AD2441" s="68"/>
      <c r="AE2441" s="68"/>
      <c r="AF2441" s="170"/>
      <c r="AG2441" s="167"/>
      <c r="AN2441" s="68"/>
      <c r="AO2441" s="68"/>
      <c r="AP2441" s="68"/>
      <c r="AQ2441" s="68"/>
      <c r="AR2441" s="68"/>
      <c r="AS2441" s="68"/>
      <c r="AT2441" s="68"/>
      <c r="AU2441" s="68"/>
    </row>
    <row r="2442" spans="27:47">
      <c r="AA2442" s="68"/>
      <c r="AB2442" s="68"/>
      <c r="AC2442" s="68"/>
      <c r="AD2442" s="68"/>
      <c r="AE2442" s="68"/>
      <c r="AF2442" s="170"/>
      <c r="AG2442" s="167"/>
      <c r="AN2442" s="68"/>
      <c r="AO2442" s="68"/>
      <c r="AP2442" s="68"/>
      <c r="AQ2442" s="68"/>
      <c r="AR2442" s="68"/>
      <c r="AS2442" s="68"/>
      <c r="AT2442" s="68"/>
      <c r="AU2442" s="68"/>
    </row>
    <row r="2443" spans="27:47">
      <c r="AA2443" s="68"/>
      <c r="AB2443" s="68"/>
      <c r="AC2443" s="68"/>
      <c r="AD2443" s="68"/>
      <c r="AE2443" s="68"/>
      <c r="AF2443" s="170"/>
      <c r="AG2443" s="167"/>
      <c r="AN2443" s="68"/>
      <c r="AO2443" s="68"/>
      <c r="AP2443" s="68"/>
      <c r="AQ2443" s="68"/>
      <c r="AR2443" s="68"/>
      <c r="AS2443" s="68"/>
      <c r="AT2443" s="68"/>
      <c r="AU2443" s="68"/>
    </row>
    <row r="2444" spans="27:47">
      <c r="AA2444" s="68"/>
      <c r="AB2444" s="68"/>
      <c r="AC2444" s="68"/>
      <c r="AD2444" s="68"/>
      <c r="AE2444" s="68"/>
      <c r="AF2444" s="170"/>
      <c r="AG2444" s="167"/>
      <c r="AN2444" s="68"/>
      <c r="AO2444" s="68"/>
      <c r="AP2444" s="68"/>
      <c r="AQ2444" s="68"/>
      <c r="AR2444" s="68"/>
      <c r="AS2444" s="68"/>
      <c r="AT2444" s="68"/>
      <c r="AU2444" s="68"/>
    </row>
    <row r="2445" spans="27:47">
      <c r="AA2445" s="68"/>
      <c r="AB2445" s="68"/>
      <c r="AC2445" s="68"/>
      <c r="AD2445" s="68"/>
      <c r="AE2445" s="68"/>
      <c r="AF2445" s="170"/>
      <c r="AG2445" s="167"/>
      <c r="AN2445" s="68"/>
      <c r="AO2445" s="68"/>
      <c r="AP2445" s="68"/>
      <c r="AQ2445" s="68"/>
      <c r="AR2445" s="68"/>
      <c r="AS2445" s="68"/>
      <c r="AT2445" s="68"/>
      <c r="AU2445" s="68"/>
    </row>
    <row r="2446" spans="27:47">
      <c r="AA2446" s="68"/>
      <c r="AB2446" s="68"/>
      <c r="AC2446" s="68"/>
      <c r="AD2446" s="68"/>
      <c r="AE2446" s="68"/>
      <c r="AF2446" s="170"/>
      <c r="AG2446" s="167"/>
      <c r="AN2446" s="68"/>
      <c r="AO2446" s="68"/>
      <c r="AP2446" s="68"/>
      <c r="AQ2446" s="68"/>
      <c r="AR2446" s="68"/>
      <c r="AS2446" s="68"/>
      <c r="AT2446" s="68"/>
      <c r="AU2446" s="68"/>
    </row>
    <row r="2447" spans="27:47">
      <c r="AA2447" s="68"/>
      <c r="AB2447" s="68"/>
      <c r="AC2447" s="68"/>
      <c r="AD2447" s="68"/>
      <c r="AE2447" s="68"/>
      <c r="AF2447" s="170"/>
      <c r="AG2447" s="167"/>
      <c r="AN2447" s="68"/>
      <c r="AO2447" s="68"/>
      <c r="AP2447" s="68"/>
      <c r="AQ2447" s="68"/>
      <c r="AR2447" s="68"/>
      <c r="AS2447" s="68"/>
      <c r="AT2447" s="68"/>
      <c r="AU2447" s="68"/>
    </row>
    <row r="2448" spans="27:47">
      <c r="AA2448" s="68"/>
      <c r="AB2448" s="68"/>
      <c r="AC2448" s="68"/>
      <c r="AD2448" s="68"/>
      <c r="AE2448" s="68"/>
      <c r="AF2448" s="170"/>
      <c r="AG2448" s="167"/>
      <c r="AN2448" s="68"/>
      <c r="AO2448" s="68"/>
      <c r="AP2448" s="68"/>
      <c r="AQ2448" s="68"/>
      <c r="AR2448" s="68"/>
      <c r="AS2448" s="68"/>
      <c r="AT2448" s="68"/>
      <c r="AU2448" s="68"/>
    </row>
    <row r="2449" spans="27:47">
      <c r="AA2449" s="68"/>
      <c r="AB2449" s="68"/>
      <c r="AC2449" s="68"/>
      <c r="AD2449" s="68"/>
      <c r="AE2449" s="68"/>
      <c r="AF2449" s="170"/>
      <c r="AG2449" s="167"/>
      <c r="AN2449" s="68"/>
      <c r="AO2449" s="68"/>
      <c r="AP2449" s="68"/>
      <c r="AQ2449" s="68"/>
      <c r="AR2449" s="68"/>
      <c r="AS2449" s="68"/>
      <c r="AT2449" s="68"/>
      <c r="AU2449" s="68"/>
    </row>
    <row r="2450" spans="27:47">
      <c r="AA2450" s="68"/>
      <c r="AB2450" s="68"/>
      <c r="AC2450" s="68"/>
      <c r="AD2450" s="68"/>
      <c r="AE2450" s="68"/>
      <c r="AF2450" s="170"/>
      <c r="AG2450" s="167"/>
      <c r="AN2450" s="68"/>
      <c r="AO2450" s="68"/>
      <c r="AP2450" s="68"/>
      <c r="AQ2450" s="68"/>
      <c r="AR2450" s="68"/>
      <c r="AS2450" s="68"/>
      <c r="AT2450" s="68"/>
      <c r="AU2450" s="68"/>
    </row>
    <row r="2451" spans="27:47">
      <c r="AA2451" s="68"/>
      <c r="AB2451" s="68"/>
      <c r="AC2451" s="68"/>
      <c r="AD2451" s="68"/>
      <c r="AE2451" s="68"/>
      <c r="AF2451" s="170"/>
      <c r="AG2451" s="167"/>
      <c r="AN2451" s="68"/>
      <c r="AO2451" s="68"/>
      <c r="AP2451" s="68"/>
      <c r="AQ2451" s="68"/>
      <c r="AR2451" s="68"/>
      <c r="AS2451" s="68"/>
      <c r="AT2451" s="68"/>
      <c r="AU2451" s="68"/>
    </row>
    <row r="2452" spans="27:47">
      <c r="AA2452" s="68"/>
      <c r="AB2452" s="68"/>
      <c r="AC2452" s="68"/>
      <c r="AD2452" s="68"/>
      <c r="AE2452" s="68"/>
      <c r="AF2452" s="170"/>
      <c r="AG2452" s="167"/>
      <c r="AN2452" s="68"/>
      <c r="AO2452" s="68"/>
      <c r="AP2452" s="68"/>
      <c r="AQ2452" s="68"/>
      <c r="AR2452" s="68"/>
      <c r="AS2452" s="68"/>
      <c r="AT2452" s="68"/>
      <c r="AU2452" s="68"/>
    </row>
    <row r="2453" spans="27:47">
      <c r="AA2453" s="68"/>
      <c r="AB2453" s="68"/>
      <c r="AC2453" s="68"/>
      <c r="AD2453" s="68"/>
      <c r="AE2453" s="68"/>
      <c r="AF2453" s="170"/>
      <c r="AG2453" s="167"/>
      <c r="AN2453" s="68"/>
      <c r="AO2453" s="68"/>
      <c r="AP2453" s="68"/>
      <c r="AQ2453" s="68"/>
      <c r="AR2453" s="68"/>
      <c r="AS2453" s="68"/>
      <c r="AT2453" s="68"/>
      <c r="AU2453" s="68"/>
    </row>
    <row r="2454" spans="27:47">
      <c r="AA2454" s="68"/>
      <c r="AB2454" s="68"/>
      <c r="AC2454" s="68"/>
      <c r="AD2454" s="68"/>
      <c r="AE2454" s="68"/>
      <c r="AF2454" s="170"/>
      <c r="AG2454" s="167"/>
      <c r="AN2454" s="68"/>
      <c r="AO2454" s="68"/>
      <c r="AP2454" s="68"/>
      <c r="AQ2454" s="68"/>
      <c r="AR2454" s="68"/>
      <c r="AS2454" s="68"/>
      <c r="AT2454" s="68"/>
      <c r="AU2454" s="68"/>
    </row>
    <row r="2455" spans="27:47">
      <c r="AA2455" s="68"/>
      <c r="AB2455" s="68"/>
      <c r="AC2455" s="68"/>
      <c r="AD2455" s="68"/>
      <c r="AE2455" s="68"/>
      <c r="AF2455" s="170"/>
      <c r="AG2455" s="167"/>
      <c r="AN2455" s="68"/>
      <c r="AO2455" s="68"/>
      <c r="AP2455" s="68"/>
      <c r="AQ2455" s="68"/>
      <c r="AR2455" s="68"/>
      <c r="AS2455" s="68"/>
      <c r="AT2455" s="68"/>
      <c r="AU2455" s="68"/>
    </row>
    <row r="2456" spans="27:47">
      <c r="AA2456" s="68"/>
      <c r="AB2456" s="68"/>
      <c r="AC2456" s="68"/>
      <c r="AD2456" s="68"/>
      <c r="AE2456" s="68"/>
      <c r="AF2456" s="170"/>
      <c r="AG2456" s="167"/>
      <c r="AN2456" s="68"/>
      <c r="AO2456" s="68"/>
      <c r="AP2456" s="68"/>
      <c r="AQ2456" s="68"/>
      <c r="AR2456" s="68"/>
      <c r="AS2456" s="68"/>
      <c r="AT2456" s="68"/>
      <c r="AU2456" s="68"/>
    </row>
    <row r="2457" spans="27:47">
      <c r="AA2457" s="68"/>
      <c r="AB2457" s="68"/>
      <c r="AC2457" s="68"/>
      <c r="AD2457" s="68"/>
      <c r="AE2457" s="68"/>
      <c r="AF2457" s="170"/>
      <c r="AG2457" s="167"/>
      <c r="AN2457" s="68"/>
      <c r="AO2457" s="68"/>
      <c r="AP2457" s="68"/>
      <c r="AQ2457" s="68"/>
      <c r="AR2457" s="68"/>
      <c r="AS2457" s="68"/>
      <c r="AT2457" s="68"/>
      <c r="AU2457" s="68"/>
    </row>
    <row r="2458" spans="27:47">
      <c r="AA2458" s="68"/>
      <c r="AB2458" s="68"/>
      <c r="AC2458" s="68"/>
      <c r="AD2458" s="68"/>
      <c r="AE2458" s="68"/>
      <c r="AF2458" s="170"/>
      <c r="AG2458" s="167"/>
      <c r="AN2458" s="68"/>
      <c r="AO2458" s="68"/>
      <c r="AP2458" s="68"/>
      <c r="AQ2458" s="68"/>
      <c r="AR2458" s="68"/>
      <c r="AS2458" s="68"/>
      <c r="AT2458" s="68"/>
      <c r="AU2458" s="68"/>
    </row>
    <row r="2459" spans="27:47">
      <c r="AA2459" s="68"/>
      <c r="AB2459" s="68"/>
      <c r="AC2459" s="68"/>
      <c r="AD2459" s="68"/>
      <c r="AE2459" s="68"/>
      <c r="AF2459" s="170"/>
      <c r="AG2459" s="167"/>
      <c r="AN2459" s="68"/>
      <c r="AO2459" s="68"/>
      <c r="AP2459" s="68"/>
      <c r="AQ2459" s="68"/>
      <c r="AR2459" s="68"/>
      <c r="AS2459" s="68"/>
      <c r="AT2459" s="68"/>
      <c r="AU2459" s="68"/>
    </row>
    <row r="2460" spans="27:47">
      <c r="AA2460" s="68"/>
      <c r="AB2460" s="68"/>
      <c r="AC2460" s="68"/>
      <c r="AD2460" s="68"/>
      <c r="AE2460" s="68"/>
      <c r="AF2460" s="170"/>
      <c r="AG2460" s="167"/>
      <c r="AN2460" s="68"/>
      <c r="AO2460" s="68"/>
      <c r="AP2460" s="68"/>
      <c r="AQ2460" s="68"/>
      <c r="AR2460" s="68"/>
      <c r="AS2460" s="68"/>
      <c r="AT2460" s="68"/>
      <c r="AU2460" s="68"/>
    </row>
    <row r="2461" spans="27:47">
      <c r="AA2461" s="68"/>
      <c r="AB2461" s="68"/>
      <c r="AC2461" s="68"/>
      <c r="AD2461" s="68"/>
      <c r="AE2461" s="68"/>
      <c r="AF2461" s="170"/>
      <c r="AG2461" s="167"/>
      <c r="AN2461" s="68"/>
      <c r="AO2461" s="68"/>
      <c r="AP2461" s="68"/>
      <c r="AQ2461" s="68"/>
      <c r="AR2461" s="68"/>
      <c r="AS2461" s="68"/>
      <c r="AT2461" s="68"/>
      <c r="AU2461" s="68"/>
    </row>
    <row r="2462" spans="27:47">
      <c r="AA2462" s="68"/>
      <c r="AB2462" s="68"/>
      <c r="AC2462" s="68"/>
      <c r="AD2462" s="68"/>
      <c r="AE2462" s="68"/>
      <c r="AF2462" s="170"/>
      <c r="AG2462" s="167"/>
      <c r="AN2462" s="68"/>
      <c r="AO2462" s="68"/>
      <c r="AP2462" s="68"/>
      <c r="AQ2462" s="68"/>
      <c r="AR2462" s="68"/>
      <c r="AS2462" s="68"/>
      <c r="AT2462" s="68"/>
      <c r="AU2462" s="68"/>
    </row>
    <row r="2463" spans="27:47">
      <c r="AA2463" s="68"/>
      <c r="AB2463" s="68"/>
      <c r="AC2463" s="68"/>
      <c r="AD2463" s="68"/>
      <c r="AE2463" s="68"/>
      <c r="AF2463" s="170"/>
      <c r="AG2463" s="167"/>
      <c r="AN2463" s="68"/>
      <c r="AO2463" s="68"/>
      <c r="AP2463" s="68"/>
      <c r="AQ2463" s="68"/>
      <c r="AR2463" s="68"/>
      <c r="AS2463" s="68"/>
      <c r="AT2463" s="68"/>
      <c r="AU2463" s="68"/>
    </row>
    <row r="2464" spans="27:47">
      <c r="AA2464" s="68"/>
      <c r="AB2464" s="68"/>
      <c r="AC2464" s="68"/>
      <c r="AD2464" s="68"/>
      <c r="AE2464" s="68"/>
      <c r="AF2464" s="170"/>
      <c r="AG2464" s="167"/>
      <c r="AN2464" s="68"/>
      <c r="AO2464" s="68"/>
      <c r="AP2464" s="68"/>
      <c r="AQ2464" s="68"/>
      <c r="AR2464" s="68"/>
      <c r="AS2464" s="68"/>
      <c r="AT2464" s="68"/>
      <c r="AU2464" s="68"/>
    </row>
    <row r="2465" spans="27:47">
      <c r="AA2465" s="68"/>
      <c r="AB2465" s="68"/>
      <c r="AC2465" s="68"/>
      <c r="AD2465" s="68"/>
      <c r="AE2465" s="68"/>
      <c r="AF2465" s="170"/>
      <c r="AG2465" s="167"/>
      <c r="AN2465" s="68"/>
      <c r="AO2465" s="68"/>
      <c r="AP2465" s="68"/>
      <c r="AQ2465" s="68"/>
      <c r="AR2465" s="68"/>
      <c r="AS2465" s="68"/>
      <c r="AT2465" s="68"/>
      <c r="AU2465" s="68"/>
    </row>
    <row r="2466" spans="27:47">
      <c r="AA2466" s="68"/>
      <c r="AB2466" s="68"/>
      <c r="AC2466" s="68"/>
      <c r="AD2466" s="68"/>
      <c r="AE2466" s="68"/>
      <c r="AF2466" s="170"/>
      <c r="AG2466" s="167"/>
      <c r="AN2466" s="68"/>
      <c r="AO2466" s="68"/>
      <c r="AP2466" s="68"/>
      <c r="AQ2466" s="68"/>
      <c r="AR2466" s="68"/>
      <c r="AS2466" s="68"/>
      <c r="AT2466" s="68"/>
      <c r="AU2466" s="68"/>
    </row>
    <row r="2467" spans="27:47">
      <c r="AA2467" s="68"/>
      <c r="AB2467" s="68"/>
      <c r="AC2467" s="68"/>
      <c r="AD2467" s="68"/>
      <c r="AE2467" s="68"/>
      <c r="AF2467" s="170"/>
      <c r="AG2467" s="167"/>
      <c r="AN2467" s="68"/>
      <c r="AO2467" s="68"/>
      <c r="AP2467" s="68"/>
      <c r="AQ2467" s="68"/>
      <c r="AR2467" s="68"/>
      <c r="AS2467" s="68"/>
      <c r="AT2467" s="68"/>
      <c r="AU2467" s="68"/>
    </row>
    <row r="2468" spans="27:47">
      <c r="AA2468" s="68"/>
      <c r="AB2468" s="68"/>
      <c r="AC2468" s="68"/>
      <c r="AD2468" s="68"/>
      <c r="AE2468" s="68"/>
      <c r="AF2468" s="170"/>
      <c r="AG2468" s="167"/>
      <c r="AN2468" s="68"/>
      <c r="AO2468" s="68"/>
      <c r="AP2468" s="68"/>
      <c r="AQ2468" s="68"/>
      <c r="AR2468" s="68"/>
      <c r="AS2468" s="68"/>
      <c r="AT2468" s="68"/>
      <c r="AU2468" s="68"/>
    </row>
    <row r="2469" spans="27:47">
      <c r="AA2469" s="68"/>
      <c r="AB2469" s="68"/>
      <c r="AC2469" s="68"/>
      <c r="AD2469" s="68"/>
      <c r="AE2469" s="68"/>
      <c r="AF2469" s="170"/>
      <c r="AG2469" s="167"/>
      <c r="AN2469" s="68"/>
      <c r="AO2469" s="68"/>
      <c r="AP2469" s="68"/>
      <c r="AQ2469" s="68"/>
      <c r="AR2469" s="68"/>
      <c r="AS2469" s="68"/>
      <c r="AT2469" s="68"/>
      <c r="AU2469" s="68"/>
    </row>
    <row r="2470" spans="27:47">
      <c r="AA2470" s="68"/>
      <c r="AB2470" s="68"/>
      <c r="AC2470" s="68"/>
      <c r="AD2470" s="68"/>
      <c r="AE2470" s="68"/>
      <c r="AF2470" s="170"/>
      <c r="AG2470" s="167"/>
      <c r="AN2470" s="68"/>
      <c r="AO2470" s="68"/>
      <c r="AP2470" s="68"/>
      <c r="AQ2470" s="68"/>
      <c r="AR2470" s="68"/>
      <c r="AS2470" s="68"/>
      <c r="AT2470" s="68"/>
      <c r="AU2470" s="68"/>
    </row>
    <row r="2471" spans="27:47">
      <c r="AA2471" s="68"/>
      <c r="AB2471" s="68"/>
      <c r="AC2471" s="68"/>
      <c r="AD2471" s="68"/>
      <c r="AE2471" s="68"/>
      <c r="AF2471" s="170"/>
      <c r="AG2471" s="167"/>
      <c r="AN2471" s="68"/>
      <c r="AO2471" s="68"/>
      <c r="AP2471" s="68"/>
      <c r="AQ2471" s="68"/>
      <c r="AR2471" s="68"/>
      <c r="AS2471" s="68"/>
      <c r="AT2471" s="68"/>
      <c r="AU2471" s="68"/>
    </row>
    <row r="2472" spans="27:47">
      <c r="AA2472" s="68"/>
      <c r="AB2472" s="68"/>
      <c r="AC2472" s="68"/>
      <c r="AD2472" s="68"/>
      <c r="AE2472" s="68"/>
      <c r="AF2472" s="170"/>
      <c r="AG2472" s="167"/>
      <c r="AN2472" s="68"/>
      <c r="AO2472" s="68"/>
      <c r="AP2472" s="68"/>
      <c r="AQ2472" s="68"/>
      <c r="AR2472" s="68"/>
      <c r="AS2472" s="68"/>
      <c r="AT2472" s="68"/>
      <c r="AU2472" s="68"/>
    </row>
    <row r="2473" spans="27:47">
      <c r="AA2473" s="68"/>
      <c r="AB2473" s="68"/>
      <c r="AC2473" s="68"/>
      <c r="AD2473" s="68"/>
      <c r="AE2473" s="68"/>
      <c r="AF2473" s="170"/>
      <c r="AG2473" s="167"/>
      <c r="AN2473" s="68"/>
      <c r="AO2473" s="68"/>
      <c r="AP2473" s="68"/>
      <c r="AQ2473" s="68"/>
      <c r="AR2473" s="68"/>
      <c r="AS2473" s="68"/>
      <c r="AT2473" s="68"/>
      <c r="AU2473" s="68"/>
    </row>
    <row r="2474" spans="27:47">
      <c r="AA2474" s="68"/>
      <c r="AB2474" s="68"/>
      <c r="AC2474" s="68"/>
      <c r="AD2474" s="68"/>
      <c r="AE2474" s="68"/>
      <c r="AF2474" s="170"/>
      <c r="AG2474" s="167"/>
      <c r="AN2474" s="68"/>
      <c r="AO2474" s="68"/>
      <c r="AP2474" s="68"/>
      <c r="AQ2474" s="68"/>
      <c r="AR2474" s="68"/>
      <c r="AS2474" s="68"/>
      <c r="AT2474" s="68"/>
      <c r="AU2474" s="68"/>
    </row>
    <row r="2475" spans="27:47">
      <c r="AA2475" s="68"/>
      <c r="AB2475" s="68"/>
      <c r="AC2475" s="68"/>
      <c r="AD2475" s="68"/>
      <c r="AE2475" s="68"/>
      <c r="AF2475" s="170"/>
      <c r="AG2475" s="167"/>
      <c r="AN2475" s="68"/>
      <c r="AO2475" s="68"/>
      <c r="AP2475" s="68"/>
      <c r="AQ2475" s="68"/>
      <c r="AR2475" s="68"/>
      <c r="AS2475" s="68"/>
      <c r="AT2475" s="68"/>
      <c r="AU2475" s="68"/>
    </row>
    <row r="2476" spans="27:47">
      <c r="AA2476" s="68"/>
      <c r="AB2476" s="68"/>
      <c r="AC2476" s="68"/>
      <c r="AD2476" s="68"/>
      <c r="AE2476" s="68"/>
      <c r="AF2476" s="170"/>
      <c r="AG2476" s="167"/>
      <c r="AN2476" s="68"/>
      <c r="AO2476" s="68"/>
      <c r="AP2476" s="68"/>
      <c r="AQ2476" s="68"/>
      <c r="AR2476" s="68"/>
      <c r="AS2476" s="68"/>
      <c r="AT2476" s="68"/>
      <c r="AU2476" s="68"/>
    </row>
    <row r="2477" spans="27:47">
      <c r="AA2477" s="68"/>
      <c r="AB2477" s="68"/>
      <c r="AC2477" s="68"/>
      <c r="AD2477" s="68"/>
      <c r="AE2477" s="68"/>
      <c r="AF2477" s="170"/>
      <c r="AG2477" s="167"/>
      <c r="AN2477" s="68"/>
      <c r="AO2477" s="68"/>
      <c r="AP2477" s="68"/>
      <c r="AQ2477" s="68"/>
      <c r="AR2477" s="68"/>
      <c r="AS2477" s="68"/>
      <c r="AT2477" s="68"/>
      <c r="AU2477" s="68"/>
    </row>
    <row r="2478" spans="27:47">
      <c r="AA2478" s="68"/>
      <c r="AB2478" s="68"/>
      <c r="AC2478" s="68"/>
      <c r="AD2478" s="68"/>
      <c r="AE2478" s="68"/>
      <c r="AF2478" s="170"/>
      <c r="AG2478" s="167"/>
      <c r="AN2478" s="68"/>
      <c r="AO2478" s="68"/>
      <c r="AP2478" s="68"/>
      <c r="AQ2478" s="68"/>
      <c r="AR2478" s="68"/>
      <c r="AS2478" s="68"/>
      <c r="AT2478" s="68"/>
      <c r="AU2478" s="68"/>
    </row>
    <row r="2479" spans="27:47">
      <c r="AA2479" s="68"/>
      <c r="AB2479" s="68"/>
      <c r="AC2479" s="68"/>
      <c r="AD2479" s="68"/>
      <c r="AE2479" s="68"/>
      <c r="AF2479" s="170"/>
      <c r="AG2479" s="167"/>
      <c r="AN2479" s="68"/>
      <c r="AO2479" s="68"/>
      <c r="AP2479" s="68"/>
      <c r="AQ2479" s="68"/>
      <c r="AR2479" s="68"/>
      <c r="AS2479" s="68"/>
      <c r="AT2479" s="68"/>
      <c r="AU2479" s="68"/>
    </row>
    <row r="2480" spans="27:47">
      <c r="AA2480" s="68"/>
      <c r="AB2480" s="68"/>
      <c r="AC2480" s="68"/>
      <c r="AD2480" s="68"/>
      <c r="AE2480" s="68"/>
      <c r="AF2480" s="170"/>
      <c r="AG2480" s="167"/>
      <c r="AN2480" s="68"/>
      <c r="AO2480" s="68"/>
      <c r="AP2480" s="68"/>
      <c r="AQ2480" s="68"/>
      <c r="AR2480" s="68"/>
      <c r="AS2480" s="68"/>
      <c r="AT2480" s="68"/>
      <c r="AU2480" s="68"/>
    </row>
    <row r="2481" spans="27:47">
      <c r="AA2481" s="68"/>
      <c r="AB2481" s="68"/>
      <c r="AC2481" s="68"/>
      <c r="AD2481" s="68"/>
      <c r="AE2481" s="68"/>
      <c r="AF2481" s="170"/>
      <c r="AG2481" s="167"/>
      <c r="AN2481" s="68"/>
      <c r="AO2481" s="68"/>
      <c r="AP2481" s="68"/>
      <c r="AQ2481" s="68"/>
      <c r="AR2481" s="68"/>
      <c r="AS2481" s="68"/>
      <c r="AT2481" s="68"/>
      <c r="AU2481" s="68"/>
    </row>
    <row r="2482" spans="27:47">
      <c r="AA2482" s="68"/>
      <c r="AB2482" s="68"/>
      <c r="AC2482" s="68"/>
      <c r="AD2482" s="68"/>
      <c r="AE2482" s="68"/>
      <c r="AF2482" s="170"/>
      <c r="AG2482" s="167"/>
      <c r="AN2482" s="68"/>
      <c r="AO2482" s="68"/>
      <c r="AP2482" s="68"/>
      <c r="AQ2482" s="68"/>
      <c r="AR2482" s="68"/>
      <c r="AS2482" s="68"/>
      <c r="AT2482" s="68"/>
      <c r="AU2482" s="68"/>
    </row>
    <row r="2483" spans="27:47">
      <c r="AA2483" s="68"/>
      <c r="AB2483" s="68"/>
      <c r="AC2483" s="68"/>
      <c r="AD2483" s="68"/>
      <c r="AE2483" s="68"/>
      <c r="AF2483" s="170"/>
      <c r="AG2483" s="167"/>
      <c r="AN2483" s="68"/>
      <c r="AO2483" s="68"/>
      <c r="AP2483" s="68"/>
      <c r="AQ2483" s="68"/>
      <c r="AR2483" s="68"/>
      <c r="AS2483" s="68"/>
      <c r="AT2483" s="68"/>
      <c r="AU2483" s="68"/>
    </row>
    <row r="2484" spans="27:47">
      <c r="AA2484" s="68"/>
      <c r="AB2484" s="68"/>
      <c r="AC2484" s="68"/>
      <c r="AD2484" s="68"/>
      <c r="AE2484" s="68"/>
      <c r="AF2484" s="170"/>
      <c r="AG2484" s="167"/>
      <c r="AN2484" s="68"/>
      <c r="AO2484" s="68"/>
      <c r="AP2484" s="68"/>
      <c r="AQ2484" s="68"/>
      <c r="AR2484" s="68"/>
      <c r="AS2484" s="68"/>
      <c r="AT2484" s="68"/>
      <c r="AU2484" s="68"/>
    </row>
    <row r="2485" spans="27:47">
      <c r="AA2485" s="68"/>
      <c r="AB2485" s="68"/>
      <c r="AC2485" s="68"/>
      <c r="AD2485" s="68"/>
      <c r="AE2485" s="68"/>
      <c r="AF2485" s="170"/>
      <c r="AG2485" s="167"/>
      <c r="AN2485" s="68"/>
      <c r="AO2485" s="68"/>
      <c r="AP2485" s="68"/>
      <c r="AQ2485" s="68"/>
      <c r="AR2485" s="68"/>
      <c r="AS2485" s="68"/>
      <c r="AT2485" s="68"/>
      <c r="AU2485" s="68"/>
    </row>
    <row r="2486" spans="27:47">
      <c r="AA2486" s="68"/>
      <c r="AB2486" s="68"/>
      <c r="AC2486" s="68"/>
      <c r="AD2486" s="68"/>
      <c r="AE2486" s="68"/>
      <c r="AF2486" s="170"/>
      <c r="AG2486" s="167"/>
      <c r="AN2486" s="68"/>
      <c r="AO2486" s="68"/>
      <c r="AP2486" s="68"/>
      <c r="AQ2486" s="68"/>
      <c r="AR2486" s="68"/>
      <c r="AS2486" s="68"/>
      <c r="AT2486" s="68"/>
      <c r="AU2486" s="68"/>
    </row>
    <row r="2487" spans="27:47">
      <c r="AA2487" s="68"/>
      <c r="AB2487" s="68"/>
      <c r="AC2487" s="68"/>
      <c r="AD2487" s="68"/>
      <c r="AE2487" s="68"/>
      <c r="AF2487" s="170"/>
      <c r="AG2487" s="167"/>
      <c r="AN2487" s="68"/>
      <c r="AO2487" s="68"/>
      <c r="AP2487" s="68"/>
      <c r="AQ2487" s="68"/>
      <c r="AR2487" s="68"/>
      <c r="AS2487" s="68"/>
      <c r="AT2487" s="68"/>
      <c r="AU2487" s="68"/>
    </row>
    <row r="2488" spans="27:47">
      <c r="AA2488" s="68"/>
      <c r="AB2488" s="68"/>
      <c r="AC2488" s="68"/>
      <c r="AD2488" s="68"/>
      <c r="AE2488" s="68"/>
      <c r="AF2488" s="170"/>
      <c r="AG2488" s="167"/>
      <c r="AN2488" s="68"/>
      <c r="AO2488" s="68"/>
      <c r="AP2488" s="68"/>
      <c r="AQ2488" s="68"/>
      <c r="AR2488" s="68"/>
      <c r="AS2488" s="68"/>
      <c r="AT2488" s="68"/>
      <c r="AU2488" s="68"/>
    </row>
    <row r="2489" spans="27:47">
      <c r="AA2489" s="68"/>
      <c r="AB2489" s="68"/>
      <c r="AC2489" s="68"/>
      <c r="AD2489" s="68"/>
      <c r="AE2489" s="68"/>
      <c r="AF2489" s="170"/>
      <c r="AG2489" s="167"/>
      <c r="AN2489" s="68"/>
      <c r="AO2489" s="68"/>
      <c r="AP2489" s="68"/>
      <c r="AQ2489" s="68"/>
      <c r="AR2489" s="68"/>
      <c r="AS2489" s="68"/>
      <c r="AT2489" s="68"/>
      <c r="AU2489" s="68"/>
    </row>
    <row r="2490" spans="27:47">
      <c r="AA2490" s="68"/>
      <c r="AB2490" s="68"/>
      <c r="AC2490" s="68"/>
      <c r="AD2490" s="68"/>
      <c r="AE2490" s="68"/>
      <c r="AF2490" s="170"/>
      <c r="AG2490" s="167"/>
      <c r="AN2490" s="68"/>
      <c r="AO2490" s="68"/>
      <c r="AP2490" s="68"/>
      <c r="AQ2490" s="68"/>
      <c r="AR2490" s="68"/>
      <c r="AS2490" s="68"/>
      <c r="AT2490" s="68"/>
      <c r="AU2490" s="68"/>
    </row>
    <row r="2491" spans="27:47">
      <c r="AA2491" s="68"/>
      <c r="AB2491" s="68"/>
      <c r="AC2491" s="68"/>
      <c r="AD2491" s="68"/>
      <c r="AE2491" s="68"/>
      <c r="AF2491" s="170"/>
      <c r="AG2491" s="167"/>
      <c r="AN2491" s="68"/>
      <c r="AO2491" s="68"/>
      <c r="AP2491" s="68"/>
      <c r="AQ2491" s="68"/>
      <c r="AR2491" s="68"/>
      <c r="AS2491" s="68"/>
      <c r="AT2491" s="68"/>
      <c r="AU2491" s="68"/>
    </row>
    <row r="2492" spans="27:47">
      <c r="AA2492" s="68"/>
      <c r="AB2492" s="68"/>
      <c r="AC2492" s="68"/>
      <c r="AD2492" s="68"/>
      <c r="AE2492" s="68"/>
      <c r="AF2492" s="170"/>
      <c r="AG2492" s="167"/>
      <c r="AN2492" s="68"/>
      <c r="AO2492" s="68"/>
      <c r="AP2492" s="68"/>
      <c r="AQ2492" s="68"/>
      <c r="AR2492" s="68"/>
      <c r="AS2492" s="68"/>
      <c r="AT2492" s="68"/>
      <c r="AU2492" s="68"/>
    </row>
    <row r="2493" spans="27:47">
      <c r="AA2493" s="68"/>
      <c r="AB2493" s="68"/>
      <c r="AC2493" s="68"/>
      <c r="AD2493" s="68"/>
      <c r="AE2493" s="68"/>
      <c r="AF2493" s="170"/>
      <c r="AG2493" s="167"/>
      <c r="AN2493" s="68"/>
      <c r="AO2493" s="68"/>
      <c r="AP2493" s="68"/>
      <c r="AQ2493" s="68"/>
      <c r="AR2493" s="68"/>
      <c r="AS2493" s="68"/>
      <c r="AT2493" s="68"/>
      <c r="AU2493" s="68"/>
    </row>
    <row r="2494" spans="27:47">
      <c r="AA2494" s="68"/>
      <c r="AB2494" s="68"/>
      <c r="AC2494" s="68"/>
      <c r="AD2494" s="68"/>
      <c r="AE2494" s="68"/>
      <c r="AF2494" s="170"/>
      <c r="AG2494" s="167"/>
      <c r="AN2494" s="68"/>
      <c r="AO2494" s="68"/>
      <c r="AP2494" s="68"/>
      <c r="AQ2494" s="68"/>
      <c r="AR2494" s="68"/>
      <c r="AS2494" s="68"/>
      <c r="AT2494" s="68"/>
      <c r="AU2494" s="68"/>
    </row>
    <row r="2495" spans="27:47">
      <c r="AA2495" s="68"/>
      <c r="AB2495" s="68"/>
      <c r="AC2495" s="68"/>
      <c r="AD2495" s="68"/>
      <c r="AE2495" s="68"/>
      <c r="AF2495" s="170"/>
      <c r="AG2495" s="167"/>
      <c r="AN2495" s="68"/>
      <c r="AO2495" s="68"/>
      <c r="AP2495" s="68"/>
      <c r="AQ2495" s="68"/>
      <c r="AR2495" s="68"/>
      <c r="AS2495" s="68"/>
      <c r="AT2495" s="68"/>
      <c r="AU2495" s="68"/>
    </row>
    <row r="2496" spans="27:47">
      <c r="AA2496" s="68"/>
      <c r="AB2496" s="68"/>
      <c r="AC2496" s="68"/>
      <c r="AD2496" s="68"/>
      <c r="AE2496" s="68"/>
      <c r="AF2496" s="170"/>
      <c r="AG2496" s="167"/>
      <c r="AN2496" s="68"/>
      <c r="AO2496" s="68"/>
      <c r="AP2496" s="68"/>
      <c r="AQ2496" s="68"/>
      <c r="AR2496" s="68"/>
      <c r="AS2496" s="68"/>
      <c r="AT2496" s="68"/>
      <c r="AU2496" s="68"/>
    </row>
    <row r="2497" spans="27:47">
      <c r="AA2497" s="68"/>
      <c r="AB2497" s="68"/>
      <c r="AC2497" s="68"/>
      <c r="AD2497" s="68"/>
      <c r="AE2497" s="68"/>
      <c r="AF2497" s="170"/>
      <c r="AG2497" s="167"/>
      <c r="AN2497" s="68"/>
      <c r="AO2497" s="68"/>
      <c r="AP2497" s="68"/>
      <c r="AQ2497" s="68"/>
      <c r="AR2497" s="68"/>
      <c r="AS2497" s="68"/>
      <c r="AT2497" s="68"/>
      <c r="AU2497" s="68"/>
    </row>
    <row r="2498" spans="27:47">
      <c r="AA2498" s="68"/>
      <c r="AB2498" s="68"/>
      <c r="AC2498" s="68"/>
      <c r="AD2498" s="68"/>
      <c r="AE2498" s="68"/>
      <c r="AF2498" s="170"/>
      <c r="AG2498" s="167"/>
      <c r="AN2498" s="68"/>
      <c r="AO2498" s="68"/>
      <c r="AP2498" s="68"/>
      <c r="AQ2498" s="68"/>
      <c r="AR2498" s="68"/>
      <c r="AS2498" s="68"/>
      <c r="AT2498" s="68"/>
      <c r="AU2498" s="68"/>
    </row>
    <row r="2499" spans="27:47">
      <c r="AA2499" s="68"/>
      <c r="AB2499" s="68"/>
      <c r="AC2499" s="68"/>
      <c r="AD2499" s="68"/>
      <c r="AE2499" s="68"/>
      <c r="AF2499" s="170"/>
      <c r="AG2499" s="167"/>
      <c r="AN2499" s="68"/>
      <c r="AO2499" s="68"/>
      <c r="AP2499" s="68"/>
      <c r="AQ2499" s="68"/>
      <c r="AR2499" s="68"/>
      <c r="AS2499" s="68"/>
      <c r="AT2499" s="68"/>
      <c r="AU2499" s="68"/>
    </row>
    <row r="2500" spans="27:47">
      <c r="AA2500" s="68"/>
      <c r="AB2500" s="68"/>
      <c r="AC2500" s="68"/>
      <c r="AD2500" s="68"/>
      <c r="AE2500" s="68"/>
      <c r="AF2500" s="170"/>
      <c r="AG2500" s="167"/>
      <c r="AN2500" s="68"/>
      <c r="AO2500" s="68"/>
      <c r="AP2500" s="68"/>
      <c r="AQ2500" s="68"/>
      <c r="AR2500" s="68"/>
      <c r="AS2500" s="68"/>
      <c r="AT2500" s="68"/>
      <c r="AU2500" s="68"/>
    </row>
    <row r="2501" spans="27:47">
      <c r="AA2501" s="68"/>
      <c r="AB2501" s="68"/>
      <c r="AC2501" s="68"/>
      <c r="AD2501" s="68"/>
      <c r="AE2501" s="68"/>
      <c r="AF2501" s="170"/>
      <c r="AG2501" s="167"/>
      <c r="AN2501" s="68"/>
      <c r="AO2501" s="68"/>
      <c r="AP2501" s="68"/>
      <c r="AQ2501" s="68"/>
      <c r="AR2501" s="68"/>
      <c r="AS2501" s="68"/>
      <c r="AT2501" s="68"/>
      <c r="AU2501" s="68"/>
    </row>
    <row r="2502" spans="27:47">
      <c r="AA2502" s="68"/>
      <c r="AB2502" s="68"/>
      <c r="AC2502" s="68"/>
      <c r="AD2502" s="68"/>
      <c r="AE2502" s="68"/>
      <c r="AF2502" s="170"/>
      <c r="AG2502" s="167"/>
      <c r="AN2502" s="68"/>
      <c r="AO2502" s="68"/>
      <c r="AP2502" s="68"/>
      <c r="AQ2502" s="68"/>
      <c r="AR2502" s="68"/>
      <c r="AS2502" s="68"/>
      <c r="AT2502" s="68"/>
      <c r="AU2502" s="68"/>
    </row>
    <row r="2503" spans="27:47">
      <c r="AA2503" s="68"/>
      <c r="AB2503" s="68"/>
      <c r="AC2503" s="68"/>
      <c r="AD2503" s="68"/>
      <c r="AE2503" s="68"/>
      <c r="AF2503" s="170"/>
      <c r="AG2503" s="167"/>
      <c r="AN2503" s="68"/>
      <c r="AO2503" s="68"/>
      <c r="AP2503" s="68"/>
      <c r="AQ2503" s="68"/>
      <c r="AR2503" s="68"/>
      <c r="AS2503" s="68"/>
      <c r="AT2503" s="68"/>
      <c r="AU2503" s="68"/>
    </row>
    <row r="2504" spans="27:47">
      <c r="AA2504" s="68"/>
      <c r="AB2504" s="68"/>
      <c r="AC2504" s="68"/>
      <c r="AD2504" s="68"/>
      <c r="AE2504" s="68"/>
      <c r="AF2504" s="170"/>
      <c r="AG2504" s="167"/>
      <c r="AN2504" s="68"/>
      <c r="AO2504" s="68"/>
      <c r="AP2504" s="68"/>
      <c r="AQ2504" s="68"/>
      <c r="AR2504" s="68"/>
      <c r="AS2504" s="68"/>
      <c r="AT2504" s="68"/>
      <c r="AU2504" s="68"/>
    </row>
    <row r="2505" spans="27:47">
      <c r="AA2505" s="68"/>
      <c r="AB2505" s="68"/>
      <c r="AC2505" s="68"/>
      <c r="AD2505" s="68"/>
      <c r="AE2505" s="68"/>
      <c r="AF2505" s="170"/>
      <c r="AG2505" s="167"/>
      <c r="AN2505" s="68"/>
      <c r="AO2505" s="68"/>
      <c r="AP2505" s="68"/>
      <c r="AQ2505" s="68"/>
      <c r="AR2505" s="68"/>
      <c r="AS2505" s="68"/>
      <c r="AT2505" s="68"/>
      <c r="AU2505" s="68"/>
    </row>
    <row r="2506" spans="27:47">
      <c r="AA2506" s="68"/>
      <c r="AB2506" s="68"/>
      <c r="AC2506" s="68"/>
      <c r="AD2506" s="68"/>
      <c r="AE2506" s="68"/>
      <c r="AF2506" s="170"/>
      <c r="AG2506" s="167"/>
      <c r="AN2506" s="68"/>
      <c r="AO2506" s="68"/>
      <c r="AP2506" s="68"/>
      <c r="AQ2506" s="68"/>
      <c r="AR2506" s="68"/>
      <c r="AS2506" s="68"/>
      <c r="AT2506" s="68"/>
      <c r="AU2506" s="68"/>
    </row>
    <row r="2507" spans="27:47">
      <c r="AA2507" s="68"/>
      <c r="AB2507" s="68"/>
      <c r="AC2507" s="68"/>
      <c r="AD2507" s="68"/>
      <c r="AE2507" s="68"/>
      <c r="AF2507" s="170"/>
      <c r="AG2507" s="167"/>
      <c r="AN2507" s="68"/>
      <c r="AO2507" s="68"/>
      <c r="AP2507" s="68"/>
      <c r="AQ2507" s="68"/>
      <c r="AR2507" s="68"/>
      <c r="AS2507" s="68"/>
      <c r="AT2507" s="68"/>
      <c r="AU2507" s="68"/>
    </row>
    <row r="2508" spans="27:47">
      <c r="AA2508" s="68"/>
      <c r="AB2508" s="68"/>
      <c r="AC2508" s="68"/>
      <c r="AD2508" s="68"/>
      <c r="AE2508" s="68"/>
      <c r="AF2508" s="170"/>
      <c r="AG2508" s="167"/>
      <c r="AN2508" s="68"/>
      <c r="AO2508" s="68"/>
      <c r="AP2508" s="68"/>
      <c r="AQ2508" s="68"/>
      <c r="AR2508" s="68"/>
      <c r="AS2508" s="68"/>
      <c r="AT2508" s="68"/>
      <c r="AU2508" s="68"/>
    </row>
    <row r="2509" spans="27:47">
      <c r="AA2509" s="68"/>
      <c r="AB2509" s="68"/>
      <c r="AC2509" s="68"/>
      <c r="AD2509" s="68"/>
      <c r="AE2509" s="68"/>
      <c r="AF2509" s="170"/>
      <c r="AG2509" s="167"/>
      <c r="AN2509" s="68"/>
      <c r="AO2509" s="68"/>
      <c r="AP2509" s="68"/>
      <c r="AQ2509" s="68"/>
      <c r="AR2509" s="68"/>
      <c r="AS2509" s="68"/>
      <c r="AT2509" s="68"/>
      <c r="AU2509" s="68"/>
    </row>
    <row r="2510" spans="27:47">
      <c r="AA2510" s="68"/>
      <c r="AB2510" s="68"/>
      <c r="AC2510" s="68"/>
      <c r="AD2510" s="68"/>
      <c r="AE2510" s="68"/>
      <c r="AF2510" s="170"/>
      <c r="AG2510" s="167"/>
      <c r="AN2510" s="68"/>
      <c r="AO2510" s="68"/>
      <c r="AP2510" s="68"/>
      <c r="AQ2510" s="68"/>
      <c r="AR2510" s="68"/>
      <c r="AS2510" s="68"/>
      <c r="AT2510" s="68"/>
      <c r="AU2510" s="68"/>
    </row>
    <row r="2511" spans="27:47">
      <c r="AA2511" s="68"/>
      <c r="AB2511" s="68"/>
      <c r="AC2511" s="68"/>
      <c r="AD2511" s="68"/>
      <c r="AE2511" s="68"/>
      <c r="AF2511" s="170"/>
      <c r="AG2511" s="167"/>
      <c r="AN2511" s="68"/>
      <c r="AO2511" s="68"/>
      <c r="AP2511" s="68"/>
      <c r="AQ2511" s="68"/>
      <c r="AR2511" s="68"/>
      <c r="AS2511" s="68"/>
      <c r="AT2511" s="68"/>
      <c r="AU2511" s="68"/>
    </row>
    <row r="2512" spans="27:47">
      <c r="AA2512" s="68"/>
      <c r="AB2512" s="68"/>
      <c r="AC2512" s="68"/>
      <c r="AD2512" s="68"/>
      <c r="AE2512" s="68"/>
      <c r="AF2512" s="170"/>
      <c r="AG2512" s="167"/>
      <c r="AN2512" s="68"/>
      <c r="AO2512" s="68"/>
      <c r="AP2512" s="68"/>
      <c r="AQ2512" s="68"/>
      <c r="AR2512" s="68"/>
      <c r="AS2512" s="68"/>
      <c r="AT2512" s="68"/>
      <c r="AU2512" s="68"/>
    </row>
    <row r="2513" spans="27:47">
      <c r="AA2513" s="68"/>
      <c r="AB2513" s="68"/>
      <c r="AC2513" s="68"/>
      <c r="AD2513" s="68"/>
      <c r="AE2513" s="68"/>
      <c r="AF2513" s="170"/>
      <c r="AG2513" s="167"/>
      <c r="AN2513" s="68"/>
      <c r="AO2513" s="68"/>
      <c r="AP2513" s="68"/>
      <c r="AQ2513" s="68"/>
      <c r="AR2513" s="68"/>
      <c r="AS2513" s="68"/>
      <c r="AT2513" s="68"/>
      <c r="AU2513" s="68"/>
    </row>
    <row r="2514" spans="27:47">
      <c r="AA2514" s="68"/>
      <c r="AB2514" s="68"/>
      <c r="AC2514" s="68"/>
      <c r="AD2514" s="68"/>
      <c r="AE2514" s="68"/>
      <c r="AF2514" s="170"/>
      <c r="AG2514" s="167"/>
      <c r="AN2514" s="68"/>
      <c r="AO2514" s="68"/>
      <c r="AP2514" s="68"/>
      <c r="AQ2514" s="68"/>
      <c r="AR2514" s="68"/>
      <c r="AS2514" s="68"/>
      <c r="AT2514" s="68"/>
      <c r="AU2514" s="68"/>
    </row>
    <row r="2515" spans="27:47">
      <c r="AA2515" s="68"/>
      <c r="AB2515" s="68"/>
      <c r="AC2515" s="68"/>
      <c r="AD2515" s="68"/>
      <c r="AE2515" s="68"/>
      <c r="AF2515" s="170"/>
      <c r="AG2515" s="167"/>
      <c r="AN2515" s="68"/>
      <c r="AO2515" s="68"/>
      <c r="AP2515" s="68"/>
      <c r="AQ2515" s="68"/>
      <c r="AR2515" s="68"/>
      <c r="AS2515" s="68"/>
      <c r="AT2515" s="68"/>
      <c r="AU2515" s="68"/>
    </row>
    <row r="2516" spans="27:47">
      <c r="AA2516" s="68"/>
      <c r="AB2516" s="68"/>
      <c r="AC2516" s="68"/>
      <c r="AD2516" s="68"/>
      <c r="AE2516" s="68"/>
      <c r="AF2516" s="170"/>
      <c r="AG2516" s="167"/>
      <c r="AN2516" s="68"/>
      <c r="AO2516" s="68"/>
      <c r="AP2516" s="68"/>
      <c r="AQ2516" s="68"/>
      <c r="AR2516" s="68"/>
      <c r="AS2516" s="68"/>
      <c r="AT2516" s="68"/>
      <c r="AU2516" s="68"/>
    </row>
    <row r="2517" spans="27:47">
      <c r="AA2517" s="68"/>
      <c r="AB2517" s="68"/>
      <c r="AC2517" s="68"/>
      <c r="AD2517" s="68"/>
      <c r="AE2517" s="68"/>
      <c r="AF2517" s="170"/>
      <c r="AG2517" s="167"/>
      <c r="AN2517" s="68"/>
      <c r="AO2517" s="68"/>
      <c r="AP2517" s="68"/>
      <c r="AQ2517" s="68"/>
      <c r="AR2517" s="68"/>
      <c r="AS2517" s="68"/>
      <c r="AT2517" s="68"/>
      <c r="AU2517" s="68"/>
    </row>
    <row r="2518" spans="27:47">
      <c r="AA2518" s="68"/>
      <c r="AB2518" s="68"/>
      <c r="AC2518" s="68"/>
      <c r="AD2518" s="68"/>
      <c r="AE2518" s="68"/>
      <c r="AF2518" s="170"/>
      <c r="AG2518" s="167"/>
      <c r="AN2518" s="68"/>
      <c r="AO2518" s="68"/>
      <c r="AP2518" s="68"/>
      <c r="AQ2518" s="68"/>
      <c r="AR2518" s="68"/>
      <c r="AS2518" s="68"/>
      <c r="AT2518" s="68"/>
      <c r="AU2518" s="68"/>
    </row>
    <row r="2519" spans="27:47">
      <c r="AA2519" s="68"/>
      <c r="AB2519" s="68"/>
      <c r="AC2519" s="68"/>
      <c r="AD2519" s="68"/>
      <c r="AE2519" s="68"/>
      <c r="AF2519" s="170"/>
      <c r="AG2519" s="167"/>
      <c r="AN2519" s="68"/>
      <c r="AO2519" s="68"/>
      <c r="AP2519" s="68"/>
      <c r="AQ2519" s="68"/>
      <c r="AR2519" s="68"/>
      <c r="AS2519" s="68"/>
      <c r="AT2519" s="68"/>
      <c r="AU2519" s="68"/>
    </row>
    <row r="2520" spans="27:47">
      <c r="AA2520" s="68"/>
      <c r="AB2520" s="68"/>
      <c r="AC2520" s="68"/>
      <c r="AD2520" s="68"/>
      <c r="AE2520" s="68"/>
      <c r="AF2520" s="170"/>
      <c r="AG2520" s="167"/>
      <c r="AN2520" s="68"/>
      <c r="AO2520" s="68"/>
      <c r="AP2520" s="68"/>
      <c r="AQ2520" s="68"/>
      <c r="AR2520" s="68"/>
      <c r="AS2520" s="68"/>
      <c r="AT2520" s="68"/>
      <c r="AU2520" s="68"/>
    </row>
    <row r="2521" spans="27:47">
      <c r="AA2521" s="68"/>
      <c r="AB2521" s="68"/>
      <c r="AC2521" s="68"/>
      <c r="AD2521" s="68"/>
      <c r="AE2521" s="68"/>
      <c r="AF2521" s="170"/>
      <c r="AG2521" s="167"/>
      <c r="AN2521" s="68"/>
      <c r="AO2521" s="68"/>
      <c r="AP2521" s="68"/>
      <c r="AQ2521" s="68"/>
      <c r="AR2521" s="68"/>
      <c r="AS2521" s="68"/>
      <c r="AT2521" s="68"/>
      <c r="AU2521" s="68"/>
    </row>
    <row r="2522" spans="27:47">
      <c r="AA2522" s="68"/>
      <c r="AB2522" s="68"/>
      <c r="AC2522" s="68"/>
      <c r="AD2522" s="68"/>
      <c r="AE2522" s="68"/>
      <c r="AF2522" s="170"/>
      <c r="AG2522" s="167"/>
      <c r="AN2522" s="68"/>
      <c r="AO2522" s="68"/>
      <c r="AP2522" s="68"/>
      <c r="AQ2522" s="68"/>
      <c r="AR2522" s="68"/>
      <c r="AS2522" s="68"/>
      <c r="AT2522" s="68"/>
      <c r="AU2522" s="68"/>
    </row>
    <row r="2523" spans="27:47">
      <c r="AA2523" s="68"/>
      <c r="AB2523" s="68"/>
      <c r="AC2523" s="68"/>
      <c r="AD2523" s="68"/>
      <c r="AE2523" s="68"/>
      <c r="AF2523" s="170"/>
      <c r="AG2523" s="167"/>
      <c r="AN2523" s="68"/>
      <c r="AO2523" s="68"/>
      <c r="AP2523" s="68"/>
      <c r="AQ2523" s="68"/>
      <c r="AR2523" s="68"/>
      <c r="AS2523" s="68"/>
      <c r="AT2523" s="68"/>
      <c r="AU2523" s="68"/>
    </row>
    <row r="2524" spans="27:47">
      <c r="AA2524" s="68"/>
      <c r="AB2524" s="68"/>
      <c r="AC2524" s="68"/>
      <c r="AD2524" s="68"/>
      <c r="AE2524" s="68"/>
      <c r="AF2524" s="170"/>
      <c r="AG2524" s="167"/>
      <c r="AN2524" s="68"/>
      <c r="AO2524" s="68"/>
      <c r="AP2524" s="68"/>
      <c r="AQ2524" s="68"/>
      <c r="AR2524" s="68"/>
      <c r="AS2524" s="68"/>
      <c r="AT2524" s="68"/>
      <c r="AU2524" s="68"/>
    </row>
    <row r="2525" spans="27:47">
      <c r="AA2525" s="68"/>
      <c r="AB2525" s="68"/>
      <c r="AC2525" s="68"/>
      <c r="AD2525" s="68"/>
      <c r="AE2525" s="68"/>
      <c r="AF2525" s="170"/>
      <c r="AG2525" s="167"/>
      <c r="AN2525" s="68"/>
      <c r="AO2525" s="68"/>
      <c r="AP2525" s="68"/>
      <c r="AQ2525" s="68"/>
      <c r="AR2525" s="68"/>
      <c r="AS2525" s="68"/>
      <c r="AT2525" s="68"/>
      <c r="AU2525" s="68"/>
    </row>
    <row r="2526" spans="27:47">
      <c r="AA2526" s="68"/>
      <c r="AB2526" s="68"/>
      <c r="AC2526" s="68"/>
      <c r="AD2526" s="68"/>
      <c r="AE2526" s="68"/>
      <c r="AF2526" s="170"/>
      <c r="AG2526" s="167"/>
      <c r="AN2526" s="68"/>
      <c r="AO2526" s="68"/>
      <c r="AP2526" s="68"/>
      <c r="AQ2526" s="68"/>
      <c r="AR2526" s="68"/>
      <c r="AS2526" s="68"/>
      <c r="AT2526" s="68"/>
      <c r="AU2526" s="68"/>
    </row>
    <row r="2527" spans="27:47">
      <c r="AA2527" s="68"/>
      <c r="AB2527" s="68"/>
      <c r="AC2527" s="68"/>
      <c r="AD2527" s="68"/>
      <c r="AE2527" s="68"/>
      <c r="AF2527" s="170"/>
      <c r="AG2527" s="167"/>
      <c r="AN2527" s="68"/>
      <c r="AO2527" s="68"/>
      <c r="AP2527" s="68"/>
      <c r="AQ2527" s="68"/>
      <c r="AR2527" s="68"/>
      <c r="AS2527" s="68"/>
      <c r="AT2527" s="68"/>
      <c r="AU2527" s="68"/>
    </row>
    <row r="2528" spans="27:47">
      <c r="AA2528" s="68"/>
      <c r="AB2528" s="68"/>
      <c r="AC2528" s="68"/>
      <c r="AD2528" s="68"/>
      <c r="AE2528" s="68"/>
      <c r="AF2528" s="170"/>
      <c r="AG2528" s="167"/>
      <c r="AN2528" s="68"/>
      <c r="AO2528" s="68"/>
      <c r="AP2528" s="68"/>
      <c r="AQ2528" s="68"/>
      <c r="AR2528" s="68"/>
      <c r="AS2528" s="68"/>
      <c r="AT2528" s="68"/>
      <c r="AU2528" s="68"/>
    </row>
    <row r="2529" spans="27:47">
      <c r="AA2529" s="68"/>
      <c r="AB2529" s="68"/>
      <c r="AC2529" s="68"/>
      <c r="AD2529" s="68"/>
      <c r="AE2529" s="68"/>
      <c r="AF2529" s="170"/>
      <c r="AG2529" s="167"/>
      <c r="AN2529" s="68"/>
      <c r="AO2529" s="68"/>
      <c r="AP2529" s="68"/>
      <c r="AQ2529" s="68"/>
      <c r="AR2529" s="68"/>
      <c r="AS2529" s="68"/>
      <c r="AT2529" s="68"/>
      <c r="AU2529" s="68"/>
    </row>
    <row r="2530" spans="27:47">
      <c r="AA2530" s="68"/>
      <c r="AB2530" s="68"/>
      <c r="AC2530" s="68"/>
      <c r="AD2530" s="68"/>
      <c r="AE2530" s="68"/>
      <c r="AF2530" s="170"/>
      <c r="AG2530" s="167"/>
      <c r="AN2530" s="68"/>
      <c r="AO2530" s="68"/>
      <c r="AP2530" s="68"/>
      <c r="AQ2530" s="68"/>
      <c r="AR2530" s="68"/>
      <c r="AS2530" s="68"/>
      <c r="AT2530" s="68"/>
      <c r="AU2530" s="68"/>
    </row>
    <row r="2531" spans="27:47">
      <c r="AA2531" s="68"/>
      <c r="AB2531" s="68"/>
      <c r="AC2531" s="68"/>
      <c r="AD2531" s="68"/>
      <c r="AE2531" s="68"/>
      <c r="AF2531" s="170"/>
      <c r="AG2531" s="167"/>
      <c r="AN2531" s="68"/>
      <c r="AO2531" s="68"/>
      <c r="AP2531" s="68"/>
      <c r="AQ2531" s="68"/>
      <c r="AR2531" s="68"/>
      <c r="AS2531" s="68"/>
      <c r="AT2531" s="68"/>
      <c r="AU2531" s="68"/>
    </row>
    <row r="2532" spans="27:47">
      <c r="AA2532" s="68"/>
      <c r="AB2532" s="68"/>
      <c r="AC2532" s="68"/>
      <c r="AD2532" s="68"/>
      <c r="AE2532" s="68"/>
      <c r="AF2532" s="170"/>
      <c r="AG2532" s="167"/>
      <c r="AN2532" s="68"/>
      <c r="AO2532" s="68"/>
      <c r="AP2532" s="68"/>
      <c r="AQ2532" s="68"/>
      <c r="AR2532" s="68"/>
      <c r="AS2532" s="68"/>
      <c r="AT2532" s="68"/>
      <c r="AU2532" s="68"/>
    </row>
    <row r="2533" spans="27:47">
      <c r="AA2533" s="68"/>
      <c r="AB2533" s="68"/>
      <c r="AC2533" s="68"/>
      <c r="AD2533" s="68"/>
      <c r="AE2533" s="68"/>
      <c r="AF2533" s="170"/>
      <c r="AG2533" s="167"/>
      <c r="AN2533" s="68"/>
      <c r="AO2533" s="68"/>
      <c r="AP2533" s="68"/>
      <c r="AQ2533" s="68"/>
      <c r="AR2533" s="68"/>
      <c r="AS2533" s="68"/>
      <c r="AT2533" s="68"/>
      <c r="AU2533" s="68"/>
    </row>
    <row r="2534" spans="27:47">
      <c r="AA2534" s="68"/>
      <c r="AB2534" s="68"/>
      <c r="AC2534" s="68"/>
      <c r="AD2534" s="68"/>
      <c r="AE2534" s="68"/>
      <c r="AF2534" s="170"/>
      <c r="AG2534" s="167"/>
      <c r="AN2534" s="68"/>
      <c r="AO2534" s="68"/>
      <c r="AP2534" s="68"/>
      <c r="AQ2534" s="68"/>
      <c r="AR2534" s="68"/>
      <c r="AS2534" s="68"/>
      <c r="AT2534" s="68"/>
      <c r="AU2534" s="68"/>
    </row>
    <row r="2535" spans="27:47">
      <c r="AA2535" s="68"/>
      <c r="AB2535" s="68"/>
      <c r="AC2535" s="68"/>
      <c r="AD2535" s="68"/>
      <c r="AE2535" s="68"/>
      <c r="AF2535" s="170"/>
      <c r="AG2535" s="167"/>
      <c r="AN2535" s="68"/>
      <c r="AO2535" s="68"/>
      <c r="AP2535" s="68"/>
      <c r="AQ2535" s="68"/>
      <c r="AR2535" s="68"/>
      <c r="AS2535" s="68"/>
      <c r="AT2535" s="68"/>
      <c r="AU2535" s="68"/>
    </row>
    <row r="2536" spans="27:47">
      <c r="AA2536" s="68"/>
      <c r="AB2536" s="68"/>
      <c r="AC2536" s="68"/>
      <c r="AD2536" s="68"/>
      <c r="AE2536" s="68"/>
      <c r="AF2536" s="170"/>
      <c r="AG2536" s="167"/>
      <c r="AN2536" s="68"/>
      <c r="AO2536" s="68"/>
      <c r="AP2536" s="68"/>
      <c r="AQ2536" s="68"/>
      <c r="AR2536" s="68"/>
      <c r="AS2536" s="68"/>
      <c r="AT2536" s="68"/>
      <c r="AU2536" s="68"/>
    </row>
    <row r="2537" spans="27:47">
      <c r="AA2537" s="68"/>
      <c r="AB2537" s="68"/>
      <c r="AC2537" s="68"/>
      <c r="AD2537" s="68"/>
      <c r="AE2537" s="68"/>
      <c r="AF2537" s="170"/>
      <c r="AG2537" s="167"/>
      <c r="AN2537" s="68"/>
      <c r="AO2537" s="68"/>
      <c r="AP2537" s="68"/>
      <c r="AQ2537" s="68"/>
      <c r="AR2537" s="68"/>
      <c r="AS2537" s="68"/>
      <c r="AT2537" s="68"/>
      <c r="AU2537" s="68"/>
    </row>
    <row r="2538" spans="27:47">
      <c r="AA2538" s="68"/>
      <c r="AB2538" s="68"/>
      <c r="AC2538" s="68"/>
      <c r="AD2538" s="68"/>
      <c r="AE2538" s="68"/>
      <c r="AF2538" s="170"/>
      <c r="AG2538" s="167"/>
      <c r="AN2538" s="68"/>
      <c r="AO2538" s="68"/>
      <c r="AP2538" s="68"/>
      <c r="AQ2538" s="68"/>
      <c r="AR2538" s="68"/>
      <c r="AS2538" s="68"/>
      <c r="AT2538" s="68"/>
      <c r="AU2538" s="68"/>
    </row>
    <row r="2539" spans="27:47">
      <c r="AA2539" s="68"/>
      <c r="AB2539" s="68"/>
      <c r="AC2539" s="68"/>
      <c r="AD2539" s="68"/>
      <c r="AE2539" s="68"/>
      <c r="AF2539" s="170"/>
      <c r="AG2539" s="167"/>
      <c r="AN2539" s="68"/>
      <c r="AO2539" s="68"/>
      <c r="AP2539" s="68"/>
      <c r="AQ2539" s="68"/>
      <c r="AR2539" s="68"/>
      <c r="AS2539" s="68"/>
      <c r="AT2539" s="68"/>
      <c r="AU2539" s="68"/>
    </row>
    <row r="2540" spans="27:47">
      <c r="AA2540" s="68"/>
      <c r="AB2540" s="68"/>
      <c r="AC2540" s="68"/>
      <c r="AD2540" s="68"/>
      <c r="AE2540" s="68"/>
      <c r="AF2540" s="170"/>
      <c r="AG2540" s="167"/>
      <c r="AN2540" s="68"/>
      <c r="AO2540" s="68"/>
      <c r="AP2540" s="68"/>
      <c r="AQ2540" s="68"/>
      <c r="AR2540" s="68"/>
      <c r="AS2540" s="68"/>
      <c r="AT2540" s="68"/>
      <c r="AU2540" s="68"/>
    </row>
  </sheetData>
  <protectedRanges>
    <protectedRange sqref="A122:D126" name="Range1"/>
  </protectedRanges>
  <phoneticPr fontId="9" type="noConversion"/>
  <hyperlinks>
    <hyperlink ref="H2343" r:id="rId1" display="http://vsolj.cetus-net.org/bulletin.html" xr:uid="{00000000-0004-0000-0000-000000000000}"/>
    <hyperlink ref="AP4461" r:id="rId2" display="http://cdsbib.u-strasbg.fr/cgi-bin/cdsbib?1990RMxAA..21..381G" xr:uid="{00000000-0004-0000-0000-000001000000}"/>
    <hyperlink ref="AP4464" r:id="rId3" display="http://cdsbib.u-strasbg.fr/cgi-bin/cdsbib?1990RMxAA..21..381G" xr:uid="{00000000-0004-0000-0000-000002000000}"/>
    <hyperlink ref="AP4462" r:id="rId4" display="http://cdsbib.u-strasbg.fr/cgi-bin/cdsbib?1990RMxAA..21..381G" xr:uid="{00000000-0004-0000-0000-000003000000}"/>
    <hyperlink ref="AP4440" r:id="rId5" display="http://cdsbib.u-strasbg.fr/cgi-bin/cdsbib?1990RMxAA..21..381G" xr:uid="{00000000-0004-0000-0000-000004000000}"/>
    <hyperlink ref="AQ4574" r:id="rId6" display="http://cdsbib.u-strasbg.fr/cgi-bin/cdsbib?1990RMxAA..21..381G" xr:uid="{00000000-0004-0000-0000-000005000000}"/>
    <hyperlink ref="AQ2843" r:id="rId7" display="http://cdsbib.u-strasbg.fr/cgi-bin/cdsbib?1990RMxAA..21..381G" xr:uid="{00000000-0004-0000-0000-000006000000}"/>
    <hyperlink ref="AQ4575" r:id="rId8" display="http://cdsbib.u-strasbg.fr/cgi-bin/cdsbib?1990RMxAA..21..381G" xr:uid="{00000000-0004-0000-0000-000007000000}"/>
  </hyperlinks>
  <pageMargins left="0.75" right="0.75" top="1" bottom="1" header="0.5" footer="0.5"/>
  <headerFooter alignWithMargins="0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95384-C359-4BA2-871C-46B2D99C64EA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AD391"/>
  <sheetViews>
    <sheetView workbookViewId="0"/>
  </sheetViews>
  <sheetFormatPr defaultRowHeight="12.75"/>
  <cols>
    <col min="1" max="1" width="16.7109375" style="1" customWidth="1"/>
    <col min="2" max="2" width="4.5703125" style="1" customWidth="1"/>
    <col min="3" max="3" width="13.28515625" style="1" customWidth="1"/>
    <col min="4" max="4" width="11.140625" style="1" customWidth="1"/>
    <col min="5" max="5" width="10.7109375" style="1" customWidth="1"/>
    <col min="6" max="6" width="17.42578125" style="1" customWidth="1"/>
    <col min="7" max="7" width="9.5703125" style="1" customWidth="1"/>
    <col min="8" max="8" width="9.140625" style="1"/>
    <col min="9" max="9" width="10.85546875" style="1" customWidth="1"/>
    <col min="10" max="12" width="9.140625" style="1"/>
    <col min="13" max="13" width="9" style="1" customWidth="1"/>
    <col min="14" max="14" width="10.7109375" style="1" customWidth="1"/>
    <col min="15" max="16" width="9.140625" style="1"/>
    <col min="17" max="17" width="12.42578125" style="1" bestFit="1" customWidth="1"/>
    <col min="18" max="16384" width="9.140625" style="1"/>
  </cols>
  <sheetData>
    <row r="1" spans="1:7" ht="20.25">
      <c r="A1" s="28" t="s">
        <v>54</v>
      </c>
    </row>
    <row r="2" spans="1:7">
      <c r="A2" s="13" t="s">
        <v>34</v>
      </c>
      <c r="B2" s="1" t="s">
        <v>44</v>
      </c>
    </row>
    <row r="3" spans="1:7" ht="13.5" thickBot="1">
      <c r="A3" s="13"/>
      <c r="C3" s="2" t="s">
        <v>22</v>
      </c>
      <c r="D3" s="5"/>
    </row>
    <row r="4" spans="1:7" ht="13.5" thickBot="1">
      <c r="A4" s="14" t="s">
        <v>35</v>
      </c>
      <c r="B4" s="3"/>
      <c r="C4" s="7">
        <v>35075.461000000003</v>
      </c>
      <c r="D4" s="8">
        <v>0.72927425000000001</v>
      </c>
      <c r="E4" s="4"/>
    </row>
    <row r="5" spans="1:7">
      <c r="A5" s="33" t="s">
        <v>157</v>
      </c>
      <c r="B5" s="13"/>
      <c r="C5" s="80">
        <v>8</v>
      </c>
      <c r="D5" s="13" t="s">
        <v>158</v>
      </c>
      <c r="E5" s="13"/>
    </row>
    <row r="6" spans="1:7">
      <c r="A6" s="14" t="s">
        <v>36</v>
      </c>
    </row>
    <row r="7" spans="1:7">
      <c r="A7" s="13" t="s">
        <v>7</v>
      </c>
      <c r="C7" s="1">
        <v>35075.461000000003</v>
      </c>
    </row>
    <row r="8" spans="1:7">
      <c r="A8" s="13" t="s">
        <v>20</v>
      </c>
      <c r="C8" s="1">
        <v>0.72927450000000005</v>
      </c>
    </row>
    <row r="9" spans="1:7">
      <c r="A9" s="27" t="s">
        <v>131</v>
      </c>
      <c r="C9" s="73">
        <v>80</v>
      </c>
      <c r="F9" s="1" t="str">
        <f>"F"&amp;C9</f>
        <v>F80</v>
      </c>
      <c r="G9" s="1" t="str">
        <f>"G"&amp;C9</f>
        <v>G80</v>
      </c>
    </row>
    <row r="10" spans="1:7" ht="13.5" thickBot="1">
      <c r="A10" s="13"/>
      <c r="C10" s="16" t="s">
        <v>42</v>
      </c>
      <c r="D10" s="16" t="s">
        <v>43</v>
      </c>
      <c r="E10" s="5"/>
    </row>
    <row r="11" spans="1:7">
      <c r="A11" s="13" t="s">
        <v>37</v>
      </c>
      <c r="C11" s="13">
        <f ca="1">INTERCEPT(INDIRECT(G9):G96,INDIRECT(F9):F96)</f>
        <v>-0.33413672977265113</v>
      </c>
      <c r="D11" s="17">
        <f>+E11*F11</f>
        <v>2.4948357507515673E-2</v>
      </c>
      <c r="E11" s="19">
        <v>2.4948357507515673E-2</v>
      </c>
      <c r="F11" s="18">
        <v>1</v>
      </c>
      <c r="G11" s="1">
        <v>5.5543436148290458E-2</v>
      </c>
    </row>
    <row r="12" spans="1:7">
      <c r="A12" s="13" t="s">
        <v>38</v>
      </c>
      <c r="C12" s="1">
        <f ca="1">SLOPE(INDIRECT(G9):G96,INDIRECT(F9):F96)</f>
        <v>2.4455041431677732E-5</v>
      </c>
      <c r="D12" s="17">
        <f>+E12*F12</f>
        <v>-5.2728635907372416E-6</v>
      </c>
      <c r="E12" s="20">
        <v>-5.2728635907372416E-2</v>
      </c>
      <c r="F12" s="18">
        <v>1E-4</v>
      </c>
      <c r="G12" s="1">
        <v>-8.7618368034315205E-2</v>
      </c>
    </row>
    <row r="13" spans="1:7" ht="13.5" thickBot="1">
      <c r="A13" s="13" t="s">
        <v>39</v>
      </c>
      <c r="D13" s="96">
        <f>+E13*F13</f>
        <v>6.0084837421894241E-10</v>
      </c>
      <c r="E13" s="21">
        <v>6.0084837421894244E-2</v>
      </c>
      <c r="F13" s="18">
        <v>1E-8</v>
      </c>
      <c r="G13" s="1">
        <v>6.9439746692426585E-2</v>
      </c>
    </row>
    <row r="14" spans="1:7">
      <c r="A14" s="13" t="s">
        <v>40</v>
      </c>
      <c r="E14" s="6">
        <f>SUM(Q21:Q972)</f>
        <v>2.3101896448062338E-3</v>
      </c>
      <c r="G14" s="1">
        <v>4.6389206078888964E-4</v>
      </c>
    </row>
    <row r="15" spans="1:7">
      <c r="A15" s="15" t="s">
        <v>41</v>
      </c>
      <c r="B15" s="13"/>
      <c r="C15" s="25">
        <f ca="1">(C7+C11)+(C8+C12)*INT(MAX(F21:F3530))</f>
        <v>57980.219144256473</v>
      </c>
      <c r="D15" s="30">
        <f>+C7+INT(MAX(F21:F1585))*C8+D11+D12*INT(MAX(F21:F4020))+D13*INT(MAX(F21:F4047)^2)</f>
        <v>57980.237260526992</v>
      </c>
      <c r="E15" s="27" t="s">
        <v>159</v>
      </c>
      <c r="F15" s="80">
        <v>1</v>
      </c>
    </row>
    <row r="16" spans="1:7">
      <c r="A16" s="14" t="s">
        <v>17</v>
      </c>
      <c r="B16" s="13"/>
      <c r="C16" s="26">
        <f ca="1">+C8+C12</f>
        <v>0.72929895504143172</v>
      </c>
      <c r="D16" s="30">
        <f>+C8+D12+2*D13*MAX(F21:F9443)</f>
        <v>0.72930696942703588</v>
      </c>
      <c r="E16" s="27" t="s">
        <v>160</v>
      </c>
      <c r="F16" s="81">
        <f ca="1">NOW()+15018.5+$C$5/24</f>
        <v>60329.525353125005</v>
      </c>
    </row>
    <row r="17" spans="1:17" ht="13.5" thickBot="1">
      <c r="A17" s="27" t="s">
        <v>53</v>
      </c>
      <c r="B17" s="13"/>
      <c r="C17" s="13">
        <f>COUNT(C21:C4736)</f>
        <v>94</v>
      </c>
      <c r="D17" s="13"/>
      <c r="E17" s="27" t="s">
        <v>161</v>
      </c>
      <c r="F17" s="81">
        <f ca="1">ROUND(2*(F16-$C$7)/$C$8,0)/2+F15</f>
        <v>34630</v>
      </c>
    </row>
    <row r="18" spans="1:17" ht="14.25" thickTop="1" thickBot="1">
      <c r="A18" s="14" t="s">
        <v>165</v>
      </c>
      <c r="B18" s="13"/>
      <c r="C18" s="31">
        <f ca="1">+C15</f>
        <v>57980.219144256473</v>
      </c>
      <c r="D18" s="32">
        <f ca="1">C16</f>
        <v>0.72929895504143172</v>
      </c>
      <c r="E18" s="27" t="s">
        <v>162</v>
      </c>
      <c r="F18" s="30">
        <f ca="1">ROUND(2*(F16-$C$15)/$C$16,0)/2+F15</f>
        <v>3222.5</v>
      </c>
    </row>
    <row r="19" spans="1:17" ht="13.5" thickBot="1">
      <c r="A19" s="14" t="s">
        <v>166</v>
      </c>
      <c r="B19" s="13"/>
      <c r="C19" s="34">
        <f>+D15</f>
        <v>57980.237260526992</v>
      </c>
      <c r="D19" s="35">
        <f>+D16</f>
        <v>0.72930696942703588</v>
      </c>
      <c r="E19" s="27" t="s">
        <v>163</v>
      </c>
      <c r="F19" s="82">
        <f ca="1">+$C$15+$C$16*F18-15018.5-$C$5/24</f>
        <v>45311.551693544148</v>
      </c>
      <c r="H19" s="1" t="s">
        <v>28</v>
      </c>
      <c r="I19" s="1" t="s">
        <v>29</v>
      </c>
      <c r="J19" s="1" t="s">
        <v>30</v>
      </c>
    </row>
    <row r="20" spans="1:17" ht="15" thickBot="1">
      <c r="A20" s="9" t="s">
        <v>23</v>
      </c>
      <c r="B20" s="9" t="s">
        <v>26</v>
      </c>
      <c r="C20" s="9" t="s">
        <v>25</v>
      </c>
      <c r="D20" s="9" t="s">
        <v>8</v>
      </c>
      <c r="E20" s="9" t="s">
        <v>15</v>
      </c>
      <c r="F20" s="9" t="s">
        <v>14</v>
      </c>
      <c r="G20" s="9" t="s">
        <v>18</v>
      </c>
      <c r="H20" s="10" t="s">
        <v>178</v>
      </c>
      <c r="I20" s="10" t="s">
        <v>179</v>
      </c>
      <c r="J20" s="10" t="s">
        <v>176</v>
      </c>
      <c r="K20" s="10" t="s">
        <v>175</v>
      </c>
      <c r="L20" s="10" t="s">
        <v>32</v>
      </c>
      <c r="M20" s="9" t="s">
        <v>33</v>
      </c>
      <c r="N20" s="9" t="s">
        <v>31</v>
      </c>
      <c r="O20" s="74" t="s">
        <v>139</v>
      </c>
      <c r="P20" s="74" t="s">
        <v>138</v>
      </c>
      <c r="Q20" s="74" t="s">
        <v>140</v>
      </c>
    </row>
    <row r="21" spans="1:17">
      <c r="A21" s="6" t="s">
        <v>12</v>
      </c>
      <c r="B21" s="6"/>
      <c r="C21" s="38">
        <v>19255.415000000001</v>
      </c>
      <c r="D21" s="38"/>
      <c r="E21" s="6">
        <f t="shared" ref="E21:E52" si="0">(C21-C$7)/C$8</f>
        <v>-21692.855022354412</v>
      </c>
      <c r="F21" s="6">
        <f t="shared" ref="F21:F64" si="1">ROUND(2*E21,0)/2</f>
        <v>-21693</v>
      </c>
      <c r="G21" s="6">
        <f t="shared" ref="G21:G52" si="2">C21-(C$7+C$8*F21)</f>
        <v>0.10572849999880418</v>
      </c>
      <c r="H21" s="6">
        <f t="shared" ref="H21:H31" si="3">G21</f>
        <v>0.10572849999880418</v>
      </c>
      <c r="I21" s="6"/>
      <c r="L21" s="6"/>
      <c r="M21" s="22"/>
      <c r="N21" s="12">
        <f t="shared" ref="N21:N52" si="4">C21-15018.5</f>
        <v>4236.9150000000009</v>
      </c>
      <c r="O21" s="4"/>
    </row>
    <row r="22" spans="1:17">
      <c r="A22" s="1" t="s">
        <v>12</v>
      </c>
      <c r="C22" s="39">
        <v>29166.519</v>
      </c>
      <c r="D22" s="39"/>
      <c r="E22" s="1">
        <f t="shared" si="0"/>
        <v>-8102.4936426544491</v>
      </c>
      <c r="F22" s="6">
        <f t="shared" si="1"/>
        <v>-8102.5</v>
      </c>
      <c r="G22" s="1">
        <f t="shared" si="2"/>
        <v>4.6362499997485429E-3</v>
      </c>
      <c r="H22" s="1">
        <f t="shared" si="3"/>
        <v>4.6362499997485429E-3</v>
      </c>
      <c r="M22" s="22"/>
      <c r="N22" s="11">
        <f t="shared" si="4"/>
        <v>14148.019</v>
      </c>
      <c r="O22" s="4"/>
    </row>
    <row r="23" spans="1:17">
      <c r="A23" s="1" t="s">
        <v>12</v>
      </c>
      <c r="C23" s="39">
        <v>29287.227999999999</v>
      </c>
      <c r="D23" s="39"/>
      <c r="E23" s="1">
        <f t="shared" si="0"/>
        <v>-7936.9743491648251</v>
      </c>
      <c r="F23" s="6">
        <f t="shared" si="1"/>
        <v>-7937</v>
      </c>
      <c r="G23" s="1">
        <f t="shared" si="2"/>
        <v>1.8706499995460035E-2</v>
      </c>
      <c r="H23" s="1">
        <f t="shared" si="3"/>
        <v>1.8706499995460035E-2</v>
      </c>
      <c r="M23" s="22"/>
      <c r="N23" s="11">
        <f t="shared" si="4"/>
        <v>14268.727999999999</v>
      </c>
      <c r="O23" s="4"/>
    </row>
    <row r="24" spans="1:17">
      <c r="A24" s="1" t="s">
        <v>12</v>
      </c>
      <c r="C24" s="39">
        <v>29848.419000000002</v>
      </c>
      <c r="D24" s="39"/>
      <c r="E24" s="1">
        <f t="shared" si="0"/>
        <v>-7167.4547786875873</v>
      </c>
      <c r="F24" s="6">
        <f t="shared" si="1"/>
        <v>-7167.5</v>
      </c>
      <c r="G24" s="1">
        <f t="shared" si="2"/>
        <v>3.2978749997710111E-2</v>
      </c>
      <c r="H24" s="1">
        <f t="shared" si="3"/>
        <v>3.2978749997710111E-2</v>
      </c>
      <c r="M24" s="22"/>
      <c r="N24" s="11">
        <f t="shared" si="4"/>
        <v>14829.919000000002</v>
      </c>
      <c r="O24" s="4"/>
    </row>
    <row r="25" spans="1:17">
      <c r="A25" s="1" t="s">
        <v>12</v>
      </c>
      <c r="C25" s="39">
        <v>29879.397000000001</v>
      </c>
      <c r="D25" s="39"/>
      <c r="E25" s="1">
        <f t="shared" si="0"/>
        <v>-7124.9769462664635</v>
      </c>
      <c r="F25" s="6">
        <f t="shared" si="1"/>
        <v>-7125</v>
      </c>
      <c r="G25" s="1">
        <f t="shared" si="2"/>
        <v>1.6812499998195563E-2</v>
      </c>
      <c r="H25" s="1">
        <f t="shared" si="3"/>
        <v>1.6812499998195563E-2</v>
      </c>
      <c r="M25" s="22"/>
      <c r="N25" s="11">
        <f t="shared" si="4"/>
        <v>14860.897000000001</v>
      </c>
      <c r="O25" s="4"/>
    </row>
    <row r="26" spans="1:17">
      <c r="A26" s="1" t="s">
        <v>12</v>
      </c>
      <c r="C26" s="39">
        <v>33183.332999999999</v>
      </c>
      <c r="D26" s="39"/>
      <c r="E26" s="1">
        <f t="shared" si="0"/>
        <v>-2594.5347053818614</v>
      </c>
      <c r="F26" s="6">
        <f t="shared" si="1"/>
        <v>-2594.5</v>
      </c>
      <c r="G26" s="1">
        <f t="shared" si="2"/>
        <v>-2.5309750002634246E-2</v>
      </c>
      <c r="H26" s="1">
        <f t="shared" si="3"/>
        <v>-2.5309750002634246E-2</v>
      </c>
      <c r="M26" s="22"/>
      <c r="N26" s="11">
        <f t="shared" si="4"/>
        <v>18164.832999999999</v>
      </c>
      <c r="O26" s="4"/>
    </row>
    <row r="27" spans="1:17">
      <c r="A27" s="1" t="s">
        <v>12</v>
      </c>
      <c r="C27" s="39">
        <v>33209.243999999999</v>
      </c>
      <c r="D27" s="39"/>
      <c r="E27" s="1">
        <f t="shared" si="0"/>
        <v>-2559.0048740220645</v>
      </c>
      <c r="F27" s="6">
        <f t="shared" si="1"/>
        <v>-2559</v>
      </c>
      <c r="G27" s="1">
        <f t="shared" si="2"/>
        <v>-3.5545000064303167E-3</v>
      </c>
      <c r="H27" s="1">
        <f t="shared" si="3"/>
        <v>-3.5545000064303167E-3</v>
      </c>
      <c r="M27" s="22"/>
      <c r="N27" s="11">
        <f t="shared" si="4"/>
        <v>18190.743999999999</v>
      </c>
      <c r="O27" s="4"/>
    </row>
    <row r="28" spans="1:17">
      <c r="A28" s="1" t="s">
        <v>12</v>
      </c>
      <c r="C28" s="39">
        <v>33856.466</v>
      </c>
      <c r="D28" s="39"/>
      <c r="E28" s="1">
        <f t="shared" si="0"/>
        <v>-1671.5173778872052</v>
      </c>
      <c r="F28" s="6">
        <f t="shared" si="1"/>
        <v>-1671.5</v>
      </c>
      <c r="G28" s="1">
        <f t="shared" si="2"/>
        <v>-1.2673249999352265E-2</v>
      </c>
      <c r="H28" s="1">
        <f t="shared" si="3"/>
        <v>-1.2673249999352265E-2</v>
      </c>
      <c r="M28" s="22"/>
      <c r="N28" s="11">
        <f t="shared" si="4"/>
        <v>18837.966</v>
      </c>
      <c r="O28" s="4"/>
    </row>
    <row r="29" spans="1:17">
      <c r="A29" s="1" t="s">
        <v>12</v>
      </c>
      <c r="C29" s="39">
        <v>34681.285000000003</v>
      </c>
      <c r="D29" s="39"/>
      <c r="E29" s="1">
        <f t="shared" si="0"/>
        <v>-540.50429570758263</v>
      </c>
      <c r="F29" s="6">
        <f t="shared" si="1"/>
        <v>-540.5</v>
      </c>
      <c r="G29" s="1">
        <f t="shared" si="2"/>
        <v>-3.1327499964390881E-3</v>
      </c>
      <c r="H29" s="1">
        <f t="shared" si="3"/>
        <v>-3.1327499964390881E-3</v>
      </c>
      <c r="M29" s="22"/>
      <c r="N29" s="11">
        <f t="shared" si="4"/>
        <v>19662.785000000003</v>
      </c>
      <c r="O29" s="4"/>
    </row>
    <row r="30" spans="1:17">
      <c r="A30" s="1" t="s">
        <v>12</v>
      </c>
      <c r="C30" s="39">
        <v>35075.455000000002</v>
      </c>
      <c r="D30" s="39"/>
      <c r="E30" s="1">
        <f t="shared" si="0"/>
        <v>-8.2273547220180609E-3</v>
      </c>
      <c r="F30" s="6">
        <f t="shared" si="1"/>
        <v>0</v>
      </c>
      <c r="G30" s="1">
        <f t="shared" si="2"/>
        <v>-6.0000000012223609E-3</v>
      </c>
      <c r="H30" s="1">
        <f t="shared" si="3"/>
        <v>-6.0000000012223609E-3</v>
      </c>
      <c r="M30" s="22"/>
      <c r="N30" s="11">
        <f t="shared" si="4"/>
        <v>20056.955000000002</v>
      </c>
      <c r="O30" s="4"/>
    </row>
    <row r="31" spans="1:17">
      <c r="A31" s="83" t="s">
        <v>11</v>
      </c>
      <c r="B31" s="83"/>
      <c r="C31" s="84">
        <v>35075.461000000003</v>
      </c>
      <c r="D31" s="84"/>
      <c r="E31" s="1">
        <f t="shared" si="0"/>
        <v>0</v>
      </c>
      <c r="F31" s="6">
        <f t="shared" si="1"/>
        <v>0</v>
      </c>
      <c r="G31" s="1">
        <f t="shared" si="2"/>
        <v>0</v>
      </c>
      <c r="H31" s="1">
        <f t="shared" si="3"/>
        <v>0</v>
      </c>
      <c r="L31" s="1">
        <f ca="1">+$C$11+$C$12*$F31</f>
        <v>-0.33413672977265113</v>
      </c>
      <c r="M31" s="22">
        <f>+D$11+D$12*F31+D$13*F31^2</f>
        <v>2.4948357507515673E-2</v>
      </c>
      <c r="N31" s="11">
        <f t="shared" si="4"/>
        <v>20056.961000000003</v>
      </c>
      <c r="O31" s="4">
        <f>+(M31-G31)^2</f>
        <v>6.2242054232281366E-4</v>
      </c>
      <c r="P31" s="1">
        <v>0.1</v>
      </c>
      <c r="Q31" s="1">
        <f>+P31*O31</f>
        <v>6.2242054232281363E-5</v>
      </c>
    </row>
    <row r="32" spans="1:17">
      <c r="A32" s="83" t="s">
        <v>12</v>
      </c>
      <c r="B32" s="83"/>
      <c r="C32" s="84">
        <v>35076.19</v>
      </c>
      <c r="D32" s="84"/>
      <c r="E32" s="1">
        <f t="shared" si="0"/>
        <v>0.99962359852066629</v>
      </c>
      <c r="F32" s="6">
        <f t="shared" si="1"/>
        <v>1</v>
      </c>
      <c r="G32" s="1">
        <f t="shared" si="2"/>
        <v>-2.7450000197859481E-4</v>
      </c>
      <c r="I32" s="1">
        <f t="shared" ref="I32:I59" si="5">G32</f>
        <v>-2.7450000197859481E-4</v>
      </c>
      <c r="M32" s="22"/>
      <c r="N32" s="11">
        <f t="shared" si="4"/>
        <v>20057.690000000002</v>
      </c>
      <c r="O32" s="4"/>
    </row>
    <row r="33" spans="1:15">
      <c r="A33" s="83" t="s">
        <v>12</v>
      </c>
      <c r="B33" s="83"/>
      <c r="C33" s="84">
        <v>35077.279999999999</v>
      </c>
      <c r="D33" s="84"/>
      <c r="E33" s="1">
        <f t="shared" si="0"/>
        <v>2.494259706044661</v>
      </c>
      <c r="F33" s="6">
        <f t="shared" si="1"/>
        <v>2.5</v>
      </c>
      <c r="G33" s="1">
        <f t="shared" si="2"/>
        <v>-4.1862500074785203E-3</v>
      </c>
      <c r="I33" s="1">
        <f t="shared" si="5"/>
        <v>-4.1862500074785203E-3</v>
      </c>
      <c r="M33" s="22"/>
      <c r="N33" s="11">
        <f t="shared" si="4"/>
        <v>20058.78</v>
      </c>
      <c r="O33" s="4"/>
    </row>
    <row r="34" spans="1:15">
      <c r="A34" s="83" t="s">
        <v>12</v>
      </c>
      <c r="B34" s="83"/>
      <c r="C34" s="84">
        <v>35363.517</v>
      </c>
      <c r="D34" s="84"/>
      <c r="E34" s="1">
        <f t="shared" si="0"/>
        <v>394.98981522046478</v>
      </c>
      <c r="F34" s="6">
        <f t="shared" si="1"/>
        <v>395</v>
      </c>
      <c r="G34" s="1">
        <f t="shared" si="2"/>
        <v>-7.427500000630971E-3</v>
      </c>
      <c r="I34" s="1">
        <f t="shared" si="5"/>
        <v>-7.427500000630971E-3</v>
      </c>
      <c r="M34" s="22"/>
      <c r="N34" s="11">
        <f t="shared" si="4"/>
        <v>20345.017</v>
      </c>
      <c r="O34" s="4"/>
    </row>
    <row r="35" spans="1:15">
      <c r="A35" s="83" t="s">
        <v>12</v>
      </c>
      <c r="B35" s="83"/>
      <c r="C35" s="84">
        <v>35394.521999999997</v>
      </c>
      <c r="D35" s="84"/>
      <c r="E35" s="1">
        <f t="shared" si="0"/>
        <v>437.50467073782812</v>
      </c>
      <c r="F35" s="6">
        <f t="shared" si="1"/>
        <v>437.5</v>
      </c>
      <c r="G35" s="1">
        <f t="shared" si="2"/>
        <v>3.4062499908031896E-3</v>
      </c>
      <c r="I35" s="1">
        <f t="shared" si="5"/>
        <v>3.4062499908031896E-3</v>
      </c>
      <c r="M35" s="22"/>
      <c r="N35" s="11">
        <f t="shared" si="4"/>
        <v>20376.021999999997</v>
      </c>
      <c r="O35" s="4"/>
    </row>
    <row r="36" spans="1:15">
      <c r="A36" s="83" t="s">
        <v>12</v>
      </c>
      <c r="B36" s="83"/>
      <c r="C36" s="84">
        <v>35401.455000000002</v>
      </c>
      <c r="D36" s="84"/>
      <c r="E36" s="1">
        <f t="shared" si="0"/>
        <v>447.01137911718945</v>
      </c>
      <c r="F36" s="6">
        <f t="shared" si="1"/>
        <v>447</v>
      </c>
      <c r="G36" s="1">
        <f t="shared" si="2"/>
        <v>8.2984999971813522E-3</v>
      </c>
      <c r="I36" s="1">
        <f t="shared" si="5"/>
        <v>8.2984999971813522E-3</v>
      </c>
      <c r="M36" s="22"/>
      <c r="N36" s="11">
        <f t="shared" si="4"/>
        <v>20382.955000000002</v>
      </c>
      <c r="O36" s="4"/>
    </row>
    <row r="37" spans="1:15">
      <c r="A37" s="83" t="s">
        <v>12</v>
      </c>
      <c r="B37" s="83"/>
      <c r="C37" s="84">
        <v>35431.364999999998</v>
      </c>
      <c r="D37" s="84"/>
      <c r="E37" s="1">
        <f t="shared" si="0"/>
        <v>488.02474239808873</v>
      </c>
      <c r="F37" s="6">
        <f t="shared" si="1"/>
        <v>488</v>
      </c>
      <c r="G37" s="1">
        <f t="shared" si="2"/>
        <v>1.8043999996734783E-2</v>
      </c>
      <c r="I37" s="1">
        <f t="shared" si="5"/>
        <v>1.8043999996734783E-2</v>
      </c>
      <c r="M37" s="22"/>
      <c r="N37" s="11">
        <f t="shared" si="4"/>
        <v>20412.864999999998</v>
      </c>
      <c r="O37" s="4"/>
    </row>
    <row r="38" spans="1:15">
      <c r="A38" s="83" t="s">
        <v>12</v>
      </c>
      <c r="B38" s="83"/>
      <c r="C38" s="84">
        <v>37016.430999999997</v>
      </c>
      <c r="D38" s="84"/>
      <c r="E38" s="1">
        <f t="shared" si="0"/>
        <v>2661.5081152570037</v>
      </c>
      <c r="F38" s="6">
        <f t="shared" si="1"/>
        <v>2661.5</v>
      </c>
      <c r="G38" s="1">
        <f t="shared" si="2"/>
        <v>5.9182499971939251E-3</v>
      </c>
      <c r="I38" s="1">
        <f t="shared" si="5"/>
        <v>5.9182499971939251E-3</v>
      </c>
      <c r="M38" s="22"/>
      <c r="N38" s="11">
        <f t="shared" si="4"/>
        <v>21997.930999999997</v>
      </c>
      <c r="O38" s="4"/>
    </row>
    <row r="39" spans="1:15">
      <c r="A39" s="83" t="s">
        <v>12</v>
      </c>
      <c r="B39" s="83"/>
      <c r="C39" s="84">
        <v>37044.491999999998</v>
      </c>
      <c r="D39" s="84"/>
      <c r="E39" s="1">
        <f t="shared" si="0"/>
        <v>2699.9860820582585</v>
      </c>
      <c r="F39" s="6">
        <f t="shared" si="1"/>
        <v>2700</v>
      </c>
      <c r="G39" s="1">
        <f t="shared" si="2"/>
        <v>-1.0150000001885928E-2</v>
      </c>
      <c r="I39" s="1">
        <f t="shared" si="5"/>
        <v>-1.0150000001885928E-2</v>
      </c>
      <c r="M39" s="22"/>
      <c r="N39" s="11">
        <f t="shared" si="4"/>
        <v>22025.991999999998</v>
      </c>
      <c r="O39" s="4"/>
    </row>
    <row r="40" spans="1:15">
      <c r="A40" s="83" t="s">
        <v>12</v>
      </c>
      <c r="B40" s="83"/>
      <c r="C40" s="84">
        <v>37082.436999999998</v>
      </c>
      <c r="D40" s="84"/>
      <c r="E40" s="1">
        <f t="shared" si="0"/>
        <v>2752.017244535487</v>
      </c>
      <c r="F40" s="6">
        <f t="shared" si="1"/>
        <v>2752</v>
      </c>
      <c r="G40" s="1">
        <f t="shared" si="2"/>
        <v>1.2575999993714504E-2</v>
      </c>
      <c r="I40" s="1">
        <f t="shared" si="5"/>
        <v>1.2575999993714504E-2</v>
      </c>
      <c r="M40" s="22"/>
      <c r="N40" s="11">
        <f t="shared" si="4"/>
        <v>22063.936999999998</v>
      </c>
      <c r="O40" s="4"/>
    </row>
    <row r="41" spans="1:15">
      <c r="A41" s="83" t="s">
        <v>12</v>
      </c>
      <c r="B41" s="83"/>
      <c r="C41" s="84">
        <v>38142.436999999998</v>
      </c>
      <c r="D41" s="84"/>
      <c r="E41" s="1">
        <f t="shared" si="0"/>
        <v>4205.5165784625606</v>
      </c>
      <c r="F41" s="6">
        <f t="shared" si="1"/>
        <v>4205.5</v>
      </c>
      <c r="G41" s="1">
        <f t="shared" si="2"/>
        <v>1.2090249998436775E-2</v>
      </c>
      <c r="I41" s="1">
        <f t="shared" si="5"/>
        <v>1.2090249998436775E-2</v>
      </c>
      <c r="M41" s="22"/>
      <c r="N41" s="11">
        <f t="shared" si="4"/>
        <v>23123.936999999998</v>
      </c>
      <c r="O41" s="4"/>
    </row>
    <row r="42" spans="1:15">
      <c r="A42" s="83" t="s">
        <v>12</v>
      </c>
      <c r="B42" s="83"/>
      <c r="C42" s="84">
        <v>39024.483999999997</v>
      </c>
      <c r="D42" s="84"/>
      <c r="E42" s="1">
        <f t="shared" si="0"/>
        <v>5415.0021699647987</v>
      </c>
      <c r="F42" s="6">
        <f t="shared" si="1"/>
        <v>5415</v>
      </c>
      <c r="G42" s="1">
        <f t="shared" si="2"/>
        <v>1.5824999936739914E-3</v>
      </c>
      <c r="I42" s="1">
        <f t="shared" si="5"/>
        <v>1.5824999936739914E-3</v>
      </c>
      <c r="M42" s="22"/>
      <c r="N42" s="11">
        <f t="shared" si="4"/>
        <v>24005.983999999997</v>
      </c>
      <c r="O42" s="4"/>
    </row>
    <row r="43" spans="1:15">
      <c r="A43" s="83" t="s">
        <v>12</v>
      </c>
      <c r="B43" s="83"/>
      <c r="C43" s="84">
        <v>39035.43</v>
      </c>
      <c r="D43" s="84"/>
      <c r="E43" s="1">
        <f t="shared" si="0"/>
        <v>5430.0116074262805</v>
      </c>
      <c r="F43" s="6">
        <f t="shared" si="1"/>
        <v>5430</v>
      </c>
      <c r="G43" s="1">
        <f t="shared" si="2"/>
        <v>8.4649999989778735E-3</v>
      </c>
      <c r="I43" s="1">
        <f t="shared" si="5"/>
        <v>8.4649999989778735E-3</v>
      </c>
      <c r="M43" s="22"/>
      <c r="N43" s="11">
        <f t="shared" si="4"/>
        <v>24016.93</v>
      </c>
      <c r="O43" s="4"/>
    </row>
    <row r="44" spans="1:15">
      <c r="A44" s="83" t="s">
        <v>12</v>
      </c>
      <c r="B44" s="83"/>
      <c r="C44" s="84">
        <v>39146.260999999999</v>
      </c>
      <c r="D44" s="84"/>
      <c r="E44" s="1">
        <f t="shared" si="0"/>
        <v>5581.9859325946472</v>
      </c>
      <c r="F44" s="6">
        <f t="shared" si="1"/>
        <v>5582</v>
      </c>
      <c r="G44" s="1">
        <f t="shared" si="2"/>
        <v>-1.0259000002406538E-2</v>
      </c>
      <c r="I44" s="1">
        <f t="shared" si="5"/>
        <v>-1.0259000002406538E-2</v>
      </c>
      <c r="M44" s="22"/>
      <c r="N44" s="11">
        <f t="shared" si="4"/>
        <v>24127.760999999999</v>
      </c>
      <c r="O44" s="4"/>
    </row>
    <row r="45" spans="1:15">
      <c r="A45" s="83" t="s">
        <v>12</v>
      </c>
      <c r="B45" s="83"/>
      <c r="C45" s="84">
        <v>39381.440999999999</v>
      </c>
      <c r="D45" s="84"/>
      <c r="E45" s="1">
        <f t="shared" si="0"/>
        <v>5904.470813116317</v>
      </c>
      <c r="F45" s="6">
        <f t="shared" si="1"/>
        <v>5904.5</v>
      </c>
      <c r="G45" s="1">
        <f t="shared" si="2"/>
        <v>-2.1285250004439149E-2</v>
      </c>
      <c r="I45" s="1">
        <f t="shared" si="5"/>
        <v>-2.1285250004439149E-2</v>
      </c>
      <c r="M45" s="22"/>
      <c r="N45" s="11">
        <f t="shared" si="4"/>
        <v>24362.940999999999</v>
      </c>
      <c r="O45" s="4"/>
    </row>
    <row r="46" spans="1:15">
      <c r="A46" s="83" t="s">
        <v>12</v>
      </c>
      <c r="B46" s="83"/>
      <c r="C46" s="84">
        <v>39389.476000000002</v>
      </c>
      <c r="D46" s="84"/>
      <c r="E46" s="1">
        <f t="shared" si="0"/>
        <v>5915.4886123126462</v>
      </c>
      <c r="F46" s="6">
        <f t="shared" si="1"/>
        <v>5915.5</v>
      </c>
      <c r="G46" s="1">
        <f t="shared" si="2"/>
        <v>-8.3047500011161901E-3</v>
      </c>
      <c r="I46" s="1">
        <f t="shared" si="5"/>
        <v>-8.3047500011161901E-3</v>
      </c>
      <c r="M46" s="22"/>
      <c r="N46" s="11">
        <f t="shared" si="4"/>
        <v>24370.976000000002</v>
      </c>
      <c r="O46" s="4"/>
    </row>
    <row r="47" spans="1:15">
      <c r="A47" s="83" t="s">
        <v>12</v>
      </c>
      <c r="B47" s="83"/>
      <c r="C47" s="84">
        <v>40825.428999999996</v>
      </c>
      <c r="D47" s="84"/>
      <c r="E47" s="1">
        <f t="shared" si="0"/>
        <v>7884.5043944358304</v>
      </c>
      <c r="F47" s="6">
        <f t="shared" si="1"/>
        <v>7884.5</v>
      </c>
      <c r="G47" s="1">
        <f t="shared" si="2"/>
        <v>3.2047499917098321E-3</v>
      </c>
      <c r="I47" s="1">
        <f t="shared" si="5"/>
        <v>3.2047499917098321E-3</v>
      </c>
      <c r="M47" s="22"/>
      <c r="N47" s="11">
        <f t="shared" si="4"/>
        <v>25806.928999999996</v>
      </c>
      <c r="O47" s="4"/>
    </row>
    <row r="48" spans="1:15">
      <c r="A48" s="83" t="s">
        <v>12</v>
      </c>
      <c r="B48" s="83"/>
      <c r="C48" s="84">
        <v>40851.311999999998</v>
      </c>
      <c r="D48" s="84"/>
      <c r="E48" s="1">
        <f t="shared" si="0"/>
        <v>7919.9958314736014</v>
      </c>
      <c r="F48" s="6">
        <f t="shared" si="1"/>
        <v>7920</v>
      </c>
      <c r="G48" s="1">
        <f t="shared" si="2"/>
        <v>-3.0400000032386743E-3</v>
      </c>
      <c r="I48" s="1">
        <f t="shared" si="5"/>
        <v>-3.0400000032386743E-3</v>
      </c>
      <c r="M48" s="22"/>
      <c r="N48" s="11">
        <f t="shared" si="4"/>
        <v>25832.811999999998</v>
      </c>
      <c r="O48" s="4"/>
    </row>
    <row r="49" spans="1:17">
      <c r="A49" s="83" t="s">
        <v>12</v>
      </c>
      <c r="B49" s="83"/>
      <c r="C49" s="84">
        <v>40853.502999999997</v>
      </c>
      <c r="D49" s="84"/>
      <c r="E49" s="1">
        <f t="shared" si="0"/>
        <v>7923.0001871723116</v>
      </c>
      <c r="F49" s="6">
        <f t="shared" si="1"/>
        <v>7923</v>
      </c>
      <c r="G49" s="1">
        <f t="shared" si="2"/>
        <v>1.3649999164044857E-4</v>
      </c>
      <c r="I49" s="1">
        <f t="shared" si="5"/>
        <v>1.3649999164044857E-4</v>
      </c>
      <c r="M49" s="22"/>
      <c r="N49" s="11">
        <f t="shared" si="4"/>
        <v>25835.002999999997</v>
      </c>
      <c r="O49" s="4"/>
    </row>
    <row r="50" spans="1:17">
      <c r="A50" s="83" t="s">
        <v>12</v>
      </c>
      <c r="B50" s="83"/>
      <c r="C50" s="84">
        <v>40856.425999999999</v>
      </c>
      <c r="D50" s="84"/>
      <c r="E50" s="1">
        <f t="shared" si="0"/>
        <v>7927.008280146908</v>
      </c>
      <c r="F50" s="6">
        <f t="shared" si="1"/>
        <v>7927</v>
      </c>
      <c r="G50" s="1">
        <f t="shared" si="2"/>
        <v>6.0384999960660934E-3</v>
      </c>
      <c r="I50" s="1">
        <f t="shared" si="5"/>
        <v>6.0384999960660934E-3</v>
      </c>
      <c r="M50" s="22"/>
      <c r="N50" s="11">
        <f t="shared" si="4"/>
        <v>25837.925999999999</v>
      </c>
      <c r="O50" s="4"/>
    </row>
    <row r="51" spans="1:17">
      <c r="A51" s="83" t="s">
        <v>12</v>
      </c>
      <c r="B51" s="83"/>
      <c r="C51" s="84">
        <v>40863.357000000004</v>
      </c>
      <c r="D51" s="84"/>
      <c r="E51" s="1">
        <f t="shared" si="0"/>
        <v>7936.5122460746952</v>
      </c>
      <c r="F51" s="6">
        <f t="shared" si="1"/>
        <v>7936.5</v>
      </c>
      <c r="G51" s="1">
        <f t="shared" si="2"/>
        <v>8.9307500020368025E-3</v>
      </c>
      <c r="I51" s="1">
        <f t="shared" si="5"/>
        <v>8.9307500020368025E-3</v>
      </c>
      <c r="M51" s="22"/>
      <c r="N51" s="11">
        <f t="shared" si="4"/>
        <v>25844.857000000004</v>
      </c>
      <c r="O51" s="4"/>
    </row>
    <row r="52" spans="1:17">
      <c r="A52" s="83" t="s">
        <v>12</v>
      </c>
      <c r="B52" s="83"/>
      <c r="C52" s="84">
        <v>40924.237999999998</v>
      </c>
      <c r="D52" s="84"/>
      <c r="E52" s="1">
        <f t="shared" si="0"/>
        <v>8019.99384319621</v>
      </c>
      <c r="F52" s="6">
        <f t="shared" si="1"/>
        <v>8020</v>
      </c>
      <c r="G52" s="1">
        <f t="shared" si="2"/>
        <v>-4.4900000066263601E-3</v>
      </c>
      <c r="I52" s="1">
        <f t="shared" si="5"/>
        <v>-4.4900000066263601E-3</v>
      </c>
      <c r="M52" s="22"/>
      <c r="N52" s="11">
        <f t="shared" si="4"/>
        <v>25905.737999999998</v>
      </c>
      <c r="O52" s="4"/>
    </row>
    <row r="53" spans="1:17">
      <c r="A53" s="83" t="s">
        <v>12</v>
      </c>
      <c r="B53" s="83"/>
      <c r="C53" s="84">
        <v>41567.495000000003</v>
      </c>
      <c r="D53" s="84"/>
      <c r="E53" s="1">
        <f t="shared" ref="E53:E84" si="6">(C53-C$7)/C$8</f>
        <v>8902.0444290867144</v>
      </c>
      <c r="F53" s="6">
        <f t="shared" si="1"/>
        <v>8902</v>
      </c>
      <c r="G53" s="1">
        <f t="shared" ref="G53:G84" si="7">C53-(C$7+C$8*F53)</f>
        <v>3.2400999996752944E-2</v>
      </c>
      <c r="I53" s="1">
        <f t="shared" si="5"/>
        <v>3.2400999996752944E-2</v>
      </c>
      <c r="M53" s="22"/>
      <c r="N53" s="11">
        <f t="shared" ref="N53:N84" si="8">C53-15018.5</f>
        <v>26548.995000000003</v>
      </c>
      <c r="O53" s="4"/>
    </row>
    <row r="54" spans="1:17">
      <c r="A54" s="83" t="s">
        <v>12</v>
      </c>
      <c r="B54" s="83"/>
      <c r="C54" s="84">
        <v>41598.442000000003</v>
      </c>
      <c r="D54" s="84"/>
      <c r="E54" s="1">
        <f t="shared" si="6"/>
        <v>8944.4797535084508</v>
      </c>
      <c r="F54" s="6">
        <f t="shared" si="1"/>
        <v>8944.5</v>
      </c>
      <c r="G54" s="1">
        <f t="shared" si="7"/>
        <v>-1.4765250001801178E-2</v>
      </c>
      <c r="I54" s="1">
        <f t="shared" si="5"/>
        <v>-1.4765250001801178E-2</v>
      </c>
      <c r="M54" s="22"/>
      <c r="N54" s="11">
        <f t="shared" si="8"/>
        <v>26579.942000000003</v>
      </c>
      <c r="O54" s="4"/>
    </row>
    <row r="55" spans="1:17" ht="13.5" thickBot="1">
      <c r="A55" s="83" t="s">
        <v>12</v>
      </c>
      <c r="B55" s="83"/>
      <c r="C55" s="84">
        <v>41973.317999999999</v>
      </c>
      <c r="D55" s="84"/>
      <c r="E55" s="1">
        <f t="shared" si="6"/>
        <v>9458.5193915322634</v>
      </c>
      <c r="F55" s="97">
        <f t="shared" si="1"/>
        <v>9458.5</v>
      </c>
      <c r="G55" s="97">
        <f t="shared" si="7"/>
        <v>1.4141749998088926E-2</v>
      </c>
      <c r="I55" s="1">
        <f t="shared" si="5"/>
        <v>1.4141749998088926E-2</v>
      </c>
      <c r="M55" s="22"/>
      <c r="N55" s="11">
        <f t="shared" si="8"/>
        <v>26954.817999999999</v>
      </c>
      <c r="O55" s="4"/>
    </row>
    <row r="56" spans="1:17">
      <c r="A56" s="83" t="s">
        <v>12</v>
      </c>
      <c r="B56" s="83"/>
      <c r="C56" s="84">
        <v>43138.36</v>
      </c>
      <c r="D56" s="84"/>
      <c r="E56" s="1">
        <f t="shared" si="6"/>
        <v>11056.055024548366</v>
      </c>
      <c r="F56" s="6">
        <f t="shared" si="1"/>
        <v>11056</v>
      </c>
      <c r="G56" s="6">
        <f t="shared" si="7"/>
        <v>4.0127999993273988E-2</v>
      </c>
      <c r="I56" s="1">
        <f t="shared" si="5"/>
        <v>4.0127999993273988E-2</v>
      </c>
      <c r="L56" s="3"/>
      <c r="M56" s="22">
        <f t="shared" ref="M56:M87" si="9">+D$11+D$12*F56+D$13*F56^2</f>
        <v>4.0096360386356049E-2</v>
      </c>
      <c r="N56" s="11">
        <f t="shared" si="8"/>
        <v>28119.86</v>
      </c>
      <c r="O56" s="4">
        <f t="shared" ref="O56:O87" si="10">+(M56-G56)^2</f>
        <v>1.0010647259217244E-9</v>
      </c>
      <c r="P56" s="1">
        <v>0.1</v>
      </c>
      <c r="Q56" s="1">
        <f t="shared" ref="Q56:Q87" si="11">+P56*O56</f>
        <v>1.0010647259217244E-10</v>
      </c>
    </row>
    <row r="57" spans="1:17">
      <c r="A57" s="83" t="s">
        <v>12</v>
      </c>
      <c r="B57" s="83"/>
      <c r="C57" s="84">
        <v>44847.442000000003</v>
      </c>
      <c r="D57" s="84"/>
      <c r="E57" s="1">
        <f t="shared" si="6"/>
        <v>13399.592334573606</v>
      </c>
      <c r="F57" s="6">
        <f t="shared" si="1"/>
        <v>13399.5</v>
      </c>
      <c r="G57" s="1">
        <f t="shared" si="7"/>
        <v>6.7337249995034654E-2</v>
      </c>
      <c r="I57" s="1">
        <f t="shared" si="5"/>
        <v>6.7337249995034654E-2</v>
      </c>
      <c r="L57" s="3"/>
      <c r="M57" s="22">
        <f t="shared" si="9"/>
        <v>6.2174904680182858E-2</v>
      </c>
      <c r="N57" s="11">
        <f t="shared" si="8"/>
        <v>29828.942000000003</v>
      </c>
      <c r="O57" s="4">
        <f t="shared" si="10"/>
        <v>2.6649809149772289E-5</v>
      </c>
      <c r="P57" s="1">
        <v>0.1</v>
      </c>
      <c r="Q57" s="1">
        <f t="shared" si="11"/>
        <v>2.664980914977229E-6</v>
      </c>
    </row>
    <row r="58" spans="1:17">
      <c r="A58" s="83" t="s">
        <v>12</v>
      </c>
      <c r="B58" s="83"/>
      <c r="C58" s="84">
        <v>46706.392999999996</v>
      </c>
      <c r="D58" s="84"/>
      <c r="E58" s="1">
        <f t="shared" si="6"/>
        <v>15948.633882029322</v>
      </c>
      <c r="F58" s="6">
        <f t="shared" si="1"/>
        <v>15948.5</v>
      </c>
      <c r="G58" s="1">
        <f t="shared" si="7"/>
        <v>9.7636749997036532E-2</v>
      </c>
      <c r="I58" s="1">
        <f t="shared" si="5"/>
        <v>9.7636749997036532E-2</v>
      </c>
      <c r="L58" s="3"/>
      <c r="M58" s="22">
        <f t="shared" si="9"/>
        <v>9.3682671810079735E-2</v>
      </c>
      <c r="N58" s="11">
        <f t="shared" si="8"/>
        <v>31687.892999999996</v>
      </c>
      <c r="O58" s="4">
        <f t="shared" si="10"/>
        <v>1.5634734308567551E-5</v>
      </c>
      <c r="P58" s="1">
        <v>0.1</v>
      </c>
      <c r="Q58" s="1">
        <f t="shared" si="11"/>
        <v>1.5634734308567551E-6</v>
      </c>
    </row>
    <row r="59" spans="1:17">
      <c r="A59" s="83" t="s">
        <v>12</v>
      </c>
      <c r="B59" s="83"/>
      <c r="C59" s="84">
        <v>48888.423999999999</v>
      </c>
      <c r="D59" s="84"/>
      <c r="E59" s="1">
        <f t="shared" si="6"/>
        <v>18940.691056659729</v>
      </c>
      <c r="F59" s="6">
        <f t="shared" si="1"/>
        <v>18940.5</v>
      </c>
      <c r="G59" s="1">
        <f t="shared" si="7"/>
        <v>0.13933274999726564</v>
      </c>
      <c r="I59" s="1">
        <f t="shared" si="5"/>
        <v>0.13933274999726564</v>
      </c>
      <c r="L59" s="3"/>
      <c r="M59" s="22">
        <f t="shared" si="9"/>
        <v>0.14062755673954297</v>
      </c>
      <c r="N59" s="11">
        <f t="shared" si="8"/>
        <v>33869.923999999999</v>
      </c>
      <c r="O59" s="4">
        <f t="shared" si="10"/>
        <v>1.6765244998468383E-6</v>
      </c>
      <c r="P59" s="1">
        <v>0.1</v>
      </c>
      <c r="Q59" s="1">
        <f t="shared" si="11"/>
        <v>1.6765244998468383E-7</v>
      </c>
    </row>
    <row r="60" spans="1:17">
      <c r="A60" s="83" t="s">
        <v>12</v>
      </c>
      <c r="B60" s="83"/>
      <c r="C60" s="84">
        <v>50301.429799999998</v>
      </c>
      <c r="D60" s="84"/>
      <c r="E60" s="1">
        <f t="shared" si="6"/>
        <v>20878.241046409814</v>
      </c>
      <c r="F60" s="6">
        <f t="shared" si="1"/>
        <v>20878</v>
      </c>
      <c r="G60" s="1">
        <f t="shared" si="7"/>
        <v>0.17578899999352871</v>
      </c>
      <c r="K60" s="1">
        <f t="shared" ref="K60:K71" si="12">G60</f>
        <v>0.17578899999352871</v>
      </c>
      <c r="L60" s="3"/>
      <c r="M60" s="22">
        <f t="shared" si="9"/>
        <v>0.17676584044836113</v>
      </c>
      <c r="N60" s="11">
        <f t="shared" si="8"/>
        <v>35282.929799999998</v>
      </c>
      <c r="O60" s="4">
        <f t="shared" si="10"/>
        <v>9.5421727419722536E-7</v>
      </c>
      <c r="P60" s="1">
        <v>1</v>
      </c>
      <c r="Q60" s="1">
        <f t="shared" si="11"/>
        <v>9.5421727419722536E-7</v>
      </c>
    </row>
    <row r="61" spans="1:17">
      <c r="A61" s="83" t="s">
        <v>12</v>
      </c>
      <c r="B61" s="83"/>
      <c r="C61" s="84">
        <v>50379.465100000001</v>
      </c>
      <c r="D61" s="84"/>
      <c r="E61" s="1">
        <f t="shared" si="6"/>
        <v>20985.245062044534</v>
      </c>
      <c r="F61" s="6">
        <f t="shared" si="1"/>
        <v>20985</v>
      </c>
      <c r="G61" s="1">
        <f t="shared" si="7"/>
        <v>0.17871749999903841</v>
      </c>
      <c r="K61" s="1">
        <f t="shared" si="12"/>
        <v>0.17871749999903841</v>
      </c>
      <c r="L61" s="3"/>
      <c r="M61" s="22">
        <f t="shared" si="9"/>
        <v>0.17889304880157453</v>
      </c>
      <c r="N61" s="11">
        <f t="shared" si="8"/>
        <v>35360.965100000001</v>
      </c>
      <c r="O61" s="4">
        <f t="shared" si="10"/>
        <v>3.0817382071865121E-8</v>
      </c>
      <c r="P61" s="1">
        <v>1</v>
      </c>
      <c r="Q61" s="1">
        <f t="shared" si="11"/>
        <v>3.0817382071865121E-8</v>
      </c>
    </row>
    <row r="62" spans="1:17">
      <c r="A62" s="83" t="s">
        <v>12</v>
      </c>
      <c r="B62" s="83"/>
      <c r="C62" s="84">
        <v>50380.559200000003</v>
      </c>
      <c r="D62" s="84"/>
      <c r="E62" s="1">
        <f t="shared" si="6"/>
        <v>20986.745320177793</v>
      </c>
      <c r="F62" s="6">
        <f t="shared" si="1"/>
        <v>20986.5</v>
      </c>
      <c r="G62" s="1">
        <f t="shared" si="7"/>
        <v>0.17890574999910314</v>
      </c>
      <c r="K62" s="1">
        <f t="shared" si="12"/>
        <v>0.17890574999910314</v>
      </c>
      <c r="L62" s="3"/>
      <c r="M62" s="22">
        <f t="shared" si="9"/>
        <v>0.17892296726749618</v>
      </c>
      <c r="N62" s="11">
        <f t="shared" si="8"/>
        <v>35362.059200000003</v>
      </c>
      <c r="O62" s="4">
        <f t="shared" si="10"/>
        <v>2.9643433091810599E-10</v>
      </c>
      <c r="P62" s="1">
        <v>1</v>
      </c>
      <c r="Q62" s="1">
        <f t="shared" si="11"/>
        <v>2.9643433091810599E-10</v>
      </c>
    </row>
    <row r="63" spans="1:17">
      <c r="A63" s="83" t="s">
        <v>12</v>
      </c>
      <c r="B63" s="83"/>
      <c r="C63" s="84">
        <v>50423.222900000001</v>
      </c>
      <c r="D63" s="84"/>
      <c r="E63" s="1">
        <f t="shared" si="6"/>
        <v>21045.246885774832</v>
      </c>
      <c r="F63" s="6">
        <f t="shared" si="1"/>
        <v>21045</v>
      </c>
      <c r="G63" s="1">
        <f t="shared" si="7"/>
        <v>0.18004749999818159</v>
      </c>
      <c r="K63" s="1">
        <f t="shared" si="12"/>
        <v>0.18004749999818159</v>
      </c>
      <c r="L63" s="3"/>
      <c r="M63" s="22">
        <f t="shared" si="9"/>
        <v>0.18009189641623563</v>
      </c>
      <c r="N63" s="11">
        <f t="shared" si="8"/>
        <v>35404.722900000001</v>
      </c>
      <c r="O63" s="4">
        <f t="shared" si="10"/>
        <v>1.9710419360289054E-9</v>
      </c>
      <c r="P63" s="1">
        <v>1</v>
      </c>
      <c r="Q63" s="1">
        <f t="shared" si="11"/>
        <v>1.9710419360289054E-9</v>
      </c>
    </row>
    <row r="64" spans="1:17">
      <c r="A64" s="83" t="s">
        <v>12</v>
      </c>
      <c r="B64" s="83"/>
      <c r="C64" s="84">
        <v>50716.392500000002</v>
      </c>
      <c r="D64" s="84"/>
      <c r="E64" s="1">
        <f t="shared" si="6"/>
        <v>21447.248601178293</v>
      </c>
      <c r="F64" s="6">
        <f t="shared" si="1"/>
        <v>21447</v>
      </c>
      <c r="G64" s="1">
        <f t="shared" si="7"/>
        <v>0.18129849999968428</v>
      </c>
      <c r="K64" s="1">
        <f t="shared" si="12"/>
        <v>0.18129849999968428</v>
      </c>
      <c r="L64" s="3"/>
      <c r="M64" s="22">
        <f t="shared" si="9"/>
        <v>0.18823576739791836</v>
      </c>
      <c r="N64" s="11">
        <f t="shared" si="8"/>
        <v>35697.892500000002</v>
      </c>
      <c r="O64" s="4">
        <f t="shared" si="10"/>
        <v>4.8125678954601462E-5</v>
      </c>
      <c r="P64" s="1">
        <v>1</v>
      </c>
      <c r="Q64" s="1">
        <f t="shared" si="11"/>
        <v>4.8125678954601462E-5</v>
      </c>
    </row>
    <row r="65" spans="1:30">
      <c r="A65" s="83" t="s">
        <v>12</v>
      </c>
      <c r="B65" s="83"/>
      <c r="C65" s="84">
        <v>50718.584499999997</v>
      </c>
      <c r="D65" s="84"/>
      <c r="E65" s="1">
        <f t="shared" si="6"/>
        <v>21450.254328102783</v>
      </c>
      <c r="F65" s="36">
        <f t="shared" ref="F65:F109" si="13">ROUND(2*E65,0)/2-0.5</f>
        <v>21450</v>
      </c>
      <c r="G65" s="1">
        <f t="shared" si="7"/>
        <v>0.18547499999112915</v>
      </c>
      <c r="K65" s="1">
        <f t="shared" si="12"/>
        <v>0.18547499999112915</v>
      </c>
      <c r="L65" s="3"/>
      <c r="M65" s="22">
        <f t="shared" si="9"/>
        <v>0.18829727258527279</v>
      </c>
      <c r="N65" s="11">
        <f t="shared" si="8"/>
        <v>35700.084499999997</v>
      </c>
      <c r="O65" s="4">
        <f t="shared" si="10"/>
        <v>7.9652225956542579E-6</v>
      </c>
      <c r="P65" s="1">
        <v>1</v>
      </c>
      <c r="Q65" s="1">
        <f t="shared" si="11"/>
        <v>7.9652225956542579E-6</v>
      </c>
    </row>
    <row r="66" spans="1:30">
      <c r="A66" s="83" t="s">
        <v>12</v>
      </c>
      <c r="B66" s="83"/>
      <c r="C66" s="84">
        <v>50728.429499999998</v>
      </c>
      <c r="D66" s="84"/>
      <c r="E66" s="1">
        <f t="shared" si="6"/>
        <v>21463.754045973081</v>
      </c>
      <c r="F66" s="36">
        <f t="shared" si="13"/>
        <v>21463.5</v>
      </c>
      <c r="G66" s="1">
        <f t="shared" si="7"/>
        <v>0.18526924999605399</v>
      </c>
      <c r="K66" s="1">
        <f t="shared" si="12"/>
        <v>0.18526924999605399</v>
      </c>
      <c r="L66" s="3"/>
      <c r="M66" s="22">
        <f t="shared" si="9"/>
        <v>0.18857417976734292</v>
      </c>
      <c r="N66" s="11">
        <f t="shared" si="8"/>
        <v>35709.929499999998</v>
      </c>
      <c r="O66" s="4">
        <f t="shared" si="10"/>
        <v>1.0922560793151923E-5</v>
      </c>
      <c r="P66" s="1">
        <v>1</v>
      </c>
      <c r="Q66" s="1">
        <f t="shared" si="11"/>
        <v>1.0922560793151923E-5</v>
      </c>
    </row>
    <row r="67" spans="1:30">
      <c r="A67" s="83" t="s">
        <v>12</v>
      </c>
      <c r="B67" s="83"/>
      <c r="C67" s="84">
        <v>50739.366900000001</v>
      </c>
      <c r="D67" s="84"/>
      <c r="E67" s="1">
        <f t="shared" si="6"/>
        <v>21478.751690892794</v>
      </c>
      <c r="F67" s="36">
        <f t="shared" si="13"/>
        <v>21478.5</v>
      </c>
      <c r="G67" s="1">
        <f t="shared" si="7"/>
        <v>0.18355174999305746</v>
      </c>
      <c r="K67" s="1">
        <f t="shared" si="12"/>
        <v>0.18355174999305746</v>
      </c>
      <c r="L67" s="3"/>
      <c r="M67" s="22">
        <f t="shared" si="9"/>
        <v>0.18888211127676752</v>
      </c>
      <c r="N67" s="11">
        <f t="shared" si="8"/>
        <v>35720.866900000001</v>
      </c>
      <c r="O67" s="4">
        <f t="shared" si="10"/>
        <v>2.8412751414875172E-5</v>
      </c>
      <c r="P67" s="1">
        <v>1</v>
      </c>
      <c r="Q67" s="1">
        <f t="shared" si="11"/>
        <v>2.8412751414875172E-5</v>
      </c>
    </row>
    <row r="68" spans="1:30">
      <c r="A68" s="83" t="s">
        <v>12</v>
      </c>
      <c r="B68" s="83"/>
      <c r="C68" s="84">
        <v>50754.319199999998</v>
      </c>
      <c r="D68" s="84"/>
      <c r="E68" s="1">
        <f t="shared" si="6"/>
        <v>21499.254670223618</v>
      </c>
      <c r="F68" s="36">
        <f t="shared" si="13"/>
        <v>21499</v>
      </c>
      <c r="G68" s="1">
        <f t="shared" si="7"/>
        <v>0.18572449999192031</v>
      </c>
      <c r="K68" s="1">
        <f t="shared" si="12"/>
        <v>0.18572449999192031</v>
      </c>
      <c r="L68" s="3"/>
      <c r="M68" s="22">
        <f t="shared" si="9"/>
        <v>0.18930338827371884</v>
      </c>
      <c r="N68" s="11">
        <f t="shared" si="8"/>
        <v>35735.819199999998</v>
      </c>
      <c r="O68" s="4">
        <f t="shared" si="10"/>
        <v>1.2808441333594842E-5</v>
      </c>
      <c r="P68" s="1">
        <v>1</v>
      </c>
      <c r="Q68" s="1">
        <f t="shared" si="11"/>
        <v>1.2808441333594842E-5</v>
      </c>
    </row>
    <row r="69" spans="1:30">
      <c r="A69" s="83" t="s">
        <v>12</v>
      </c>
      <c r="B69" s="83"/>
      <c r="C69" s="84">
        <v>50755.413</v>
      </c>
      <c r="D69" s="84"/>
      <c r="E69" s="1">
        <f t="shared" si="6"/>
        <v>21500.754516989138</v>
      </c>
      <c r="F69" s="36">
        <f t="shared" si="13"/>
        <v>21500.5</v>
      </c>
      <c r="G69" s="1">
        <f t="shared" si="7"/>
        <v>0.18561274999228772</v>
      </c>
      <c r="K69" s="1">
        <f t="shared" si="12"/>
        <v>0.18561274999228772</v>
      </c>
      <c r="L69" s="3"/>
      <c r="M69" s="22">
        <f t="shared" si="9"/>
        <v>0.18933423324783355</v>
      </c>
      <c r="N69" s="11">
        <f t="shared" si="8"/>
        <v>35736.913</v>
      </c>
      <c r="O69" s="4">
        <f t="shared" si="10"/>
        <v>1.3849437621308006E-5</v>
      </c>
      <c r="P69" s="1">
        <v>1</v>
      </c>
      <c r="Q69" s="1">
        <f t="shared" si="11"/>
        <v>1.3849437621308006E-5</v>
      </c>
    </row>
    <row r="70" spans="1:30">
      <c r="A70" s="83" t="s">
        <v>12</v>
      </c>
      <c r="B70" s="83"/>
      <c r="C70" s="84">
        <v>50756.5069</v>
      </c>
      <c r="D70" s="84"/>
      <c r="E70" s="83">
        <f t="shared" si="6"/>
        <v>21502.254500877236</v>
      </c>
      <c r="F70" s="36">
        <f t="shared" si="13"/>
        <v>21502</v>
      </c>
      <c r="G70" s="1">
        <f t="shared" si="7"/>
        <v>0.18560099999740487</v>
      </c>
      <c r="K70" s="1">
        <f t="shared" si="12"/>
        <v>0.18560099999740487</v>
      </c>
      <c r="L70" s="3"/>
      <c r="M70" s="22">
        <f t="shared" si="9"/>
        <v>0.18936508092576598</v>
      </c>
      <c r="N70" s="11">
        <f t="shared" si="8"/>
        <v>35738.0069</v>
      </c>
      <c r="O70" s="4">
        <f t="shared" si="10"/>
        <v>1.4168305235251859E-5</v>
      </c>
      <c r="P70" s="1">
        <v>1</v>
      </c>
      <c r="Q70" s="1">
        <f t="shared" si="11"/>
        <v>1.4168305235251859E-5</v>
      </c>
    </row>
    <row r="71" spans="1:30">
      <c r="A71" s="83" t="s">
        <v>12</v>
      </c>
      <c r="B71" s="83"/>
      <c r="C71" s="84">
        <v>50863.348100000003</v>
      </c>
      <c r="D71" s="84"/>
      <c r="E71" s="83">
        <f t="shared" si="6"/>
        <v>21648.757909401738</v>
      </c>
      <c r="F71" s="36">
        <f t="shared" si="13"/>
        <v>21648.5</v>
      </c>
      <c r="G71" s="1">
        <f t="shared" si="7"/>
        <v>0.18808675000036601</v>
      </c>
      <c r="K71" s="1">
        <f t="shared" si="12"/>
        <v>0.18808675000036601</v>
      </c>
      <c r="L71" s="3"/>
      <c r="M71" s="22">
        <f t="shared" si="9"/>
        <v>0.19239089839828205</v>
      </c>
      <c r="N71" s="11">
        <f t="shared" si="8"/>
        <v>35844.848100000003</v>
      </c>
      <c r="O71" s="4">
        <f t="shared" si="10"/>
        <v>1.8525693431283222E-5</v>
      </c>
      <c r="P71" s="1">
        <v>1</v>
      </c>
      <c r="Q71" s="1">
        <f t="shared" si="11"/>
        <v>1.8525693431283222E-5</v>
      </c>
    </row>
    <row r="72" spans="1:30">
      <c r="A72" s="83" t="s">
        <v>48</v>
      </c>
      <c r="B72" s="83"/>
      <c r="C72" s="84">
        <v>50863.348100000003</v>
      </c>
      <c r="D72" s="84">
        <v>8.0000000000000004E-4</v>
      </c>
      <c r="E72" s="83">
        <f t="shared" si="6"/>
        <v>21648.757909401738</v>
      </c>
      <c r="F72" s="36">
        <f t="shared" si="13"/>
        <v>21648.5</v>
      </c>
      <c r="G72" s="1">
        <f t="shared" si="7"/>
        <v>0.18808675000036601</v>
      </c>
      <c r="K72" s="1">
        <f>+G72</f>
        <v>0.18808675000036601</v>
      </c>
      <c r="L72" s="3">
        <f ca="1">+$C$11+$C$12*$F72</f>
        <v>0.19527823466102429</v>
      </c>
      <c r="M72" s="22">
        <f t="shared" si="9"/>
        <v>0.19239089839828205</v>
      </c>
      <c r="N72" s="11">
        <f t="shared" si="8"/>
        <v>35844.848100000003</v>
      </c>
      <c r="O72" s="4">
        <f t="shared" si="10"/>
        <v>1.8525693431283222E-5</v>
      </c>
      <c r="P72" s="1">
        <v>0.1</v>
      </c>
      <c r="Q72" s="1">
        <f t="shared" si="11"/>
        <v>1.8525693431283222E-6</v>
      </c>
      <c r="AA72" s="1" t="s">
        <v>47</v>
      </c>
      <c r="AC72" s="1" t="s">
        <v>49</v>
      </c>
      <c r="AD72" s="1">
        <v>15</v>
      </c>
    </row>
    <row r="73" spans="1:30">
      <c r="A73" s="83" t="s">
        <v>12</v>
      </c>
      <c r="B73" s="83"/>
      <c r="C73" s="84">
        <v>51100.373</v>
      </c>
      <c r="D73" s="84"/>
      <c r="E73" s="83">
        <f t="shared" si="6"/>
        <v>21973.77256437733</v>
      </c>
      <c r="F73" s="36">
        <f t="shared" si="13"/>
        <v>21973.5</v>
      </c>
      <c r="G73" s="1">
        <f t="shared" si="7"/>
        <v>0.19877424999867799</v>
      </c>
      <c r="K73" s="1">
        <f>G73</f>
        <v>0.19877424999867799</v>
      </c>
      <c r="L73" s="3"/>
      <c r="M73" s="22">
        <f t="shared" si="9"/>
        <v>0.19919553525985051</v>
      </c>
      <c r="N73" s="11">
        <f t="shared" si="8"/>
        <v>36081.873</v>
      </c>
      <c r="O73" s="4">
        <f t="shared" si="10"/>
        <v>1.7748127128119967E-7</v>
      </c>
      <c r="P73" s="1">
        <v>1</v>
      </c>
      <c r="Q73" s="1">
        <f t="shared" si="11"/>
        <v>1.7748127128119967E-7</v>
      </c>
    </row>
    <row r="74" spans="1:30">
      <c r="A74" s="83" t="s">
        <v>12</v>
      </c>
      <c r="B74" s="83"/>
      <c r="C74" s="85">
        <v>51177.309800000003</v>
      </c>
      <c r="D74" s="84"/>
      <c r="E74" s="83">
        <f t="shared" si="6"/>
        <v>22079.270288485335</v>
      </c>
      <c r="F74" s="36">
        <f t="shared" si="13"/>
        <v>22079</v>
      </c>
      <c r="G74" s="1">
        <f t="shared" si="7"/>
        <v>0.19711449999886099</v>
      </c>
      <c r="K74" s="1">
        <f>G74</f>
        <v>0.19711449999886099</v>
      </c>
      <c r="L74" s="3">
        <f t="shared" ref="L74:L114" ca="1" si="14">+$C$11+$C$12*$F74</f>
        <v>0.20580612999736153</v>
      </c>
      <c r="M74" s="22">
        <f t="shared" si="9"/>
        <v>0.20143171425308476</v>
      </c>
      <c r="N74" s="11">
        <f t="shared" si="8"/>
        <v>36158.809800000003</v>
      </c>
      <c r="O74" s="4">
        <f t="shared" si="10"/>
        <v>1.8638338916872875E-5</v>
      </c>
      <c r="P74" s="1">
        <v>1</v>
      </c>
      <c r="Q74" s="1">
        <f t="shared" si="11"/>
        <v>1.8638338916872875E-5</v>
      </c>
    </row>
    <row r="75" spans="1:30">
      <c r="A75" s="90" t="s">
        <v>12</v>
      </c>
      <c r="B75" s="83"/>
      <c r="C75" s="84">
        <v>51185.331599999998</v>
      </c>
      <c r="D75" s="84"/>
      <c r="E75" s="83">
        <f t="shared" si="6"/>
        <v>22090.269987501269</v>
      </c>
      <c r="F75" s="36">
        <f t="shared" si="13"/>
        <v>22090</v>
      </c>
      <c r="G75" s="1">
        <f t="shared" si="7"/>
        <v>0.19689499999367399</v>
      </c>
      <c r="K75" s="1">
        <f>G75</f>
        <v>0.19689499999367399</v>
      </c>
      <c r="L75" s="3">
        <f t="shared" ca="1" si="14"/>
        <v>0.20607513545311001</v>
      </c>
      <c r="M75" s="22">
        <f t="shared" si="9"/>
        <v>0.2016656403438363</v>
      </c>
      <c r="N75" s="11">
        <f t="shared" si="8"/>
        <v>36166.831599999998</v>
      </c>
      <c r="O75" s="4">
        <f t="shared" si="10"/>
        <v>2.2759009350596754E-5</v>
      </c>
      <c r="P75" s="1">
        <v>1</v>
      </c>
      <c r="Q75" s="1">
        <f t="shared" si="11"/>
        <v>2.2759009350596754E-5</v>
      </c>
    </row>
    <row r="76" spans="1:30">
      <c r="A76" s="88" t="s">
        <v>62</v>
      </c>
      <c r="B76" s="87" t="s">
        <v>59</v>
      </c>
      <c r="C76" s="88">
        <v>51796.484109999998</v>
      </c>
      <c r="D76" s="88">
        <v>4.4000000000000003E-3</v>
      </c>
      <c r="E76" s="83">
        <f t="shared" si="6"/>
        <v>22928.298068834156</v>
      </c>
      <c r="F76" s="36">
        <f t="shared" si="13"/>
        <v>22928</v>
      </c>
      <c r="G76" s="1">
        <f t="shared" si="7"/>
        <v>0.21737399999256013</v>
      </c>
      <c r="K76" s="1">
        <f>+G76</f>
        <v>0.21737399999256013</v>
      </c>
      <c r="L76" s="3">
        <f t="shared" ca="1" si="14"/>
        <v>0.22656846017285587</v>
      </c>
      <c r="M76" s="22">
        <f t="shared" si="9"/>
        <v>0.21991403604347154</v>
      </c>
      <c r="N76" s="11">
        <f t="shared" si="8"/>
        <v>36777.984109999998</v>
      </c>
      <c r="O76" s="4">
        <f t="shared" si="10"/>
        <v>6.4517831399296285E-6</v>
      </c>
      <c r="P76" s="1">
        <v>0.5</v>
      </c>
      <c r="Q76" s="1">
        <f t="shared" si="11"/>
        <v>3.2258915699648143E-6</v>
      </c>
    </row>
    <row r="77" spans="1:30">
      <c r="A77" s="86" t="s">
        <v>62</v>
      </c>
      <c r="B77" s="101" t="s">
        <v>59</v>
      </c>
      <c r="C77" s="86">
        <v>51815.449000000001</v>
      </c>
      <c r="D77" s="86">
        <v>2.8E-3</v>
      </c>
      <c r="E77" s="83">
        <f t="shared" si="6"/>
        <v>22954.303215044536</v>
      </c>
      <c r="F77" s="36">
        <f t="shared" si="13"/>
        <v>22954</v>
      </c>
      <c r="G77" s="1">
        <f t="shared" si="7"/>
        <v>0.2211269999970682</v>
      </c>
      <c r="K77" s="1">
        <f>+G77</f>
        <v>0.2211269999970682</v>
      </c>
      <c r="L77" s="3">
        <f t="shared" ca="1" si="14"/>
        <v>0.22720429125007952</v>
      </c>
      <c r="M77" s="22">
        <f t="shared" si="9"/>
        <v>0.22049371284286612</v>
      </c>
      <c r="N77" s="11">
        <f t="shared" si="8"/>
        <v>36796.949000000001</v>
      </c>
      <c r="O77" s="4">
        <f t="shared" si="10"/>
        <v>4.010526196773664E-7</v>
      </c>
      <c r="P77" s="1">
        <v>0.5</v>
      </c>
      <c r="Q77" s="1">
        <f t="shared" si="11"/>
        <v>2.005263098386832E-7</v>
      </c>
    </row>
    <row r="78" spans="1:30">
      <c r="A78" s="124" t="s">
        <v>358</v>
      </c>
      <c r="B78" s="125" t="s">
        <v>52</v>
      </c>
      <c r="C78" s="124">
        <v>52150.563399999999</v>
      </c>
      <c r="D78" s="124" t="s">
        <v>179</v>
      </c>
      <c r="E78" s="1">
        <f t="shared" si="6"/>
        <v>23413.82072182696</v>
      </c>
      <c r="F78" s="36">
        <f t="shared" si="13"/>
        <v>23413.5</v>
      </c>
      <c r="G78" s="1">
        <f t="shared" si="7"/>
        <v>0.23389424999186303</v>
      </c>
      <c r="K78" s="1">
        <f>G78</f>
        <v>0.23389424999186303</v>
      </c>
      <c r="L78" s="3">
        <f t="shared" ca="1" si="14"/>
        <v>0.23844138278793542</v>
      </c>
      <c r="M78" s="22">
        <f t="shared" si="9"/>
        <v>0.23087242712056111</v>
      </c>
      <c r="N78" s="11">
        <f t="shared" si="8"/>
        <v>37132.063399999999</v>
      </c>
      <c r="O78" s="4">
        <f t="shared" si="10"/>
        <v>9.1314134655234219E-6</v>
      </c>
      <c r="P78" s="1">
        <v>1</v>
      </c>
      <c r="Q78" s="1">
        <f t="shared" si="11"/>
        <v>9.1314134655234219E-6</v>
      </c>
    </row>
    <row r="79" spans="1:30">
      <c r="A79" s="124" t="s">
        <v>362</v>
      </c>
      <c r="B79" s="125" t="s">
        <v>59</v>
      </c>
      <c r="C79" s="124">
        <v>52279.286899999999</v>
      </c>
      <c r="D79" s="124" t="s">
        <v>179</v>
      </c>
      <c r="E79" s="1">
        <f t="shared" si="6"/>
        <v>23590.329704384283</v>
      </c>
      <c r="F79" s="36">
        <f t="shared" si="13"/>
        <v>23590</v>
      </c>
      <c r="G79" s="1">
        <f t="shared" si="7"/>
        <v>0.24044499999581603</v>
      </c>
      <c r="K79" s="1">
        <f>G79</f>
        <v>0.24044499999581603</v>
      </c>
      <c r="L79" s="3">
        <f t="shared" ca="1" si="14"/>
        <v>0.24275769760062654</v>
      </c>
      <c r="M79" s="22">
        <f t="shared" si="9"/>
        <v>0.23492647555921239</v>
      </c>
      <c r="N79" s="11">
        <f t="shared" si="8"/>
        <v>37260.786899999999</v>
      </c>
      <c r="O79" s="4">
        <f t="shared" si="10"/>
        <v>3.0454111957391512E-5</v>
      </c>
      <c r="P79" s="1">
        <v>1</v>
      </c>
      <c r="Q79" s="1">
        <f t="shared" si="11"/>
        <v>3.0454111957391512E-5</v>
      </c>
    </row>
    <row r="80" spans="1:30">
      <c r="A80" s="89" t="s">
        <v>50</v>
      </c>
      <c r="B80" s="90"/>
      <c r="C80" s="126">
        <v>52537.823799999998</v>
      </c>
      <c r="D80" s="91">
        <v>2.9999999999999997E-4</v>
      </c>
      <c r="E80" s="83">
        <f t="shared" si="6"/>
        <v>23944.842168483876</v>
      </c>
      <c r="F80" s="36">
        <f t="shared" si="13"/>
        <v>23944.5</v>
      </c>
      <c r="G80" s="1">
        <f t="shared" si="7"/>
        <v>0.24953474999347236</v>
      </c>
      <c r="K80" s="1">
        <f>+G80</f>
        <v>0.24953474999347236</v>
      </c>
      <c r="L80" s="3">
        <f t="shared" ca="1" si="14"/>
        <v>0.2514270097881563</v>
      </c>
      <c r="M80" s="22">
        <f t="shared" si="9"/>
        <v>0.24318212950350407</v>
      </c>
      <c r="N80" s="11">
        <f t="shared" si="8"/>
        <v>37519.323799999998</v>
      </c>
      <c r="O80" s="4">
        <f t="shared" si="10"/>
        <v>4.0355787089564974E-5</v>
      </c>
      <c r="P80" s="1">
        <v>1</v>
      </c>
      <c r="Q80" s="1">
        <f t="shared" si="11"/>
        <v>4.0355787089564974E-5</v>
      </c>
    </row>
    <row r="81" spans="1:17">
      <c r="A81" s="92" t="s">
        <v>51</v>
      </c>
      <c r="B81" s="93" t="s">
        <v>52</v>
      </c>
      <c r="C81" s="91">
        <v>52539.6463</v>
      </c>
      <c r="D81" s="91">
        <v>2.0000000000000001E-4</v>
      </c>
      <c r="E81" s="83">
        <f t="shared" si="6"/>
        <v>23947.341227480181</v>
      </c>
      <c r="F81" s="36">
        <f t="shared" si="13"/>
        <v>23947</v>
      </c>
      <c r="G81" s="1">
        <f t="shared" si="7"/>
        <v>0.24884849999943981</v>
      </c>
      <c r="K81" s="1">
        <f>+G81</f>
        <v>0.24884849999943981</v>
      </c>
      <c r="L81" s="3">
        <f t="shared" ca="1" si="14"/>
        <v>0.25148814739173547</v>
      </c>
      <c r="M81" s="22">
        <f t="shared" si="9"/>
        <v>0.24324088616931194</v>
      </c>
      <c r="N81" s="11">
        <f t="shared" si="8"/>
        <v>37521.1463</v>
      </c>
      <c r="O81" s="4">
        <f t="shared" si="10"/>
        <v>3.1445332867841324E-5</v>
      </c>
      <c r="P81" s="1">
        <v>1</v>
      </c>
      <c r="Q81" s="1">
        <f t="shared" si="11"/>
        <v>3.1445332867841324E-5</v>
      </c>
    </row>
    <row r="82" spans="1:17">
      <c r="A82" s="92" t="s">
        <v>55</v>
      </c>
      <c r="B82" s="100"/>
      <c r="C82" s="86">
        <v>53656.5723</v>
      </c>
      <c r="D82" s="86">
        <v>2.9999999999999997E-4</v>
      </c>
      <c r="E82" s="1">
        <f t="shared" si="6"/>
        <v>25478.898960542287</v>
      </c>
      <c r="F82" s="36">
        <f t="shared" si="13"/>
        <v>25478.5</v>
      </c>
      <c r="G82" s="1">
        <f t="shared" si="7"/>
        <v>0.29095174999383744</v>
      </c>
      <c r="J82" s="1">
        <f>+G82</f>
        <v>0.29095174999383744</v>
      </c>
      <c r="L82" s="3">
        <f t="shared" ca="1" si="14"/>
        <v>0.28894104334434995</v>
      </c>
      <c r="M82" s="22">
        <f t="shared" si="9"/>
        <v>0.28064680534661407</v>
      </c>
      <c r="N82" s="11">
        <f t="shared" si="8"/>
        <v>38638.0723</v>
      </c>
      <c r="O82" s="4">
        <f t="shared" si="10"/>
        <v>1.0619188418233756E-4</v>
      </c>
      <c r="P82" s="1">
        <v>1</v>
      </c>
      <c r="Q82" s="1">
        <f t="shared" si="11"/>
        <v>1.0619188418233756E-4</v>
      </c>
    </row>
    <row r="83" spans="1:17">
      <c r="A83" s="92" t="s">
        <v>55</v>
      </c>
      <c r="B83" s="101" t="s">
        <v>52</v>
      </c>
      <c r="C83" s="86">
        <v>53671.522599999997</v>
      </c>
      <c r="D83" s="86">
        <v>8.0000000000000004E-4</v>
      </c>
      <c r="E83" s="1">
        <f t="shared" si="6"/>
        <v>25499.399197421535</v>
      </c>
      <c r="F83" s="36">
        <f t="shared" si="13"/>
        <v>25499</v>
      </c>
      <c r="G83" s="1">
        <f t="shared" si="7"/>
        <v>0.29112449999229284</v>
      </c>
      <c r="J83" s="1">
        <f>+G83</f>
        <v>0.29112449999229284</v>
      </c>
      <c r="L83" s="3">
        <f t="shared" ca="1" si="14"/>
        <v>0.28944237169369941</v>
      </c>
      <c r="M83" s="22">
        <f t="shared" si="9"/>
        <v>0.28116662147693727</v>
      </c>
      <c r="N83" s="11">
        <f t="shared" si="8"/>
        <v>38653.022599999997</v>
      </c>
      <c r="O83" s="4">
        <f t="shared" si="10"/>
        <v>9.9159344526579998E-5</v>
      </c>
      <c r="P83" s="1">
        <v>1</v>
      </c>
      <c r="Q83" s="1">
        <f t="shared" si="11"/>
        <v>9.9159344526579998E-5</v>
      </c>
    </row>
    <row r="84" spans="1:17">
      <c r="A84" s="100" t="s">
        <v>58</v>
      </c>
      <c r="B84" s="102" t="s">
        <v>59</v>
      </c>
      <c r="C84" s="103">
        <v>54086.492899999997</v>
      </c>
      <c r="D84" s="103">
        <v>8.0000000000000004E-4</v>
      </c>
      <c r="E84" s="1">
        <f t="shared" si="6"/>
        <v>26068.41717350599</v>
      </c>
      <c r="F84" s="36">
        <f t="shared" si="13"/>
        <v>26068</v>
      </c>
      <c r="G84" s="1">
        <f t="shared" si="7"/>
        <v>0.30423399999563117</v>
      </c>
      <c r="K84" s="1">
        <f>+G84</f>
        <v>0.30423399999563117</v>
      </c>
      <c r="L84" s="3">
        <f t="shared" ca="1" si="14"/>
        <v>0.30335729026832398</v>
      </c>
      <c r="M84" s="22">
        <f t="shared" si="9"/>
        <v>0.29579622857030285</v>
      </c>
      <c r="N84" s="11">
        <f t="shared" si="8"/>
        <v>39067.992899999997</v>
      </c>
      <c r="O84" s="4">
        <f t="shared" si="10"/>
        <v>7.1195986626086953E-5</v>
      </c>
      <c r="P84" s="1">
        <v>1</v>
      </c>
      <c r="Q84" s="1">
        <f t="shared" si="11"/>
        <v>7.1195986626086953E-5</v>
      </c>
    </row>
    <row r="85" spans="1:17">
      <c r="A85" s="124" t="s">
        <v>393</v>
      </c>
      <c r="B85" s="125" t="s">
        <v>59</v>
      </c>
      <c r="C85" s="124">
        <v>54388.4234</v>
      </c>
      <c r="D85" s="124" t="s">
        <v>179</v>
      </c>
      <c r="E85" s="1">
        <f t="shared" ref="E85:E106" si="15">(C85-C$7)/C$8</f>
        <v>26482.432060904357</v>
      </c>
      <c r="F85" s="36">
        <f t="shared" si="13"/>
        <v>26482</v>
      </c>
      <c r="G85" s="1">
        <f t="shared" ref="G85:G106" si="16">C85-(C$7+C$8*F85)</f>
        <v>0.31509099999675527</v>
      </c>
      <c r="K85" s="1">
        <f>G85</f>
        <v>0.31509099999675527</v>
      </c>
      <c r="L85" s="3">
        <f t="shared" ca="1" si="14"/>
        <v>0.31348167742103855</v>
      </c>
      <c r="M85" s="22">
        <f t="shared" si="9"/>
        <v>0.3066851400187327</v>
      </c>
      <c r="N85" s="11">
        <f t="shared" ref="N85:N106" si="17">C85-15018.5</f>
        <v>39369.9234</v>
      </c>
      <c r="O85" s="4">
        <f t="shared" si="10"/>
        <v>7.0658481970121555E-5</v>
      </c>
      <c r="P85" s="1">
        <v>1</v>
      </c>
      <c r="Q85" s="1">
        <f t="shared" si="11"/>
        <v>7.0658481970121555E-5</v>
      </c>
    </row>
    <row r="86" spans="1:17">
      <c r="A86" s="104" t="s">
        <v>60</v>
      </c>
      <c r="B86" s="105"/>
      <c r="C86" s="86">
        <v>54684.883800000003</v>
      </c>
      <c r="D86" s="106">
        <v>2.0000000000000001E-4</v>
      </c>
      <c r="E86" s="1">
        <f t="shared" si="15"/>
        <v>26888.946206126773</v>
      </c>
      <c r="F86" s="36">
        <f t="shared" si="13"/>
        <v>26888.5</v>
      </c>
      <c r="G86" s="1">
        <f t="shared" si="16"/>
        <v>0.32540675000200281</v>
      </c>
      <c r="K86" s="1">
        <f>+G86</f>
        <v>0.32540675000200281</v>
      </c>
      <c r="L86" s="3">
        <f t="shared" ca="1" si="14"/>
        <v>0.3234226517630156</v>
      </c>
      <c r="M86" s="22">
        <f t="shared" si="9"/>
        <v>0.3175771914896145</v>
      </c>
      <c r="N86" s="11">
        <f t="shared" si="17"/>
        <v>39666.383800000003</v>
      </c>
      <c r="O86" s="4">
        <f t="shared" si="10"/>
        <v>6.1301986498912291E-5</v>
      </c>
      <c r="P86" s="1">
        <v>1</v>
      </c>
      <c r="Q86" s="1">
        <f t="shared" si="11"/>
        <v>6.1301986498912291E-5</v>
      </c>
    </row>
    <row r="87" spans="1:17">
      <c r="A87" s="86" t="s">
        <v>61</v>
      </c>
      <c r="B87" s="101" t="s">
        <v>52</v>
      </c>
      <c r="C87" s="86">
        <v>54768.752</v>
      </c>
      <c r="D87" s="86">
        <v>5.9999999999999995E-4</v>
      </c>
      <c r="E87" s="1">
        <f t="shared" si="15"/>
        <v>27003.948444652866</v>
      </c>
      <c r="F87" s="36">
        <f t="shared" si="13"/>
        <v>27003.5</v>
      </c>
      <c r="G87" s="1">
        <f t="shared" si="16"/>
        <v>0.32703924999077572</v>
      </c>
      <c r="K87" s="1">
        <f>+G87</f>
        <v>0.32703924999077572</v>
      </c>
      <c r="L87" s="3">
        <f t="shared" ca="1" si="14"/>
        <v>0.32623498152765845</v>
      </c>
      <c r="M87" s="22">
        <f t="shared" si="9"/>
        <v>0.32069461804377153</v>
      </c>
      <c r="N87" s="11">
        <f t="shared" si="17"/>
        <v>39750.252</v>
      </c>
      <c r="O87" s="4">
        <f t="shared" si="10"/>
        <v>4.025435454294614E-5</v>
      </c>
      <c r="P87" s="1">
        <v>1</v>
      </c>
      <c r="Q87" s="1">
        <f t="shared" si="11"/>
        <v>4.025435454294614E-5</v>
      </c>
    </row>
    <row r="88" spans="1:17">
      <c r="A88" s="106" t="s">
        <v>168</v>
      </c>
      <c r="B88" s="105" t="s">
        <v>52</v>
      </c>
      <c r="C88" s="106">
        <v>55374.433400000002</v>
      </c>
      <c r="D88" s="106">
        <v>1.8E-3</v>
      </c>
      <c r="E88" s="1">
        <f t="shared" si="15"/>
        <v>27834.474398871753</v>
      </c>
      <c r="F88" s="36">
        <f t="shared" si="13"/>
        <v>27834</v>
      </c>
      <c r="G88" s="1">
        <f t="shared" si="16"/>
        <v>0.34596699999383418</v>
      </c>
      <c r="J88" s="1">
        <f>+G88</f>
        <v>0.34596699999383418</v>
      </c>
      <c r="L88" s="3">
        <f t="shared" ca="1" si="14"/>
        <v>0.34654489343666689</v>
      </c>
      <c r="M88" s="22">
        <f t="shared" ref="M88:M106" si="18">+D$11+D$12*F88+D$13*F88^2</f>
        <v>0.34367966820164686</v>
      </c>
      <c r="N88" s="11">
        <f t="shared" si="17"/>
        <v>40355.933400000002</v>
      </c>
      <c r="O88" s="4">
        <f t="shared" ref="O88:O106" si="19">+(M88-G88)^2</f>
        <v>5.231886727550854E-6</v>
      </c>
      <c r="P88" s="1">
        <v>1</v>
      </c>
      <c r="Q88" s="1">
        <f t="shared" ref="Q88:Q106" si="20">+P88*O88</f>
        <v>5.231886727550854E-6</v>
      </c>
    </row>
    <row r="89" spans="1:17">
      <c r="A89" s="92" t="s">
        <v>167</v>
      </c>
      <c r="B89" s="101" t="s">
        <v>52</v>
      </c>
      <c r="C89" s="86">
        <v>55483.463669999997</v>
      </c>
      <c r="D89" s="86">
        <v>2.0000000000000001E-4</v>
      </c>
      <c r="E89" s="1">
        <f t="shared" si="15"/>
        <v>27983.979516629188</v>
      </c>
      <c r="F89" s="36">
        <f t="shared" si="13"/>
        <v>27983.5</v>
      </c>
      <c r="G89" s="1">
        <f t="shared" si="16"/>
        <v>0.34969924999313662</v>
      </c>
      <c r="K89" s="1">
        <f t="shared" ref="K89:K95" si="21">+G89</f>
        <v>0.34969924999313662</v>
      </c>
      <c r="L89" s="3">
        <f t="shared" ca="1" si="14"/>
        <v>0.3502009221307027</v>
      </c>
      <c r="M89" s="22">
        <f t="shared" si="18"/>
        <v>0.34790528428696244</v>
      </c>
      <c r="N89" s="11">
        <f t="shared" si="17"/>
        <v>40464.963669999997</v>
      </c>
      <c r="O89" s="4">
        <f t="shared" si="19"/>
        <v>3.2183129549290358E-6</v>
      </c>
      <c r="P89" s="1">
        <v>1</v>
      </c>
      <c r="Q89" s="1">
        <f t="shared" si="20"/>
        <v>3.2183129549290358E-6</v>
      </c>
    </row>
    <row r="90" spans="1:17">
      <c r="A90" s="92" t="s">
        <v>167</v>
      </c>
      <c r="B90" s="101" t="s">
        <v>52</v>
      </c>
      <c r="C90" s="86">
        <v>55483.464769999999</v>
      </c>
      <c r="D90" s="86">
        <v>2.0000000000000001E-4</v>
      </c>
      <c r="E90" s="1">
        <f t="shared" si="15"/>
        <v>27983.981024977555</v>
      </c>
      <c r="F90" s="36">
        <f t="shared" si="13"/>
        <v>27983.5</v>
      </c>
      <c r="G90" s="1">
        <f t="shared" si="16"/>
        <v>0.35079924999445211</v>
      </c>
      <c r="K90" s="1">
        <f t="shared" si="21"/>
        <v>0.35079924999445211</v>
      </c>
      <c r="L90" s="3">
        <f t="shared" ca="1" si="14"/>
        <v>0.3502009221307027</v>
      </c>
      <c r="M90" s="22">
        <f t="shared" si="18"/>
        <v>0.34790528428696244</v>
      </c>
      <c r="N90" s="11">
        <f t="shared" si="17"/>
        <v>40464.964769999999</v>
      </c>
      <c r="O90" s="4">
        <f t="shared" si="19"/>
        <v>8.3750375161262227E-6</v>
      </c>
      <c r="P90" s="1">
        <v>1</v>
      </c>
      <c r="Q90" s="1">
        <f t="shared" si="20"/>
        <v>8.3750375161262227E-6</v>
      </c>
    </row>
    <row r="91" spans="1:17">
      <c r="A91" s="92" t="s">
        <v>167</v>
      </c>
      <c r="B91" s="101" t="s">
        <v>52</v>
      </c>
      <c r="C91" s="86">
        <v>55483.465609999999</v>
      </c>
      <c r="D91" s="86">
        <v>2.9999999999999997E-4</v>
      </c>
      <c r="E91" s="1">
        <f t="shared" si="15"/>
        <v>27983.982176807218</v>
      </c>
      <c r="F91" s="36">
        <f t="shared" si="13"/>
        <v>27983.5</v>
      </c>
      <c r="G91" s="1">
        <f t="shared" si="16"/>
        <v>0.3516392499950598</v>
      </c>
      <c r="K91" s="1">
        <f t="shared" si="21"/>
        <v>0.3516392499950598</v>
      </c>
      <c r="L91" s="3">
        <f t="shared" ca="1" si="14"/>
        <v>0.3502009221307027</v>
      </c>
      <c r="M91" s="22">
        <f t="shared" si="18"/>
        <v>0.34790528428696244</v>
      </c>
      <c r="N91" s="11">
        <f t="shared" si="17"/>
        <v>40464.965609999999</v>
      </c>
      <c r="O91" s="4">
        <f t="shared" si="19"/>
        <v>1.3942499909247051E-5</v>
      </c>
      <c r="P91" s="1">
        <v>1</v>
      </c>
      <c r="Q91" s="1">
        <f t="shared" si="20"/>
        <v>1.3942499909247051E-5</v>
      </c>
    </row>
    <row r="92" spans="1:17">
      <c r="A92" s="92" t="s">
        <v>164</v>
      </c>
      <c r="B92" s="101" t="s">
        <v>52</v>
      </c>
      <c r="C92" s="86">
        <v>55528.679799999998</v>
      </c>
      <c r="D92" s="86">
        <v>1E-4</v>
      </c>
      <c r="E92" s="1">
        <f t="shared" si="15"/>
        <v>28045.981040061037</v>
      </c>
      <c r="F92" s="36">
        <f t="shared" si="13"/>
        <v>28045.5</v>
      </c>
      <c r="G92" s="1">
        <f t="shared" si="16"/>
        <v>0.35081024999090005</v>
      </c>
      <c r="K92" s="1">
        <f t="shared" si="21"/>
        <v>0.35081024999090005</v>
      </c>
      <c r="L92" s="3">
        <f t="shared" ca="1" si="14"/>
        <v>0.35171713469946669</v>
      </c>
      <c r="M92" s="22">
        <f t="shared" si="18"/>
        <v>0.34966559262500185</v>
      </c>
      <c r="N92" s="11">
        <f t="shared" si="17"/>
        <v>40510.179799999998</v>
      </c>
      <c r="O92" s="4">
        <f t="shared" si="19"/>
        <v>1.310240485304992E-6</v>
      </c>
      <c r="P92" s="1">
        <v>1</v>
      </c>
      <c r="Q92" s="1">
        <f t="shared" si="20"/>
        <v>1.310240485304992E-6</v>
      </c>
    </row>
    <row r="93" spans="1:17">
      <c r="A93" s="92" t="s">
        <v>169</v>
      </c>
      <c r="B93" s="101" t="s">
        <v>59</v>
      </c>
      <c r="C93" s="86">
        <v>55805.448420000001</v>
      </c>
      <c r="D93" s="86">
        <v>1E-4</v>
      </c>
      <c r="E93" s="1">
        <f t="shared" si="15"/>
        <v>28425.493308760961</v>
      </c>
      <c r="F93" s="36">
        <f t="shared" si="13"/>
        <v>28425</v>
      </c>
      <c r="G93" s="1">
        <f t="shared" si="16"/>
        <v>0.35975749999488471</v>
      </c>
      <c r="K93" s="1">
        <f t="shared" si="21"/>
        <v>0.35975749999488471</v>
      </c>
      <c r="L93" s="3">
        <f t="shared" ca="1" si="14"/>
        <v>0.36099782292278842</v>
      </c>
      <c r="M93" s="22">
        <f t="shared" si="18"/>
        <v>0.36054105487246457</v>
      </c>
      <c r="N93" s="11">
        <f t="shared" si="17"/>
        <v>40786.948420000001</v>
      </c>
      <c r="O93" s="4">
        <f t="shared" si="19"/>
        <v>6.1395824617919217E-7</v>
      </c>
      <c r="P93" s="1">
        <v>1</v>
      </c>
      <c r="Q93" s="1">
        <f t="shared" si="20"/>
        <v>6.1395824617919217E-7</v>
      </c>
    </row>
    <row r="94" spans="1:17">
      <c r="A94" s="92" t="s">
        <v>169</v>
      </c>
      <c r="B94" s="101" t="s">
        <v>59</v>
      </c>
      <c r="C94" s="86">
        <v>55805.448490000002</v>
      </c>
      <c r="D94" s="86">
        <v>2.9999999999999997E-4</v>
      </c>
      <c r="E94" s="1">
        <f t="shared" si="15"/>
        <v>28425.493404746769</v>
      </c>
      <c r="F94" s="36">
        <f t="shared" si="13"/>
        <v>28425</v>
      </c>
      <c r="G94" s="1">
        <f t="shared" si="16"/>
        <v>0.35982749999675434</v>
      </c>
      <c r="K94" s="1">
        <f t="shared" si="21"/>
        <v>0.35982749999675434</v>
      </c>
      <c r="L94" s="3">
        <f t="shared" ca="1" si="14"/>
        <v>0.36099782292278842</v>
      </c>
      <c r="M94" s="22">
        <f t="shared" si="18"/>
        <v>0.36054105487246457</v>
      </c>
      <c r="N94" s="11">
        <f t="shared" si="17"/>
        <v>40786.948490000002</v>
      </c>
      <c r="O94" s="4">
        <f t="shared" si="19"/>
        <v>5.0916056064984421E-7</v>
      </c>
      <c r="P94" s="1">
        <v>1</v>
      </c>
      <c r="Q94" s="1">
        <f t="shared" si="20"/>
        <v>5.0916056064984421E-7</v>
      </c>
    </row>
    <row r="95" spans="1:17">
      <c r="A95" s="92" t="s">
        <v>169</v>
      </c>
      <c r="B95" s="101" t="s">
        <v>59</v>
      </c>
      <c r="C95" s="86">
        <v>55805.448620000003</v>
      </c>
      <c r="D95" s="86">
        <v>1E-4</v>
      </c>
      <c r="E95" s="1">
        <f t="shared" si="15"/>
        <v>28425.493583006122</v>
      </c>
      <c r="F95" s="36">
        <f t="shared" si="13"/>
        <v>28425</v>
      </c>
      <c r="G95" s="1">
        <f t="shared" si="16"/>
        <v>0.35995749999710824</v>
      </c>
      <c r="K95" s="1">
        <f t="shared" si="21"/>
        <v>0.35995749999710824</v>
      </c>
      <c r="L95" s="3">
        <f t="shared" ca="1" si="14"/>
        <v>0.36099782292278842</v>
      </c>
      <c r="M95" s="22">
        <f t="shared" si="18"/>
        <v>0.36054105487246457</v>
      </c>
      <c r="N95" s="11">
        <f t="shared" si="17"/>
        <v>40786.948620000003</v>
      </c>
      <c r="O95" s="4">
        <f t="shared" si="19"/>
        <v>3.4053629255214081E-7</v>
      </c>
      <c r="P95" s="1">
        <v>1</v>
      </c>
      <c r="Q95" s="1">
        <f t="shared" si="20"/>
        <v>3.4053629255214081E-7</v>
      </c>
    </row>
    <row r="96" spans="1:17">
      <c r="A96" s="124" t="s">
        <v>440</v>
      </c>
      <c r="B96" s="125" t="s">
        <v>52</v>
      </c>
      <c r="C96" s="124">
        <v>55858.322800000002</v>
      </c>
      <c r="D96" s="124" t="s">
        <v>179</v>
      </c>
      <c r="E96" s="1">
        <f t="shared" si="15"/>
        <v>28497.996022073989</v>
      </c>
      <c r="F96" s="36">
        <f t="shared" si="13"/>
        <v>28497.5</v>
      </c>
      <c r="G96" s="1">
        <f t="shared" si="16"/>
        <v>0.36173625000083121</v>
      </c>
      <c r="K96" s="1">
        <f>G96</f>
        <v>0.36173625000083121</v>
      </c>
      <c r="L96" s="3">
        <f t="shared" ca="1" si="14"/>
        <v>0.36277081342658507</v>
      </c>
      <c r="M96" s="22">
        <f t="shared" si="18"/>
        <v>0.36263840215179327</v>
      </c>
      <c r="N96" s="11">
        <f t="shared" si="17"/>
        <v>40839.822800000002</v>
      </c>
      <c r="O96" s="4">
        <f t="shared" si="19"/>
        <v>8.1387850348548159E-7</v>
      </c>
      <c r="P96" s="1">
        <v>1</v>
      </c>
      <c r="Q96" s="1">
        <f t="shared" si="20"/>
        <v>8.1387850348548159E-7</v>
      </c>
    </row>
    <row r="97" spans="1:17">
      <c r="A97" s="92" t="s">
        <v>169</v>
      </c>
      <c r="B97" s="101" t="s">
        <v>59</v>
      </c>
      <c r="C97" s="86">
        <v>56158.430160000004</v>
      </c>
      <c r="D97" s="86">
        <v>2.0000000000000001E-4</v>
      </c>
      <c r="E97" s="1">
        <f t="shared" si="15"/>
        <v>28909.510972891552</v>
      </c>
      <c r="F97" s="36">
        <f t="shared" si="13"/>
        <v>28909</v>
      </c>
      <c r="G97" s="1">
        <f t="shared" si="16"/>
        <v>0.37263949999760371</v>
      </c>
      <c r="K97" s="1">
        <f>+G97</f>
        <v>0.37263949999760371</v>
      </c>
      <c r="L97" s="3">
        <f t="shared" ca="1" si="14"/>
        <v>0.37283406297572047</v>
      </c>
      <c r="M97" s="22">
        <f t="shared" si="18"/>
        <v>0.37466232458728266</v>
      </c>
      <c r="N97" s="11">
        <f t="shared" si="17"/>
        <v>41139.930160000004</v>
      </c>
      <c r="O97" s="4">
        <f t="shared" si="19"/>
        <v>4.0918193206098164E-6</v>
      </c>
      <c r="P97" s="1">
        <v>1</v>
      </c>
      <c r="Q97" s="1">
        <f t="shared" si="20"/>
        <v>4.0918193206098164E-6</v>
      </c>
    </row>
    <row r="98" spans="1:17">
      <c r="A98" s="92" t="s">
        <v>169</v>
      </c>
      <c r="B98" s="101" t="s">
        <v>59</v>
      </c>
      <c r="C98" s="86">
        <v>56158.430509999998</v>
      </c>
      <c r="D98" s="86">
        <v>2.0000000000000001E-4</v>
      </c>
      <c r="E98" s="1">
        <f t="shared" si="15"/>
        <v>28909.51145282057</v>
      </c>
      <c r="F98" s="36">
        <f t="shared" si="13"/>
        <v>28909</v>
      </c>
      <c r="G98" s="1">
        <f t="shared" si="16"/>
        <v>0.37298949999239994</v>
      </c>
      <c r="K98" s="1">
        <f>+G98</f>
        <v>0.37298949999239994</v>
      </c>
      <c r="L98" s="3">
        <f t="shared" ca="1" si="14"/>
        <v>0.37283406297572047</v>
      </c>
      <c r="M98" s="22">
        <f t="shared" si="18"/>
        <v>0.37466232458728266</v>
      </c>
      <c r="N98" s="11">
        <f t="shared" si="17"/>
        <v>41139.930509999998</v>
      </c>
      <c r="O98" s="4">
        <f t="shared" si="19"/>
        <v>2.7983421252445225E-6</v>
      </c>
      <c r="P98" s="1">
        <v>1</v>
      </c>
      <c r="Q98" s="1">
        <f t="shared" si="20"/>
        <v>2.7983421252445225E-6</v>
      </c>
    </row>
    <row r="99" spans="1:17">
      <c r="A99" s="92" t="s">
        <v>169</v>
      </c>
      <c r="B99" s="101" t="s">
        <v>59</v>
      </c>
      <c r="C99" s="86">
        <v>56158.431069999999</v>
      </c>
      <c r="D99" s="86">
        <v>2.0000000000000001E-4</v>
      </c>
      <c r="E99" s="1">
        <f t="shared" si="15"/>
        <v>28909.512220707009</v>
      </c>
      <c r="F99" s="36">
        <f t="shared" si="13"/>
        <v>28909</v>
      </c>
      <c r="G99" s="1">
        <f t="shared" si="16"/>
        <v>0.37354949999280507</v>
      </c>
      <c r="K99" s="1">
        <f>+G99</f>
        <v>0.37354949999280507</v>
      </c>
      <c r="L99" s="3">
        <f t="shared" ca="1" si="14"/>
        <v>0.37283406297572047</v>
      </c>
      <c r="M99" s="22">
        <f t="shared" si="18"/>
        <v>0.37466232458728266</v>
      </c>
      <c r="N99" s="11">
        <f t="shared" si="17"/>
        <v>41139.931069999999</v>
      </c>
      <c r="O99" s="4">
        <f t="shared" si="19"/>
        <v>1.2383785780742137E-6</v>
      </c>
      <c r="P99" s="1">
        <v>1</v>
      </c>
      <c r="Q99" s="1">
        <f t="shared" si="20"/>
        <v>1.2383785780742137E-6</v>
      </c>
    </row>
    <row r="100" spans="1:17">
      <c r="A100" s="92" t="s">
        <v>170</v>
      </c>
      <c r="B100" s="101" t="s">
        <v>52</v>
      </c>
      <c r="C100" s="86">
        <v>56158.434000000001</v>
      </c>
      <c r="D100" s="86">
        <v>1.0999999999999999E-2</v>
      </c>
      <c r="E100" s="1">
        <f t="shared" si="15"/>
        <v>28909.51623839857</v>
      </c>
      <c r="F100" s="36">
        <f t="shared" si="13"/>
        <v>28909</v>
      </c>
      <c r="G100" s="1">
        <f t="shared" si="16"/>
        <v>0.3764794999951846</v>
      </c>
      <c r="J100" s="1">
        <f>+G100</f>
        <v>0.3764794999951846</v>
      </c>
      <c r="L100" s="3">
        <f t="shared" ca="1" si="14"/>
        <v>0.37283406297572047</v>
      </c>
      <c r="M100" s="22">
        <f t="shared" si="18"/>
        <v>0.37466232458728266</v>
      </c>
      <c r="N100" s="11">
        <f t="shared" si="17"/>
        <v>41139.934000000001</v>
      </c>
      <c r="O100" s="4">
        <f t="shared" si="19"/>
        <v>3.3021264630835772E-6</v>
      </c>
      <c r="P100" s="1">
        <v>0.1</v>
      </c>
      <c r="Q100" s="1">
        <f t="shared" si="20"/>
        <v>3.3021264630835775E-7</v>
      </c>
    </row>
    <row r="101" spans="1:17">
      <c r="A101" s="92" t="s">
        <v>171</v>
      </c>
      <c r="B101" s="101" t="s">
        <v>59</v>
      </c>
      <c r="C101" s="86">
        <v>56215.318299999999</v>
      </c>
      <c r="D101" s="86">
        <v>1E-4</v>
      </c>
      <c r="E101" s="1">
        <f t="shared" si="15"/>
        <v>28987.517457418289</v>
      </c>
      <c r="F101" s="36">
        <f t="shared" si="13"/>
        <v>28987</v>
      </c>
      <c r="G101" s="1">
        <f t="shared" si="16"/>
        <v>0.37736849999055266</v>
      </c>
      <c r="K101" s="1">
        <f>+G101</f>
        <v>0.37736849999055266</v>
      </c>
      <c r="L101" s="3">
        <f t="shared" ca="1" si="14"/>
        <v>0.3747415562073913</v>
      </c>
      <c r="M101" s="22">
        <f t="shared" si="18"/>
        <v>0.37696440519016</v>
      </c>
      <c r="N101" s="11">
        <f t="shared" si="17"/>
        <v>41196.818299999999</v>
      </c>
      <c r="O101" s="4">
        <f t="shared" si="19"/>
        <v>1.6329260770438578E-7</v>
      </c>
      <c r="P101" s="1">
        <v>1</v>
      </c>
      <c r="Q101" s="1">
        <f t="shared" si="20"/>
        <v>1.6329260770438578E-7</v>
      </c>
    </row>
    <row r="102" spans="1:17">
      <c r="A102" s="100" t="s">
        <v>172</v>
      </c>
      <c r="B102" s="102" t="s">
        <v>59</v>
      </c>
      <c r="C102" s="86">
        <v>56507.4015</v>
      </c>
      <c r="D102" s="103">
        <v>1.5E-3</v>
      </c>
      <c r="E102" s="6">
        <f t="shared" si="15"/>
        <v>29388.029473127055</v>
      </c>
      <c r="F102" s="36">
        <f t="shared" si="13"/>
        <v>29387.5</v>
      </c>
      <c r="G102" s="6">
        <f t="shared" si="16"/>
        <v>0.38613124999392312</v>
      </c>
      <c r="H102" s="6"/>
      <c r="J102" s="6">
        <f>+G102</f>
        <v>0.38613124999392312</v>
      </c>
      <c r="K102" s="6"/>
      <c r="L102" s="3">
        <f t="shared" ca="1" si="14"/>
        <v>0.38453580030077822</v>
      </c>
      <c r="M102" s="22">
        <f t="shared" si="18"/>
        <v>0.38889984980211756</v>
      </c>
      <c r="N102" s="12">
        <f t="shared" si="17"/>
        <v>41488.9015</v>
      </c>
      <c r="O102" s="4">
        <f t="shared" si="19"/>
        <v>7.6651448979342818E-6</v>
      </c>
      <c r="P102" s="1">
        <v>0.5</v>
      </c>
      <c r="Q102" s="1">
        <f t="shared" si="20"/>
        <v>3.8325724489671409E-6</v>
      </c>
    </row>
    <row r="103" spans="1:17">
      <c r="A103" s="92" t="s">
        <v>169</v>
      </c>
      <c r="B103" s="101" t="s">
        <v>52</v>
      </c>
      <c r="C103" s="86">
        <v>56558.45132</v>
      </c>
      <c r="D103" s="86">
        <v>2.9999999999999997E-4</v>
      </c>
      <c r="E103" s="6">
        <f t="shared" si="15"/>
        <v>29458.030302718656</v>
      </c>
      <c r="F103" s="36">
        <f t="shared" si="13"/>
        <v>29457.5</v>
      </c>
      <c r="G103" s="6">
        <f t="shared" si="16"/>
        <v>0.38673624999501044</v>
      </c>
      <c r="H103" s="6"/>
      <c r="J103" s="6"/>
      <c r="K103" s="6">
        <f t="shared" ref="K103:K109" si="22">+G103</f>
        <v>0.38673624999501044</v>
      </c>
      <c r="L103" s="3">
        <f t="shared" ca="1" si="14"/>
        <v>0.38624765320099569</v>
      </c>
      <c r="M103" s="22">
        <f t="shared" si="18"/>
        <v>0.39100573393142996</v>
      </c>
      <c r="N103" s="12">
        <f t="shared" si="17"/>
        <v>41539.95132</v>
      </c>
      <c r="O103" s="4">
        <f t="shared" si="19"/>
        <v>1.8228493083344285E-5</v>
      </c>
      <c r="P103" s="1">
        <v>1</v>
      </c>
      <c r="Q103" s="1">
        <f t="shared" si="20"/>
        <v>1.8228493083344285E-5</v>
      </c>
    </row>
    <row r="104" spans="1:17">
      <c r="A104" s="107" t="s">
        <v>173</v>
      </c>
      <c r="B104" s="108" t="s">
        <v>52</v>
      </c>
      <c r="C104" s="109">
        <v>56865.486440000001</v>
      </c>
      <c r="D104" s="107">
        <v>2.9999999999999997E-4</v>
      </c>
      <c r="E104" s="6">
        <f t="shared" si="15"/>
        <v>29879.044776692448</v>
      </c>
      <c r="F104" s="36">
        <f t="shared" si="13"/>
        <v>29878.5</v>
      </c>
      <c r="G104" s="6">
        <f t="shared" si="16"/>
        <v>0.3972917499995674</v>
      </c>
      <c r="H104" s="6"/>
      <c r="J104" s="6"/>
      <c r="K104" s="6">
        <f t="shared" si="22"/>
        <v>0.3972917499995674</v>
      </c>
      <c r="L104" s="3">
        <f t="shared" ca="1" si="14"/>
        <v>0.39654322564373196</v>
      </c>
      <c r="M104" s="22">
        <f t="shared" si="18"/>
        <v>0.40379532473457735</v>
      </c>
      <c r="N104" s="12">
        <f t="shared" si="17"/>
        <v>41846.986440000001</v>
      </c>
      <c r="O104" s="4">
        <f t="shared" si="19"/>
        <v>4.2296484333859791E-5</v>
      </c>
      <c r="P104" s="1">
        <v>1</v>
      </c>
      <c r="Q104" s="1">
        <f t="shared" si="20"/>
        <v>4.2296484333859791E-5</v>
      </c>
    </row>
    <row r="105" spans="1:17">
      <c r="A105" s="107" t="s">
        <v>173</v>
      </c>
      <c r="B105" s="108" t="s">
        <v>52</v>
      </c>
      <c r="C105" s="109">
        <v>56865.486620000003</v>
      </c>
      <c r="D105" s="107">
        <v>2.9999999999999997E-4</v>
      </c>
      <c r="E105" s="6">
        <f t="shared" si="15"/>
        <v>29879.045023513092</v>
      </c>
      <c r="F105" s="36">
        <f t="shared" si="13"/>
        <v>29878.5</v>
      </c>
      <c r="G105" s="6">
        <f t="shared" si="16"/>
        <v>0.39747175000229618</v>
      </c>
      <c r="H105" s="6"/>
      <c r="J105" s="6"/>
      <c r="K105" s="6">
        <f t="shared" si="22"/>
        <v>0.39747175000229618</v>
      </c>
      <c r="L105" s="3">
        <f t="shared" ca="1" si="14"/>
        <v>0.39654322564373196</v>
      </c>
      <c r="M105" s="22">
        <f t="shared" si="18"/>
        <v>0.40379532473457735</v>
      </c>
      <c r="N105" s="12">
        <f t="shared" si="17"/>
        <v>41846.986620000003</v>
      </c>
      <c r="O105" s="4">
        <f t="shared" si="19"/>
        <v>3.9987597394744982E-5</v>
      </c>
      <c r="P105" s="1">
        <v>1</v>
      </c>
      <c r="Q105" s="1">
        <f t="shared" si="20"/>
        <v>3.9987597394744982E-5</v>
      </c>
    </row>
    <row r="106" spans="1:17">
      <c r="A106" s="107" t="s">
        <v>173</v>
      </c>
      <c r="B106" s="108" t="s">
        <v>52</v>
      </c>
      <c r="C106" s="109">
        <v>56865.486770000003</v>
      </c>
      <c r="D106" s="107">
        <v>2.9999999999999997E-4</v>
      </c>
      <c r="E106" s="6">
        <f t="shared" si="15"/>
        <v>29879.04522919696</v>
      </c>
      <c r="F106" s="36">
        <f t="shared" si="13"/>
        <v>29878.5</v>
      </c>
      <c r="G106" s="6">
        <f t="shared" si="16"/>
        <v>0.39762175000214484</v>
      </c>
      <c r="H106" s="6"/>
      <c r="K106" s="6">
        <f t="shared" si="22"/>
        <v>0.39762175000214484</v>
      </c>
      <c r="L106" s="3">
        <f t="shared" ca="1" si="14"/>
        <v>0.39654322564373196</v>
      </c>
      <c r="M106" s="22">
        <f t="shared" si="18"/>
        <v>0.40379532473457735</v>
      </c>
      <c r="N106" s="12">
        <f t="shared" si="17"/>
        <v>41846.986770000003</v>
      </c>
      <c r="O106" s="4">
        <f t="shared" si="19"/>
        <v>3.8113024976929243E-5</v>
      </c>
      <c r="P106" s="1">
        <v>1</v>
      </c>
      <c r="Q106" s="1">
        <f t="shared" si="20"/>
        <v>3.8113024976929243E-5</v>
      </c>
    </row>
    <row r="107" spans="1:17">
      <c r="A107" s="127" t="s">
        <v>466</v>
      </c>
      <c r="B107" s="128" t="s">
        <v>59</v>
      </c>
      <c r="C107" s="129">
        <v>56950.451200000003</v>
      </c>
      <c r="D107" s="129">
        <v>2.9999999999999997E-4</v>
      </c>
      <c r="E107" s="6">
        <f t="shared" ref="E107:E114" si="23">(C107-C$7)/C$8</f>
        <v>29995.550646567237</v>
      </c>
      <c r="F107" s="36">
        <f t="shared" si="13"/>
        <v>29995</v>
      </c>
      <c r="G107" s="6">
        <f t="shared" ref="G107:G114" si="24">C107-(C$7+C$8*F107)</f>
        <v>0.40157249999901978</v>
      </c>
      <c r="H107" s="6"/>
      <c r="J107" s="6"/>
      <c r="K107" s="6">
        <f t="shared" si="22"/>
        <v>0.40157249999901978</v>
      </c>
      <c r="L107" s="3">
        <f t="shared" ca="1" si="14"/>
        <v>0.39939223797052242</v>
      </c>
      <c r="M107" s="22">
        <f t="shared" ref="M107:M114" si="25">+D$11+D$12*F107+D$13*F107^2</f>
        <v>0.40737211140934398</v>
      </c>
      <c r="N107" s="12">
        <f t="shared" ref="N107:N114" si="26">C107-15018.5</f>
        <v>41931.951200000003</v>
      </c>
      <c r="O107" s="4">
        <f t="shared" ref="O107:O114" si="27">+(M107-G107)^2</f>
        <v>3.3635492510762675E-5</v>
      </c>
      <c r="P107" s="1">
        <v>1</v>
      </c>
      <c r="Q107" s="1">
        <f t="shared" ref="Q107:Q114" si="28">+P107*O107</f>
        <v>3.3635492510762675E-5</v>
      </c>
    </row>
    <row r="108" spans="1:17">
      <c r="A108" s="127" t="s">
        <v>466</v>
      </c>
      <c r="B108" s="128" t="s">
        <v>59</v>
      </c>
      <c r="C108" s="129">
        <v>56950.451739999997</v>
      </c>
      <c r="D108" s="129">
        <v>4.0000000000000002E-4</v>
      </c>
      <c r="E108" s="6">
        <f t="shared" si="23"/>
        <v>29995.551387029154</v>
      </c>
      <c r="F108" s="36">
        <f t="shared" si="13"/>
        <v>29995</v>
      </c>
      <c r="G108" s="6">
        <f t="shared" si="24"/>
        <v>0.40211249999265419</v>
      </c>
      <c r="H108" s="6"/>
      <c r="K108" s="6">
        <f t="shared" si="22"/>
        <v>0.40211249999265419</v>
      </c>
      <c r="L108" s="3">
        <f t="shared" ca="1" si="14"/>
        <v>0.39939223797052242</v>
      </c>
      <c r="M108" s="22">
        <f t="shared" si="25"/>
        <v>0.40737211140934398</v>
      </c>
      <c r="N108" s="12">
        <f t="shared" si="26"/>
        <v>41931.951739999997</v>
      </c>
      <c r="O108" s="4">
        <f t="shared" si="27"/>
        <v>2.766351225457359E-5</v>
      </c>
      <c r="P108" s="1">
        <v>1</v>
      </c>
      <c r="Q108" s="1">
        <f t="shared" si="28"/>
        <v>2.766351225457359E-5</v>
      </c>
    </row>
    <row r="109" spans="1:17">
      <c r="A109" s="127" t="s">
        <v>466</v>
      </c>
      <c r="B109" s="128" t="s">
        <v>59</v>
      </c>
      <c r="C109" s="129">
        <v>56950.452270000002</v>
      </c>
      <c r="D109" s="129">
        <v>2.9999999999999997E-4</v>
      </c>
      <c r="E109" s="6">
        <f t="shared" si="23"/>
        <v>29995.552113778827</v>
      </c>
      <c r="F109" s="36">
        <f t="shared" si="13"/>
        <v>29995</v>
      </c>
      <c r="G109" s="6">
        <f t="shared" si="24"/>
        <v>0.40264249999745516</v>
      </c>
      <c r="H109" s="6"/>
      <c r="J109" s="6"/>
      <c r="K109" s="6">
        <f t="shared" si="22"/>
        <v>0.40264249999745516</v>
      </c>
      <c r="L109" s="3">
        <f t="shared" ca="1" si="14"/>
        <v>0.39939223797052242</v>
      </c>
      <c r="M109" s="22">
        <f t="shared" si="25"/>
        <v>0.40737211140934398</v>
      </c>
      <c r="N109" s="12">
        <f t="shared" si="26"/>
        <v>41931.952270000002</v>
      </c>
      <c r="O109" s="4">
        <f t="shared" si="27"/>
        <v>2.2369224107468987E-5</v>
      </c>
      <c r="P109" s="1">
        <v>1</v>
      </c>
      <c r="Q109" s="1">
        <f t="shared" si="28"/>
        <v>2.2369224107468987E-5</v>
      </c>
    </row>
    <row r="110" spans="1:17">
      <c r="A110" s="127" t="s">
        <v>562</v>
      </c>
      <c r="B110" s="128" t="s">
        <v>59</v>
      </c>
      <c r="C110" s="129">
        <v>57775.285709999967</v>
      </c>
      <c r="D110" s="129">
        <v>2.0000000000000001E-4</v>
      </c>
      <c r="E110" s="6">
        <f t="shared" si="23"/>
        <v>31126.584996458758</v>
      </c>
      <c r="F110" s="36">
        <f>ROUND(2*E110,0)/2-0.5</f>
        <v>31126</v>
      </c>
      <c r="G110" s="6">
        <f t="shared" si="24"/>
        <v>0.42662299996300135</v>
      </c>
      <c r="H110" s="6"/>
      <c r="J110" s="6"/>
      <c r="K110" s="6">
        <f>+G110</f>
        <v>0.42662299996300135</v>
      </c>
      <c r="L110" s="3">
        <f t="shared" ca="1" si="14"/>
        <v>0.42705088982974998</v>
      </c>
      <c r="M110" s="22">
        <f t="shared" si="25"/>
        <v>0.44294385957481941</v>
      </c>
      <c r="N110" s="12">
        <f t="shared" si="26"/>
        <v>42756.785709999967</v>
      </c>
      <c r="O110" s="4">
        <f t="shared" si="27"/>
        <v>2.6637045846867398E-4</v>
      </c>
      <c r="P110" s="1">
        <v>1</v>
      </c>
      <c r="Q110" s="1">
        <f t="shared" si="28"/>
        <v>2.6637045846867398E-4</v>
      </c>
    </row>
    <row r="111" spans="1:17">
      <c r="A111" s="127" t="s">
        <v>562</v>
      </c>
      <c r="B111" s="128" t="s">
        <v>52</v>
      </c>
      <c r="C111" s="129">
        <v>57956.519489999861</v>
      </c>
      <c r="D111" s="129">
        <v>1E-4</v>
      </c>
      <c r="E111" s="6">
        <f t="shared" si="23"/>
        <v>31375.097429020014</v>
      </c>
      <c r="F111" s="36">
        <f>ROUND(2*E111,0)/2-0.5</f>
        <v>31374.5</v>
      </c>
      <c r="G111" s="6">
        <f t="shared" si="24"/>
        <v>0.43568974985100795</v>
      </c>
      <c r="H111" s="6"/>
      <c r="J111" s="6"/>
      <c r="K111" s="6">
        <f>+G111</f>
        <v>0.43568974985100795</v>
      </c>
      <c r="L111" s="3">
        <f t="shared" ca="1" si="14"/>
        <v>0.43312796762552191</v>
      </c>
      <c r="M111" s="22">
        <f t="shared" si="25"/>
        <v>0.45096555394001964</v>
      </c>
      <c r="N111" s="12">
        <f t="shared" si="26"/>
        <v>42938.019489999861</v>
      </c>
      <c r="O111" s="4">
        <f t="shared" si="27"/>
        <v>2.3335019056586629E-4</v>
      </c>
      <c r="P111" s="1">
        <v>1</v>
      </c>
      <c r="Q111" s="1">
        <f t="shared" si="28"/>
        <v>2.3335019056586629E-4</v>
      </c>
    </row>
    <row r="112" spans="1:17">
      <c r="A112" s="127" t="s">
        <v>562</v>
      </c>
      <c r="B112" s="128" t="s">
        <v>52</v>
      </c>
      <c r="C112" s="129">
        <v>57980.586440000217</v>
      </c>
      <c r="D112" s="129">
        <v>2.9999999999999997E-4</v>
      </c>
      <c r="E112" s="6">
        <f t="shared" si="23"/>
        <v>31408.098651468292</v>
      </c>
      <c r="F112" s="36">
        <f>ROUND(2*E112,0)/2-0.5</f>
        <v>31407.5</v>
      </c>
      <c r="G112" s="6">
        <f t="shared" si="24"/>
        <v>0.43658125021465821</v>
      </c>
      <c r="H112" s="6"/>
      <c r="J112" s="6"/>
      <c r="K112" s="6">
        <f>+G112</f>
        <v>0.43658125021465821</v>
      </c>
      <c r="L112" s="3">
        <f t="shared" ca="1" si="14"/>
        <v>0.43393498399276725</v>
      </c>
      <c r="M112" s="22">
        <f t="shared" si="25"/>
        <v>0.45203639070832247</v>
      </c>
      <c r="N112" s="12">
        <f t="shared" si="26"/>
        <v>42962.086440000217</v>
      </c>
      <c r="O112" s="4">
        <f t="shared" si="27"/>
        <v>2.3886136767890058E-4</v>
      </c>
      <c r="P112" s="1">
        <v>1</v>
      </c>
      <c r="Q112" s="1">
        <f t="shared" si="28"/>
        <v>2.3886136767890058E-4</v>
      </c>
    </row>
    <row r="113" spans="1:17">
      <c r="A113" s="127" t="s">
        <v>562</v>
      </c>
      <c r="B113" s="128" t="s">
        <v>52</v>
      </c>
      <c r="C113" s="129">
        <v>57980.586509999819</v>
      </c>
      <c r="D113" s="129">
        <v>2.9999999999999997E-4</v>
      </c>
      <c r="E113" s="6">
        <f t="shared" si="23"/>
        <v>31408.09874745355</v>
      </c>
      <c r="F113" s="36">
        <f>ROUND(2*E113,0)/2-0.5</f>
        <v>31407.5</v>
      </c>
      <c r="G113" s="6">
        <f t="shared" si="24"/>
        <v>0.43665124981635017</v>
      </c>
      <c r="H113" s="6"/>
      <c r="J113" s="6"/>
      <c r="K113" s="6">
        <f>+G113</f>
        <v>0.43665124981635017</v>
      </c>
      <c r="L113" s="3">
        <f t="shared" ca="1" si="14"/>
        <v>0.43393498399276725</v>
      </c>
      <c r="M113" s="22">
        <f t="shared" si="25"/>
        <v>0.45203639070832247</v>
      </c>
      <c r="N113" s="12">
        <f t="shared" si="26"/>
        <v>42962.086509999819</v>
      </c>
      <c r="O113" s="4">
        <f t="shared" si="27"/>
        <v>2.3670256026583802E-4</v>
      </c>
      <c r="P113" s="1">
        <v>1</v>
      </c>
      <c r="Q113" s="1">
        <f t="shared" si="28"/>
        <v>2.3670256026583802E-4</v>
      </c>
    </row>
    <row r="114" spans="1:17">
      <c r="A114" s="127" t="s">
        <v>562</v>
      </c>
      <c r="B114" s="128" t="s">
        <v>52</v>
      </c>
      <c r="C114" s="129">
        <v>57980.586519999895</v>
      </c>
      <c r="D114" s="129">
        <v>2.0000000000000001E-4</v>
      </c>
      <c r="E114" s="6">
        <f t="shared" si="23"/>
        <v>31408.098761165915</v>
      </c>
      <c r="F114" s="36">
        <f>ROUND(2*E114,0)/2-0.5</f>
        <v>31407.5</v>
      </c>
      <c r="G114" s="6">
        <f t="shared" si="24"/>
        <v>0.43666124989249511</v>
      </c>
      <c r="H114" s="6"/>
      <c r="J114" s="6"/>
      <c r="K114" s="6">
        <f>+G114</f>
        <v>0.43666124989249511</v>
      </c>
      <c r="L114" s="3">
        <f t="shared" ca="1" si="14"/>
        <v>0.43393498399276725</v>
      </c>
      <c r="M114" s="22">
        <f t="shared" si="25"/>
        <v>0.45203639070832247</v>
      </c>
      <c r="N114" s="12">
        <f t="shared" si="26"/>
        <v>42962.086519999895</v>
      </c>
      <c r="O114" s="4">
        <f t="shared" si="27"/>
        <v>2.3639495510652039E-4</v>
      </c>
      <c r="P114" s="1">
        <v>1</v>
      </c>
      <c r="Q114" s="1">
        <f t="shared" si="28"/>
        <v>2.3639495510652039E-4</v>
      </c>
    </row>
    <row r="115" spans="1:17">
      <c r="A115" s="106"/>
      <c r="B115" s="105"/>
      <c r="C115" s="106"/>
      <c r="D115" s="106"/>
      <c r="F115" s="6"/>
      <c r="K115" s="3"/>
      <c r="L115" s="3"/>
      <c r="M115" s="22"/>
      <c r="N115" s="11"/>
      <c r="O115" s="4"/>
    </row>
    <row r="116" spans="1:17">
      <c r="A116" s="106"/>
      <c r="B116" s="105"/>
      <c r="C116" s="106"/>
      <c r="D116" s="106"/>
      <c r="F116" s="6"/>
      <c r="K116" s="3"/>
      <c r="L116" s="3"/>
      <c r="M116" s="22"/>
      <c r="N116" s="11"/>
      <c r="O116" s="4"/>
    </row>
    <row r="117" spans="1:17">
      <c r="A117" s="106"/>
      <c r="B117" s="105"/>
      <c r="C117" s="106"/>
      <c r="D117" s="106"/>
      <c r="F117" s="6"/>
      <c r="K117" s="3"/>
      <c r="L117" s="3"/>
      <c r="M117" s="22"/>
      <c r="N117" s="11"/>
      <c r="O117" s="4"/>
    </row>
    <row r="118" spans="1:17">
      <c r="A118" s="106"/>
      <c r="B118" s="105"/>
      <c r="C118" s="106"/>
      <c r="D118" s="106"/>
      <c r="F118" s="6"/>
      <c r="K118" s="3"/>
      <c r="L118" s="3"/>
      <c r="M118" s="22"/>
      <c r="N118" s="11"/>
      <c r="O118" s="4"/>
    </row>
    <row r="119" spans="1:17">
      <c r="A119" s="106"/>
      <c r="B119" s="105"/>
      <c r="C119" s="106"/>
      <c r="D119" s="106"/>
      <c r="F119" s="6"/>
      <c r="K119" s="3"/>
      <c r="L119" s="3"/>
      <c r="M119" s="22"/>
      <c r="N119" s="11"/>
      <c r="O119" s="4"/>
    </row>
    <row r="120" spans="1:17">
      <c r="A120" s="106"/>
      <c r="B120" s="105"/>
      <c r="C120" s="106"/>
      <c r="D120" s="106"/>
      <c r="F120" s="6"/>
      <c r="K120" s="3"/>
      <c r="L120" s="3"/>
      <c r="M120" s="22"/>
      <c r="N120" s="11"/>
      <c r="O120" s="4"/>
    </row>
    <row r="121" spans="1:17">
      <c r="A121" s="106"/>
      <c r="B121" s="105"/>
      <c r="C121" s="106"/>
      <c r="D121" s="106"/>
      <c r="F121" s="6"/>
      <c r="K121" s="3"/>
      <c r="L121" s="3"/>
      <c r="M121" s="22"/>
      <c r="N121" s="11"/>
      <c r="O121" s="4"/>
    </row>
    <row r="122" spans="1:17">
      <c r="A122" s="106"/>
      <c r="B122" s="105"/>
      <c r="C122" s="106"/>
      <c r="D122" s="106"/>
      <c r="F122" s="6"/>
      <c r="K122" s="3"/>
      <c r="L122" s="3"/>
      <c r="M122" s="22"/>
      <c r="N122" s="11"/>
      <c r="O122" s="4"/>
    </row>
    <row r="123" spans="1:17">
      <c r="A123" s="106"/>
      <c r="B123" s="105"/>
      <c r="C123" s="106"/>
      <c r="D123" s="106"/>
      <c r="F123" s="6"/>
      <c r="K123" s="3"/>
      <c r="L123" s="3"/>
      <c r="M123" s="22"/>
      <c r="N123" s="11"/>
      <c r="O123" s="4"/>
    </row>
    <row r="124" spans="1:17">
      <c r="A124" s="106"/>
      <c r="B124" s="105"/>
      <c r="C124" s="106"/>
      <c r="D124" s="106"/>
      <c r="F124" s="6"/>
      <c r="K124" s="3"/>
      <c r="L124" s="3"/>
      <c r="M124" s="22"/>
      <c r="N124" s="11"/>
      <c r="O124" s="4"/>
    </row>
    <row r="125" spans="1:17">
      <c r="A125" s="106"/>
      <c r="B125" s="105"/>
      <c r="C125" s="106"/>
      <c r="D125" s="106"/>
      <c r="F125" s="6"/>
      <c r="K125" s="3"/>
      <c r="L125" s="3"/>
      <c r="M125" s="22"/>
      <c r="N125" s="11"/>
      <c r="O125" s="4"/>
    </row>
    <row r="126" spans="1:17">
      <c r="A126" s="106"/>
      <c r="B126" s="105"/>
      <c r="C126" s="106"/>
      <c r="D126" s="106"/>
      <c r="F126" s="6"/>
      <c r="K126" s="3"/>
      <c r="L126" s="3"/>
      <c r="M126" s="22"/>
      <c r="N126" s="11"/>
      <c r="O126" s="4"/>
    </row>
    <row r="127" spans="1:17">
      <c r="A127" s="106"/>
      <c r="B127" s="105"/>
      <c r="C127" s="106"/>
      <c r="D127" s="106"/>
      <c r="F127" s="6"/>
      <c r="K127" s="3"/>
      <c r="L127" s="3"/>
      <c r="M127" s="22"/>
      <c r="N127" s="11"/>
      <c r="O127" s="4"/>
    </row>
    <row r="128" spans="1:17">
      <c r="A128" s="83"/>
      <c r="B128" s="83"/>
      <c r="C128" s="84"/>
      <c r="D128" s="84"/>
    </row>
    <row r="129" spans="1:4">
      <c r="A129" s="83"/>
      <c r="B129" s="83"/>
      <c r="C129" s="84"/>
      <c r="D129" s="84"/>
    </row>
    <row r="130" spans="1:4">
      <c r="A130" s="83"/>
      <c r="B130" s="83"/>
      <c r="C130" s="84"/>
      <c r="D130" s="84"/>
    </row>
    <row r="131" spans="1:4">
      <c r="A131" s="83"/>
      <c r="B131" s="83"/>
      <c r="C131" s="84"/>
      <c r="D131" s="84"/>
    </row>
    <row r="132" spans="1:4">
      <c r="A132" s="83"/>
      <c r="B132" s="83"/>
      <c r="C132" s="84"/>
      <c r="D132" s="84"/>
    </row>
    <row r="133" spans="1:4">
      <c r="A133" s="83"/>
      <c r="B133" s="83"/>
      <c r="C133" s="84"/>
      <c r="D133" s="84"/>
    </row>
    <row r="134" spans="1:4">
      <c r="A134" s="83"/>
      <c r="B134" s="83"/>
      <c r="C134" s="84"/>
      <c r="D134" s="84"/>
    </row>
    <row r="135" spans="1:4">
      <c r="A135" s="83"/>
      <c r="B135" s="83"/>
      <c r="C135" s="84"/>
      <c r="D135" s="84"/>
    </row>
    <row r="136" spans="1:4">
      <c r="A136" s="83"/>
      <c r="B136" s="83"/>
      <c r="C136" s="84"/>
      <c r="D136" s="84"/>
    </row>
    <row r="137" spans="1:4">
      <c r="A137" s="83"/>
      <c r="B137" s="83"/>
      <c r="C137" s="84"/>
      <c r="D137" s="84"/>
    </row>
    <row r="138" spans="1:4">
      <c r="A138" s="83"/>
      <c r="B138" s="83"/>
      <c r="C138" s="84"/>
      <c r="D138" s="84"/>
    </row>
    <row r="139" spans="1:4">
      <c r="A139" s="83"/>
      <c r="B139" s="83"/>
      <c r="C139" s="84"/>
      <c r="D139" s="84"/>
    </row>
    <row r="140" spans="1:4">
      <c r="A140" s="83"/>
      <c r="B140" s="83"/>
      <c r="C140" s="84"/>
      <c r="D140" s="84"/>
    </row>
    <row r="141" spans="1:4">
      <c r="A141" s="83"/>
      <c r="B141" s="83"/>
      <c r="C141" s="84"/>
      <c r="D141" s="84"/>
    </row>
    <row r="142" spans="1:4">
      <c r="A142" s="83"/>
      <c r="B142" s="83"/>
      <c r="C142" s="84"/>
      <c r="D142" s="84"/>
    </row>
    <row r="143" spans="1:4">
      <c r="A143" s="83"/>
      <c r="B143" s="83"/>
      <c r="C143" s="84"/>
      <c r="D143" s="84"/>
    </row>
    <row r="144" spans="1:4">
      <c r="A144" s="83"/>
      <c r="B144" s="83"/>
      <c r="C144" s="84"/>
      <c r="D144" s="84"/>
    </row>
    <row r="145" spans="1:4">
      <c r="A145" s="83"/>
      <c r="B145" s="83"/>
      <c r="C145" s="84"/>
      <c r="D145" s="84"/>
    </row>
    <row r="146" spans="1:4">
      <c r="C146" s="39"/>
      <c r="D146" s="39"/>
    </row>
    <row r="147" spans="1:4">
      <c r="C147" s="39"/>
      <c r="D147" s="39"/>
    </row>
    <row r="148" spans="1:4">
      <c r="C148" s="39"/>
      <c r="D148" s="39"/>
    </row>
    <row r="149" spans="1:4">
      <c r="C149" s="39"/>
      <c r="D149" s="39"/>
    </row>
    <row r="150" spans="1:4">
      <c r="C150" s="39"/>
      <c r="D150" s="39"/>
    </row>
    <row r="151" spans="1:4">
      <c r="C151" s="39"/>
      <c r="D151" s="39"/>
    </row>
    <row r="152" spans="1:4">
      <c r="C152" s="39"/>
      <c r="D152" s="39"/>
    </row>
    <row r="153" spans="1:4">
      <c r="C153" s="39"/>
      <c r="D153" s="39"/>
    </row>
    <row r="154" spans="1:4">
      <c r="C154" s="39"/>
      <c r="D154" s="39"/>
    </row>
    <row r="155" spans="1:4">
      <c r="C155" s="39"/>
      <c r="D155" s="39"/>
    </row>
    <row r="156" spans="1:4">
      <c r="C156" s="39"/>
      <c r="D156" s="39"/>
    </row>
    <row r="157" spans="1:4">
      <c r="C157" s="39"/>
      <c r="D157" s="39"/>
    </row>
    <row r="158" spans="1:4">
      <c r="C158" s="39"/>
      <c r="D158" s="39"/>
    </row>
    <row r="159" spans="1:4">
      <c r="C159" s="39"/>
      <c r="D159" s="39"/>
    </row>
    <row r="160" spans="1:4">
      <c r="C160" s="39"/>
      <c r="D160" s="39"/>
    </row>
    <row r="161" spans="3:4">
      <c r="C161" s="39"/>
      <c r="D161" s="39"/>
    </row>
    <row r="162" spans="3:4">
      <c r="C162" s="39"/>
      <c r="D162" s="39"/>
    </row>
    <row r="163" spans="3:4">
      <c r="C163" s="39"/>
      <c r="D163" s="39"/>
    </row>
    <row r="164" spans="3:4">
      <c r="C164" s="39"/>
      <c r="D164" s="39"/>
    </row>
    <row r="165" spans="3:4">
      <c r="C165" s="39"/>
      <c r="D165" s="39"/>
    </row>
    <row r="166" spans="3:4">
      <c r="C166" s="39"/>
      <c r="D166" s="39"/>
    </row>
    <row r="167" spans="3:4">
      <c r="C167" s="39"/>
      <c r="D167" s="39"/>
    </row>
    <row r="168" spans="3:4">
      <c r="C168" s="39"/>
      <c r="D168" s="39"/>
    </row>
    <row r="169" spans="3:4">
      <c r="C169" s="39"/>
      <c r="D169" s="39"/>
    </row>
    <row r="170" spans="3:4">
      <c r="C170" s="39"/>
      <c r="D170" s="39"/>
    </row>
    <row r="171" spans="3:4">
      <c r="C171" s="39"/>
      <c r="D171" s="39"/>
    </row>
    <row r="172" spans="3:4">
      <c r="C172" s="39"/>
      <c r="D172" s="39"/>
    </row>
    <row r="173" spans="3:4">
      <c r="C173" s="39"/>
      <c r="D173" s="39"/>
    </row>
    <row r="174" spans="3:4">
      <c r="C174" s="39"/>
      <c r="D174" s="39"/>
    </row>
    <row r="175" spans="3:4">
      <c r="C175" s="39"/>
      <c r="D175" s="39"/>
    </row>
    <row r="176" spans="3:4">
      <c r="C176" s="39"/>
      <c r="D176" s="39"/>
    </row>
    <row r="177" spans="3:4">
      <c r="C177" s="39"/>
      <c r="D177" s="39"/>
    </row>
    <row r="178" spans="3:4">
      <c r="C178" s="39"/>
      <c r="D178" s="39"/>
    </row>
    <row r="179" spans="3:4">
      <c r="C179" s="39"/>
      <c r="D179" s="39"/>
    </row>
    <row r="180" spans="3:4">
      <c r="C180" s="39"/>
      <c r="D180" s="39"/>
    </row>
    <row r="181" spans="3:4">
      <c r="C181" s="39"/>
      <c r="D181" s="39"/>
    </row>
    <row r="182" spans="3:4">
      <c r="C182" s="39"/>
      <c r="D182" s="39"/>
    </row>
    <row r="183" spans="3:4">
      <c r="C183" s="39"/>
      <c r="D183" s="39"/>
    </row>
    <row r="184" spans="3:4">
      <c r="C184" s="39"/>
      <c r="D184" s="39"/>
    </row>
    <row r="185" spans="3:4">
      <c r="C185" s="39"/>
      <c r="D185" s="39"/>
    </row>
    <row r="186" spans="3:4">
      <c r="C186" s="39"/>
      <c r="D186" s="39"/>
    </row>
    <row r="187" spans="3:4">
      <c r="C187" s="39"/>
      <c r="D187" s="39"/>
    </row>
    <row r="188" spans="3:4">
      <c r="C188" s="39"/>
      <c r="D188" s="39"/>
    </row>
    <row r="189" spans="3:4">
      <c r="C189" s="39"/>
      <c r="D189" s="39"/>
    </row>
    <row r="190" spans="3:4">
      <c r="C190" s="39"/>
      <c r="D190" s="39"/>
    </row>
    <row r="191" spans="3:4">
      <c r="C191" s="39"/>
      <c r="D191" s="39"/>
    </row>
    <row r="192" spans="3:4">
      <c r="C192" s="39"/>
      <c r="D192" s="39"/>
    </row>
    <row r="193" spans="3:4">
      <c r="C193" s="39"/>
      <c r="D193" s="39"/>
    </row>
    <row r="194" spans="3:4">
      <c r="C194" s="39"/>
      <c r="D194" s="39"/>
    </row>
    <row r="195" spans="3:4">
      <c r="C195" s="39"/>
      <c r="D195" s="39"/>
    </row>
    <row r="196" spans="3:4">
      <c r="C196" s="39"/>
      <c r="D196" s="39"/>
    </row>
    <row r="197" spans="3:4">
      <c r="C197" s="39"/>
      <c r="D197" s="39"/>
    </row>
    <row r="198" spans="3:4">
      <c r="C198" s="39"/>
      <c r="D198" s="39"/>
    </row>
    <row r="199" spans="3:4">
      <c r="C199" s="39"/>
      <c r="D199" s="39"/>
    </row>
    <row r="200" spans="3:4">
      <c r="C200" s="39"/>
      <c r="D200" s="39"/>
    </row>
    <row r="201" spans="3:4">
      <c r="C201" s="39"/>
      <c r="D201" s="39"/>
    </row>
    <row r="202" spans="3:4">
      <c r="C202" s="39"/>
      <c r="D202" s="39"/>
    </row>
    <row r="203" spans="3:4">
      <c r="C203" s="39"/>
      <c r="D203" s="39"/>
    </row>
    <row r="204" spans="3:4">
      <c r="C204" s="39"/>
      <c r="D204" s="39"/>
    </row>
    <row r="205" spans="3:4">
      <c r="C205" s="39"/>
      <c r="D205" s="39"/>
    </row>
    <row r="206" spans="3:4">
      <c r="C206" s="39"/>
      <c r="D206" s="39"/>
    </row>
    <row r="207" spans="3:4">
      <c r="C207" s="39"/>
      <c r="D207" s="39"/>
    </row>
    <row r="208" spans="3:4">
      <c r="C208" s="39"/>
      <c r="D208" s="39"/>
    </row>
    <row r="209" spans="3:4">
      <c r="C209" s="39"/>
      <c r="D209" s="39"/>
    </row>
    <row r="210" spans="3:4">
      <c r="C210" s="39"/>
      <c r="D210" s="39"/>
    </row>
    <row r="211" spans="3:4">
      <c r="C211" s="39"/>
      <c r="D211" s="39"/>
    </row>
    <row r="212" spans="3:4">
      <c r="C212" s="39"/>
      <c r="D212" s="39"/>
    </row>
    <row r="213" spans="3:4">
      <c r="C213" s="39"/>
      <c r="D213" s="39"/>
    </row>
    <row r="214" spans="3:4">
      <c r="C214" s="39"/>
      <c r="D214" s="39"/>
    </row>
    <row r="215" spans="3:4">
      <c r="C215" s="39"/>
      <c r="D215" s="39"/>
    </row>
    <row r="216" spans="3:4">
      <c r="C216" s="39"/>
      <c r="D216" s="39"/>
    </row>
    <row r="217" spans="3:4">
      <c r="C217" s="39"/>
      <c r="D217" s="39"/>
    </row>
    <row r="218" spans="3:4">
      <c r="C218" s="39"/>
      <c r="D218" s="39"/>
    </row>
    <row r="219" spans="3:4">
      <c r="C219" s="39"/>
      <c r="D219" s="39"/>
    </row>
    <row r="220" spans="3:4">
      <c r="C220" s="39"/>
      <c r="D220" s="39"/>
    </row>
    <row r="221" spans="3:4">
      <c r="C221" s="39"/>
      <c r="D221" s="39"/>
    </row>
    <row r="222" spans="3:4">
      <c r="C222" s="39"/>
      <c r="D222" s="39"/>
    </row>
    <row r="223" spans="3:4">
      <c r="C223" s="39"/>
      <c r="D223" s="39"/>
    </row>
    <row r="224" spans="3:4">
      <c r="C224" s="39"/>
      <c r="D224" s="39"/>
    </row>
    <row r="225" spans="3:4">
      <c r="C225" s="39"/>
      <c r="D225" s="39"/>
    </row>
    <row r="226" spans="3:4">
      <c r="C226" s="39"/>
      <c r="D226" s="39"/>
    </row>
    <row r="227" spans="3:4">
      <c r="C227" s="39"/>
      <c r="D227" s="39"/>
    </row>
    <row r="228" spans="3:4">
      <c r="C228" s="39"/>
      <c r="D228" s="39"/>
    </row>
    <row r="229" spans="3:4">
      <c r="C229" s="39"/>
      <c r="D229" s="39"/>
    </row>
    <row r="230" spans="3:4">
      <c r="C230" s="39"/>
      <c r="D230" s="39"/>
    </row>
    <row r="231" spans="3:4">
      <c r="C231" s="39"/>
      <c r="D231" s="39"/>
    </row>
    <row r="232" spans="3:4">
      <c r="C232" s="39"/>
      <c r="D232" s="39"/>
    </row>
    <row r="233" spans="3:4">
      <c r="C233" s="39"/>
      <c r="D233" s="39"/>
    </row>
    <row r="234" spans="3:4">
      <c r="C234" s="39"/>
      <c r="D234" s="39"/>
    </row>
    <row r="235" spans="3:4">
      <c r="C235" s="39"/>
      <c r="D235" s="39"/>
    </row>
    <row r="236" spans="3:4">
      <c r="C236" s="39"/>
      <c r="D236" s="39"/>
    </row>
    <row r="237" spans="3:4">
      <c r="C237" s="39"/>
      <c r="D237" s="39"/>
    </row>
    <row r="238" spans="3:4">
      <c r="C238" s="39"/>
      <c r="D238" s="39"/>
    </row>
    <row r="239" spans="3:4">
      <c r="C239" s="39"/>
      <c r="D239" s="39"/>
    </row>
    <row r="240" spans="3:4">
      <c r="C240" s="39"/>
      <c r="D240" s="39"/>
    </row>
    <row r="241" spans="3:4">
      <c r="C241" s="39"/>
      <c r="D241" s="39"/>
    </row>
    <row r="242" spans="3:4">
      <c r="C242" s="39"/>
      <c r="D242" s="39"/>
    </row>
    <row r="243" spans="3:4">
      <c r="C243" s="39"/>
      <c r="D243" s="39"/>
    </row>
    <row r="244" spans="3:4">
      <c r="C244" s="39"/>
      <c r="D244" s="39"/>
    </row>
    <row r="245" spans="3:4">
      <c r="C245" s="39"/>
      <c r="D245" s="39"/>
    </row>
    <row r="246" spans="3:4">
      <c r="C246" s="39"/>
      <c r="D246" s="39"/>
    </row>
    <row r="247" spans="3:4">
      <c r="C247" s="39"/>
      <c r="D247" s="39"/>
    </row>
    <row r="248" spans="3:4">
      <c r="C248" s="39"/>
      <c r="D248" s="39"/>
    </row>
    <row r="249" spans="3:4">
      <c r="C249" s="39"/>
      <c r="D249" s="39"/>
    </row>
    <row r="250" spans="3:4">
      <c r="C250" s="39"/>
      <c r="D250" s="39"/>
    </row>
    <row r="251" spans="3:4">
      <c r="C251" s="39"/>
      <c r="D251" s="39"/>
    </row>
    <row r="252" spans="3:4">
      <c r="C252" s="39"/>
      <c r="D252" s="39"/>
    </row>
    <row r="253" spans="3:4">
      <c r="C253" s="39"/>
      <c r="D253" s="39"/>
    </row>
    <row r="254" spans="3:4">
      <c r="C254" s="39"/>
      <c r="D254" s="39"/>
    </row>
    <row r="255" spans="3:4">
      <c r="C255" s="39"/>
      <c r="D255" s="39"/>
    </row>
    <row r="256" spans="3:4">
      <c r="C256" s="39"/>
      <c r="D256" s="39"/>
    </row>
    <row r="257" spans="3:4">
      <c r="C257" s="39"/>
      <c r="D257" s="39"/>
    </row>
    <row r="258" spans="3:4">
      <c r="C258" s="39"/>
      <c r="D258" s="39"/>
    </row>
    <row r="259" spans="3:4">
      <c r="C259" s="39"/>
      <c r="D259" s="39"/>
    </row>
    <row r="260" spans="3:4">
      <c r="C260" s="39"/>
      <c r="D260" s="39"/>
    </row>
    <row r="261" spans="3:4">
      <c r="C261" s="39"/>
      <c r="D261" s="39"/>
    </row>
    <row r="262" spans="3:4">
      <c r="C262" s="39"/>
      <c r="D262" s="39"/>
    </row>
    <row r="263" spans="3:4">
      <c r="C263" s="39"/>
      <c r="D263" s="39"/>
    </row>
    <row r="264" spans="3:4">
      <c r="C264" s="39"/>
      <c r="D264" s="39"/>
    </row>
    <row r="265" spans="3:4">
      <c r="C265" s="39"/>
      <c r="D265" s="39"/>
    </row>
    <row r="266" spans="3:4">
      <c r="C266" s="39"/>
      <c r="D266" s="39"/>
    </row>
    <row r="267" spans="3:4">
      <c r="C267" s="39"/>
      <c r="D267" s="39"/>
    </row>
    <row r="268" spans="3:4">
      <c r="C268" s="39"/>
      <c r="D268" s="39"/>
    </row>
    <row r="269" spans="3:4">
      <c r="C269" s="39"/>
      <c r="D269" s="39"/>
    </row>
    <row r="270" spans="3:4">
      <c r="C270" s="39"/>
      <c r="D270" s="39"/>
    </row>
    <row r="271" spans="3:4">
      <c r="C271" s="39"/>
      <c r="D271" s="39"/>
    </row>
    <row r="272" spans="3:4">
      <c r="C272" s="39"/>
      <c r="D272" s="39"/>
    </row>
    <row r="273" spans="3:4">
      <c r="C273" s="39"/>
      <c r="D273" s="39"/>
    </row>
    <row r="274" spans="3:4">
      <c r="C274" s="39"/>
      <c r="D274" s="39"/>
    </row>
    <row r="275" spans="3:4">
      <c r="C275" s="39"/>
      <c r="D275" s="39"/>
    </row>
    <row r="276" spans="3:4">
      <c r="C276" s="39"/>
      <c r="D276" s="39"/>
    </row>
    <row r="277" spans="3:4">
      <c r="C277" s="39"/>
      <c r="D277" s="39"/>
    </row>
    <row r="278" spans="3:4">
      <c r="C278" s="39"/>
      <c r="D278" s="39"/>
    </row>
    <row r="279" spans="3:4">
      <c r="C279" s="39"/>
      <c r="D279" s="39"/>
    </row>
    <row r="280" spans="3:4">
      <c r="C280" s="39"/>
      <c r="D280" s="39"/>
    </row>
    <row r="281" spans="3:4">
      <c r="C281" s="39"/>
      <c r="D281" s="39"/>
    </row>
    <row r="282" spans="3:4">
      <c r="C282" s="39"/>
      <c r="D282" s="39"/>
    </row>
    <row r="283" spans="3:4">
      <c r="C283" s="39"/>
      <c r="D283" s="39"/>
    </row>
    <row r="284" spans="3:4">
      <c r="C284" s="39"/>
      <c r="D284" s="39"/>
    </row>
    <row r="285" spans="3:4">
      <c r="C285" s="39"/>
      <c r="D285" s="39"/>
    </row>
    <row r="286" spans="3:4">
      <c r="C286" s="39"/>
      <c r="D286" s="39"/>
    </row>
    <row r="287" spans="3:4">
      <c r="C287" s="39"/>
      <c r="D287" s="39"/>
    </row>
    <row r="288" spans="3:4">
      <c r="C288" s="39"/>
      <c r="D288" s="39"/>
    </row>
    <row r="289" spans="3:4">
      <c r="C289" s="39"/>
      <c r="D289" s="39"/>
    </row>
    <row r="290" spans="3:4">
      <c r="C290" s="39"/>
      <c r="D290" s="39"/>
    </row>
    <row r="291" spans="3:4">
      <c r="C291" s="39"/>
      <c r="D291" s="39"/>
    </row>
    <row r="292" spans="3:4">
      <c r="C292" s="39"/>
      <c r="D292" s="39"/>
    </row>
    <row r="293" spans="3:4">
      <c r="C293" s="39"/>
      <c r="D293" s="39"/>
    </row>
    <row r="294" spans="3:4">
      <c r="C294" s="39"/>
      <c r="D294" s="39"/>
    </row>
    <row r="295" spans="3:4">
      <c r="C295" s="39"/>
      <c r="D295" s="39"/>
    </row>
    <row r="296" spans="3:4">
      <c r="C296" s="39"/>
      <c r="D296" s="39"/>
    </row>
    <row r="297" spans="3:4">
      <c r="C297" s="39"/>
      <c r="D297" s="39"/>
    </row>
    <row r="298" spans="3:4">
      <c r="C298" s="39"/>
      <c r="D298" s="39"/>
    </row>
    <row r="299" spans="3:4">
      <c r="C299" s="39"/>
      <c r="D299" s="39"/>
    </row>
    <row r="300" spans="3:4">
      <c r="C300" s="39"/>
      <c r="D300" s="39"/>
    </row>
    <row r="301" spans="3:4">
      <c r="C301" s="39"/>
      <c r="D301" s="39"/>
    </row>
    <row r="302" spans="3:4">
      <c r="C302" s="39"/>
      <c r="D302" s="39"/>
    </row>
    <row r="303" spans="3:4">
      <c r="C303" s="39"/>
      <c r="D303" s="39"/>
    </row>
    <row r="304" spans="3:4">
      <c r="C304" s="39"/>
      <c r="D304" s="39"/>
    </row>
    <row r="305" spans="3:4">
      <c r="C305" s="39"/>
      <c r="D305" s="39"/>
    </row>
    <row r="306" spans="3:4">
      <c r="C306" s="39"/>
      <c r="D306" s="39"/>
    </row>
    <row r="307" spans="3:4">
      <c r="C307" s="39"/>
      <c r="D307" s="39"/>
    </row>
    <row r="308" spans="3:4">
      <c r="C308" s="39"/>
      <c r="D308" s="39"/>
    </row>
    <row r="309" spans="3:4">
      <c r="C309" s="39"/>
      <c r="D309" s="39"/>
    </row>
    <row r="310" spans="3:4">
      <c r="C310" s="39"/>
      <c r="D310" s="39"/>
    </row>
    <row r="311" spans="3:4">
      <c r="C311" s="39"/>
      <c r="D311" s="39"/>
    </row>
    <row r="312" spans="3:4">
      <c r="C312" s="39"/>
      <c r="D312" s="39"/>
    </row>
    <row r="313" spans="3:4">
      <c r="C313" s="39"/>
      <c r="D313" s="39"/>
    </row>
    <row r="314" spans="3:4">
      <c r="C314" s="39"/>
      <c r="D314" s="39"/>
    </row>
    <row r="315" spans="3:4">
      <c r="C315" s="39"/>
      <c r="D315" s="39"/>
    </row>
    <row r="316" spans="3:4">
      <c r="C316" s="39"/>
      <c r="D316" s="39"/>
    </row>
    <row r="317" spans="3:4">
      <c r="C317" s="39"/>
      <c r="D317" s="39"/>
    </row>
    <row r="318" spans="3:4">
      <c r="C318" s="39"/>
      <c r="D318" s="39"/>
    </row>
    <row r="319" spans="3:4">
      <c r="C319" s="39"/>
      <c r="D319" s="39"/>
    </row>
    <row r="320" spans="3:4">
      <c r="C320" s="39"/>
      <c r="D320" s="39"/>
    </row>
    <row r="321" spans="3:4">
      <c r="C321" s="39"/>
      <c r="D321" s="39"/>
    </row>
    <row r="322" spans="3:4">
      <c r="C322" s="39"/>
      <c r="D322" s="39"/>
    </row>
    <row r="323" spans="3:4">
      <c r="C323" s="39"/>
      <c r="D323" s="39"/>
    </row>
    <row r="324" spans="3:4">
      <c r="C324" s="39"/>
      <c r="D324" s="39"/>
    </row>
    <row r="325" spans="3:4">
      <c r="C325" s="39"/>
      <c r="D325" s="39"/>
    </row>
    <row r="326" spans="3:4">
      <c r="C326" s="39"/>
      <c r="D326" s="39"/>
    </row>
    <row r="327" spans="3:4">
      <c r="C327" s="39"/>
      <c r="D327" s="39"/>
    </row>
    <row r="328" spans="3:4">
      <c r="C328" s="39"/>
      <c r="D328" s="39"/>
    </row>
    <row r="329" spans="3:4">
      <c r="C329" s="39"/>
      <c r="D329" s="39"/>
    </row>
    <row r="330" spans="3:4">
      <c r="C330" s="39"/>
      <c r="D330" s="39"/>
    </row>
    <row r="331" spans="3:4">
      <c r="C331" s="39"/>
      <c r="D331" s="39"/>
    </row>
    <row r="332" spans="3:4">
      <c r="C332" s="39"/>
      <c r="D332" s="39"/>
    </row>
    <row r="333" spans="3:4">
      <c r="C333" s="39"/>
      <c r="D333" s="39"/>
    </row>
    <row r="334" spans="3:4">
      <c r="C334" s="39"/>
      <c r="D334" s="39"/>
    </row>
    <row r="335" spans="3:4">
      <c r="C335" s="39"/>
      <c r="D335" s="39"/>
    </row>
    <row r="336" spans="3:4">
      <c r="C336" s="39"/>
      <c r="D336" s="39"/>
    </row>
    <row r="337" spans="3:4">
      <c r="C337" s="39"/>
      <c r="D337" s="39"/>
    </row>
    <row r="338" spans="3:4">
      <c r="C338" s="39"/>
      <c r="D338" s="39"/>
    </row>
    <row r="339" spans="3:4">
      <c r="C339" s="39"/>
      <c r="D339" s="39"/>
    </row>
    <row r="340" spans="3:4">
      <c r="C340" s="39"/>
      <c r="D340" s="39"/>
    </row>
    <row r="341" spans="3:4">
      <c r="C341" s="39"/>
      <c r="D341" s="39"/>
    </row>
    <row r="342" spans="3:4">
      <c r="C342" s="39"/>
      <c r="D342" s="39"/>
    </row>
    <row r="343" spans="3:4">
      <c r="C343" s="39"/>
      <c r="D343" s="39"/>
    </row>
    <row r="344" spans="3:4">
      <c r="C344" s="39"/>
      <c r="D344" s="39"/>
    </row>
    <row r="345" spans="3:4">
      <c r="C345" s="39"/>
      <c r="D345" s="39"/>
    </row>
    <row r="346" spans="3:4">
      <c r="C346" s="39"/>
      <c r="D346" s="39"/>
    </row>
    <row r="347" spans="3:4">
      <c r="C347" s="39"/>
      <c r="D347" s="39"/>
    </row>
    <row r="348" spans="3:4">
      <c r="C348" s="39"/>
      <c r="D348" s="39"/>
    </row>
    <row r="349" spans="3:4">
      <c r="C349" s="39"/>
      <c r="D349" s="39"/>
    </row>
    <row r="350" spans="3:4">
      <c r="C350" s="39"/>
      <c r="D350" s="39"/>
    </row>
    <row r="351" spans="3:4">
      <c r="C351" s="39"/>
      <c r="D351" s="39"/>
    </row>
    <row r="352" spans="3:4">
      <c r="C352" s="39"/>
      <c r="D352" s="39"/>
    </row>
    <row r="353" spans="3:4">
      <c r="C353" s="39"/>
      <c r="D353" s="39"/>
    </row>
    <row r="354" spans="3:4">
      <c r="C354" s="39"/>
      <c r="D354" s="39"/>
    </row>
    <row r="355" spans="3:4">
      <c r="C355" s="39"/>
      <c r="D355" s="39"/>
    </row>
    <row r="356" spans="3:4">
      <c r="C356" s="39"/>
      <c r="D356" s="39"/>
    </row>
    <row r="357" spans="3:4">
      <c r="C357" s="39"/>
      <c r="D357" s="39"/>
    </row>
    <row r="358" spans="3:4">
      <c r="C358" s="39"/>
      <c r="D358" s="39"/>
    </row>
    <row r="359" spans="3:4">
      <c r="C359" s="39"/>
      <c r="D359" s="39"/>
    </row>
    <row r="360" spans="3:4">
      <c r="C360" s="39"/>
      <c r="D360" s="39"/>
    </row>
    <row r="361" spans="3:4">
      <c r="C361" s="39"/>
      <c r="D361" s="39"/>
    </row>
    <row r="362" spans="3:4">
      <c r="C362" s="39"/>
      <c r="D362" s="39"/>
    </row>
    <row r="363" spans="3:4">
      <c r="C363" s="39"/>
      <c r="D363" s="39"/>
    </row>
    <row r="364" spans="3:4">
      <c r="C364" s="39"/>
      <c r="D364" s="39"/>
    </row>
    <row r="365" spans="3:4">
      <c r="C365" s="39"/>
      <c r="D365" s="39"/>
    </row>
    <row r="366" spans="3:4">
      <c r="C366" s="39"/>
      <c r="D366" s="39"/>
    </row>
    <row r="367" spans="3:4">
      <c r="C367" s="39"/>
      <c r="D367" s="39"/>
    </row>
    <row r="368" spans="3:4">
      <c r="C368" s="39"/>
      <c r="D368" s="39"/>
    </row>
    <row r="369" spans="3:4">
      <c r="C369" s="39"/>
      <c r="D369" s="39"/>
    </row>
    <row r="370" spans="3:4">
      <c r="C370" s="39"/>
      <c r="D370" s="39"/>
    </row>
    <row r="371" spans="3:4">
      <c r="C371" s="39"/>
      <c r="D371" s="39"/>
    </row>
    <row r="372" spans="3:4">
      <c r="C372" s="39"/>
      <c r="D372" s="39"/>
    </row>
    <row r="373" spans="3:4">
      <c r="C373" s="39"/>
      <c r="D373" s="39"/>
    </row>
    <row r="374" spans="3:4">
      <c r="C374" s="39"/>
      <c r="D374" s="39"/>
    </row>
    <row r="375" spans="3:4">
      <c r="C375" s="39"/>
      <c r="D375" s="39"/>
    </row>
    <row r="376" spans="3:4">
      <c r="C376" s="39"/>
      <c r="D376" s="39"/>
    </row>
    <row r="377" spans="3:4">
      <c r="C377" s="39"/>
      <c r="D377" s="39"/>
    </row>
    <row r="378" spans="3:4">
      <c r="C378" s="39"/>
      <c r="D378" s="39"/>
    </row>
    <row r="379" spans="3:4">
      <c r="C379" s="39"/>
      <c r="D379" s="39"/>
    </row>
    <row r="380" spans="3:4">
      <c r="C380" s="39"/>
      <c r="D380" s="39"/>
    </row>
    <row r="381" spans="3:4">
      <c r="C381" s="39"/>
      <c r="D381" s="39"/>
    </row>
    <row r="382" spans="3:4">
      <c r="C382" s="39"/>
      <c r="D382" s="39"/>
    </row>
    <row r="383" spans="3:4">
      <c r="C383" s="39"/>
      <c r="D383" s="39"/>
    </row>
    <row r="384" spans="3:4">
      <c r="C384" s="39"/>
      <c r="D384" s="39"/>
    </row>
    <row r="385" spans="3:4">
      <c r="C385" s="39"/>
      <c r="D385" s="39"/>
    </row>
    <row r="386" spans="3:4">
      <c r="C386" s="39"/>
      <c r="D386" s="39"/>
    </row>
    <row r="387" spans="3:4">
      <c r="C387" s="39"/>
      <c r="D387" s="39"/>
    </row>
    <row r="388" spans="3:4">
      <c r="C388" s="39"/>
      <c r="D388" s="39"/>
    </row>
    <row r="389" spans="3:4">
      <c r="C389" s="39"/>
      <c r="D389" s="39"/>
    </row>
    <row r="390" spans="3:4">
      <c r="C390" s="39"/>
      <c r="D390" s="39"/>
    </row>
    <row r="391" spans="3:4">
      <c r="C391" s="39"/>
      <c r="D391" s="39"/>
    </row>
  </sheetData>
  <sheetProtection sheet="1"/>
  <protectedRanges>
    <protectedRange sqref="A110:D114" name="Range1"/>
  </protectedRanges>
  <phoneticPr fontId="9" type="noConversion"/>
  <hyperlinks>
    <hyperlink ref="H2343" r:id="rId1" display="http://vsolj.cetus-net.org/bulletin.html" xr:uid="{00000000-0004-0000-0100-000000000000}"/>
  </hyperlinks>
  <pageMargins left="0.75" right="0.75" top="1" bottom="1" header="0.5" footer="0.5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AB342"/>
  <sheetViews>
    <sheetView workbookViewId="0">
      <selection activeCell="E9" sqref="E9:G9"/>
    </sheetView>
  </sheetViews>
  <sheetFormatPr defaultRowHeight="12.75"/>
  <cols>
    <col min="1" max="1" width="9.140625" style="13"/>
    <col min="2" max="2" width="10.7109375" style="13" customWidth="1"/>
    <col min="3" max="4" width="9.140625" style="13"/>
    <col min="5" max="5" width="10.28515625" style="13" customWidth="1"/>
    <col min="6" max="6" width="9.140625" style="13"/>
    <col min="7" max="7" width="10.7109375" style="13" customWidth="1"/>
    <col min="8" max="13" width="9.140625" style="13"/>
    <col min="14" max="14" width="12.140625" style="13" customWidth="1"/>
    <col min="15" max="15" width="11" style="13" customWidth="1"/>
    <col min="16" max="16384" width="9.140625" style="13"/>
  </cols>
  <sheetData>
    <row r="1" spans="1:28" ht="18.75" thickBot="1">
      <c r="A1" s="41" t="s">
        <v>64</v>
      </c>
      <c r="D1" s="14" t="s">
        <v>65</v>
      </c>
      <c r="M1" s="42" t="s">
        <v>66</v>
      </c>
      <c r="N1" s="13" t="s">
        <v>67</v>
      </c>
      <c r="O1" s="13">
        <f ca="1">H18*J18-I18*I18</f>
        <v>3591.7441419130773</v>
      </c>
      <c r="P1" s="13" t="s">
        <v>147</v>
      </c>
      <c r="U1" s="69" t="s">
        <v>119</v>
      </c>
      <c r="V1" s="70" t="s">
        <v>121</v>
      </c>
      <c r="AA1" s="13">
        <v>1</v>
      </c>
      <c r="AB1" s="13" t="s">
        <v>68</v>
      </c>
    </row>
    <row r="2" spans="1:28">
      <c r="M2" s="42" t="s">
        <v>69</v>
      </c>
      <c r="N2" s="13" t="s">
        <v>70</v>
      </c>
      <c r="O2" s="13">
        <f ca="1">+F18*J18-H18*I18</f>
        <v>3358.0034958377801</v>
      </c>
      <c r="P2" s="13" t="s">
        <v>148</v>
      </c>
      <c r="U2" s="13">
        <v>1</v>
      </c>
      <c r="V2" s="13">
        <f t="shared" ref="V2:V26" ca="1" si="0">+E$4+E$5*U2+E$6*U2^2</f>
        <v>3.7006458511343564E-2</v>
      </c>
      <c r="AA2" s="13">
        <v>2</v>
      </c>
      <c r="AB2" s="13" t="s">
        <v>49</v>
      </c>
    </row>
    <row r="3" spans="1:28" ht="13.5" thickBot="1">
      <c r="A3" s="13" t="s">
        <v>71</v>
      </c>
      <c r="B3" s="13" t="s">
        <v>72</v>
      </c>
      <c r="E3" s="43" t="s">
        <v>73</v>
      </c>
      <c r="F3" s="43" t="s">
        <v>74</v>
      </c>
      <c r="G3" s="43" t="s">
        <v>75</v>
      </c>
      <c r="H3" s="43" t="s">
        <v>76</v>
      </c>
      <c r="M3" s="42" t="s">
        <v>77</v>
      </c>
      <c r="N3" s="13" t="s">
        <v>78</v>
      </c>
      <c r="O3" s="13">
        <f ca="1">+F18*I18-H18*H18</f>
        <v>760.23883602071874</v>
      </c>
      <c r="P3" s="13" t="s">
        <v>149</v>
      </c>
      <c r="U3" s="13">
        <v>1.1000000000000001</v>
      </c>
      <c r="V3" s="13">
        <f t="shared" ca="1" si="0"/>
        <v>4.2964716513161062E-2</v>
      </c>
      <c r="AA3" s="13">
        <v>3</v>
      </c>
      <c r="AB3" s="13" t="s">
        <v>79</v>
      </c>
    </row>
    <row r="4" spans="1:28">
      <c r="A4" s="13" t="s">
        <v>80</v>
      </c>
      <c r="B4" s="13" t="s">
        <v>81</v>
      </c>
      <c r="D4" s="44" t="s">
        <v>82</v>
      </c>
      <c r="E4" s="45">
        <f ca="1">(G18*O1-K18*O2+L18*O3)/O7</f>
        <v>5.2734586064105006E-2</v>
      </c>
      <c r="F4" s="46">
        <f ca="1">+E7/O7*O18</f>
        <v>1.2860008719015723E-2</v>
      </c>
      <c r="G4" s="47">
        <f>+B18</f>
        <v>1</v>
      </c>
      <c r="H4" s="48">
        <f ca="1">ABS(F4/E4)</f>
        <v>0.24386289300503641</v>
      </c>
      <c r="M4" s="42" t="s">
        <v>83</v>
      </c>
      <c r="N4" s="13" t="s">
        <v>84</v>
      </c>
      <c r="O4" s="13">
        <f ca="1">+C18*J18-H18*H18</f>
        <v>3240.1812547974878</v>
      </c>
      <c r="P4" s="13" t="s">
        <v>150</v>
      </c>
      <c r="U4" s="13">
        <v>1.2</v>
      </c>
      <c r="V4" s="13">
        <f t="shared" ca="1" si="0"/>
        <v>5.0292260107177376E-2</v>
      </c>
      <c r="AA4" s="13">
        <v>4</v>
      </c>
      <c r="AB4" s="13" t="s">
        <v>85</v>
      </c>
    </row>
    <row r="5" spans="1:28">
      <c r="A5" s="13" t="s">
        <v>86</v>
      </c>
      <c r="B5" s="49">
        <v>40323</v>
      </c>
      <c r="D5" s="50" t="s">
        <v>87</v>
      </c>
      <c r="E5" s="51">
        <f ca="1">+(-G18*O2+K18*O4-L18*O5)/O7</f>
        <v>-8.4192407162703556E-2</v>
      </c>
      <c r="F5" s="52">
        <f ca="1">P18*E7/O7</f>
        <v>1.2314887354579298E-2</v>
      </c>
      <c r="G5" s="53">
        <f>+B18/A18</f>
        <v>1E-4</v>
      </c>
      <c r="H5" s="48">
        <f ca="1">ABS(F5/E5)</f>
        <v>0.14627075967528194</v>
      </c>
      <c r="M5" s="42" t="s">
        <v>88</v>
      </c>
      <c r="N5" s="13" t="s">
        <v>89</v>
      </c>
      <c r="O5" s="13">
        <f ca="1">+C18*I18-F18*H18</f>
        <v>751.84802824316284</v>
      </c>
      <c r="P5" s="13" t="s">
        <v>151</v>
      </c>
      <c r="U5" s="13">
        <v>1.3</v>
      </c>
      <c r="V5" s="13">
        <f t="shared" ca="1" si="0"/>
        <v>5.8989089293392562E-2</v>
      </c>
      <c r="AA5" s="13">
        <v>5</v>
      </c>
      <c r="AB5" s="13" t="s">
        <v>5</v>
      </c>
    </row>
    <row r="6" spans="1:28" ht="13.5" thickBot="1">
      <c r="D6" s="54" t="s">
        <v>90</v>
      </c>
      <c r="E6" s="55">
        <f ca="1">+(G18*O3-K18*O5+L18*O6)/O7</f>
        <v>6.8464279609942114E-2</v>
      </c>
      <c r="F6" s="56">
        <f ca="1">Q18*E7/O7</f>
        <v>2.9172317948515289E-3</v>
      </c>
      <c r="G6" s="57">
        <f>+B18/A18^2</f>
        <v>1E-8</v>
      </c>
      <c r="H6" s="48">
        <f ca="1">ABS(F6/E6)</f>
        <v>4.2609544881969372E-2</v>
      </c>
      <c r="M6" s="58" t="s">
        <v>91</v>
      </c>
      <c r="N6" s="59" t="s">
        <v>92</v>
      </c>
      <c r="O6" s="59">
        <f ca="1">+C18*H18-F18*F18</f>
        <v>178.00816095699975</v>
      </c>
      <c r="P6" s="13" t="s">
        <v>152</v>
      </c>
      <c r="U6" s="13">
        <v>1.4</v>
      </c>
      <c r="V6" s="13">
        <f t="shared" ca="1" si="0"/>
        <v>6.9055204071806542E-2</v>
      </c>
      <c r="AA6" s="13">
        <v>6</v>
      </c>
      <c r="AB6" s="13" t="s">
        <v>9</v>
      </c>
    </row>
    <row r="7" spans="1:28">
      <c r="D7" s="14" t="s">
        <v>93</v>
      </c>
      <c r="E7" s="60">
        <f ca="1">SQRT(N18/(B15-3))</f>
        <v>3.9544571914213083E-3</v>
      </c>
      <c r="G7" s="61">
        <f>+B22</f>
        <v>6.7337249995034654E-2</v>
      </c>
      <c r="M7" s="42" t="s">
        <v>94</v>
      </c>
      <c r="N7" s="13" t="s">
        <v>95</v>
      </c>
      <c r="O7" s="13">
        <f ca="1">+C18*O1-F18*O2+H18*O3</f>
        <v>347.53017403976992</v>
      </c>
      <c r="U7" s="13">
        <v>1.5</v>
      </c>
      <c r="V7" s="13">
        <f t="shared" ca="1" si="0"/>
        <v>8.0490604442419428E-2</v>
      </c>
      <c r="AA7" s="13">
        <v>7</v>
      </c>
      <c r="AB7" s="13" t="s">
        <v>96</v>
      </c>
    </row>
    <row r="8" spans="1:28">
      <c r="A8" s="30">
        <v>21</v>
      </c>
      <c r="B8" s="13" t="s">
        <v>101</v>
      </c>
      <c r="C8" s="75">
        <v>21</v>
      </c>
      <c r="D8" s="14" t="s">
        <v>97</v>
      </c>
      <c r="F8" s="76">
        <f ca="1">CORREL(INDIRECT(E12):INDIRECT(E13),INDIRECT(M12):INDIRECT(M13))</f>
        <v>0.99889981774246406</v>
      </c>
      <c r="G8" s="60"/>
      <c r="K8" s="61"/>
      <c r="U8" s="13">
        <v>1.6</v>
      </c>
      <c r="V8" s="13">
        <f t="shared" ca="1" si="0"/>
        <v>9.3295290405231157E-2</v>
      </c>
      <c r="AA8" s="13">
        <v>8</v>
      </c>
      <c r="AB8" s="13" t="s">
        <v>98</v>
      </c>
    </row>
    <row r="9" spans="1:28">
      <c r="A9" s="30">
        <f>20+COUNT(A21:A1449)</f>
        <v>54</v>
      </c>
      <c r="B9" s="13" t="s">
        <v>103</v>
      </c>
      <c r="C9" s="75">
        <f>A9</f>
        <v>54</v>
      </c>
      <c r="E9" s="62">
        <f ca="1">E6*G6</f>
        <v>6.8464279609942112E-10</v>
      </c>
      <c r="F9" s="63">
        <f ca="1">H6</f>
        <v>4.2609544881969372E-2</v>
      </c>
      <c r="G9" s="64">
        <f ca="1">F8</f>
        <v>0.99889981774246406</v>
      </c>
      <c r="K9" s="61"/>
      <c r="U9" s="13">
        <v>1.7</v>
      </c>
      <c r="V9" s="13">
        <f t="shared" ca="1" si="0"/>
        <v>0.10746926196024162</v>
      </c>
      <c r="AA9" s="13">
        <v>9</v>
      </c>
      <c r="AB9" s="13" t="s">
        <v>59</v>
      </c>
    </row>
    <row r="10" spans="1:28">
      <c r="A10" s="94" t="s">
        <v>20</v>
      </c>
      <c r="B10" s="95">
        <f>A!C8</f>
        <v>0.72927450000000005</v>
      </c>
      <c r="D10" s="13" t="s">
        <v>141</v>
      </c>
      <c r="E10" s="13">
        <f ca="1">2*E9*365.2422/B10</f>
        <v>6.8577865004604992E-7</v>
      </c>
      <c r="F10" s="13" t="s">
        <v>142</v>
      </c>
      <c r="U10" s="13">
        <v>1.8</v>
      </c>
      <c r="V10" s="13">
        <f t="shared" ca="1" si="0"/>
        <v>0.12301251910745106</v>
      </c>
      <c r="AA10" s="13">
        <v>10</v>
      </c>
      <c r="AB10" s="13" t="s">
        <v>99</v>
      </c>
    </row>
    <row r="11" spans="1:28">
      <c r="U11" s="13">
        <v>1.9</v>
      </c>
      <c r="V11" s="13">
        <f t="shared" ca="1" si="0"/>
        <v>0.13992506184685927</v>
      </c>
      <c r="AA11" s="13">
        <v>11</v>
      </c>
      <c r="AB11" s="13" t="s">
        <v>100</v>
      </c>
    </row>
    <row r="12" spans="1:28">
      <c r="C12" s="29" t="str">
        <f t="shared" ref="C12:Q13" si="1">C$15&amp;$C8</f>
        <v>C21</v>
      </c>
      <c r="D12" s="29" t="str">
        <f t="shared" si="1"/>
        <v>D21</v>
      </c>
      <c r="E12" s="29" t="str">
        <f t="shared" si="1"/>
        <v>E21</v>
      </c>
      <c r="F12" s="29" t="str">
        <f t="shared" si="1"/>
        <v>F21</v>
      </c>
      <c r="G12" s="29" t="str">
        <f t="shared" ref="G12:Q12" si="2">G15&amp;$C8</f>
        <v>G21</v>
      </c>
      <c r="H12" s="29" t="str">
        <f t="shared" si="2"/>
        <v>H21</v>
      </c>
      <c r="I12" s="29" t="str">
        <f t="shared" si="2"/>
        <v>I21</v>
      </c>
      <c r="J12" s="29" t="str">
        <f t="shared" si="2"/>
        <v>J21</v>
      </c>
      <c r="K12" s="29" t="str">
        <f t="shared" si="2"/>
        <v>K21</v>
      </c>
      <c r="L12" s="29" t="str">
        <f t="shared" si="2"/>
        <v>L21</v>
      </c>
      <c r="M12" s="29" t="str">
        <f t="shared" si="2"/>
        <v>M21</v>
      </c>
      <c r="N12" s="29" t="str">
        <f t="shared" si="2"/>
        <v>N21</v>
      </c>
      <c r="O12" s="29" t="str">
        <f t="shared" si="2"/>
        <v>O21</v>
      </c>
      <c r="P12" s="29" t="str">
        <f t="shared" si="2"/>
        <v>P21</v>
      </c>
      <c r="Q12" s="29" t="str">
        <f t="shared" si="2"/>
        <v>Q21</v>
      </c>
      <c r="U12" s="13">
        <v>2</v>
      </c>
      <c r="V12" s="13">
        <f t="shared" ca="1" si="0"/>
        <v>0.15820689017846634</v>
      </c>
      <c r="AA12" s="13">
        <v>12</v>
      </c>
      <c r="AB12" s="13" t="s">
        <v>102</v>
      </c>
    </row>
    <row r="13" spans="1:28">
      <c r="C13" s="29" t="str">
        <f t="shared" si="1"/>
        <v>C54</v>
      </c>
      <c r="D13" s="29" t="str">
        <f t="shared" si="1"/>
        <v>D54</v>
      </c>
      <c r="E13" s="29" t="str">
        <f t="shared" si="1"/>
        <v>E54</v>
      </c>
      <c r="F13" s="29" t="str">
        <f t="shared" si="1"/>
        <v>F54</v>
      </c>
      <c r="G13" s="29" t="str">
        <f t="shared" si="1"/>
        <v>G54</v>
      </c>
      <c r="H13" s="29" t="str">
        <f t="shared" si="1"/>
        <v>H54</v>
      </c>
      <c r="I13" s="29" t="str">
        <f t="shared" si="1"/>
        <v>I54</v>
      </c>
      <c r="J13" s="29" t="str">
        <f t="shared" si="1"/>
        <v>J54</v>
      </c>
      <c r="K13" s="29" t="str">
        <f t="shared" si="1"/>
        <v>K54</v>
      </c>
      <c r="L13" s="29" t="str">
        <f t="shared" si="1"/>
        <v>L54</v>
      </c>
      <c r="M13" s="29" t="str">
        <f t="shared" si="1"/>
        <v>M54</v>
      </c>
      <c r="N13" s="29" t="str">
        <f t="shared" si="1"/>
        <v>N54</v>
      </c>
      <c r="O13" s="29" t="str">
        <f t="shared" si="1"/>
        <v>O54</v>
      </c>
      <c r="P13" s="29" t="str">
        <f t="shared" si="1"/>
        <v>P54</v>
      </c>
      <c r="Q13" s="29" t="str">
        <f t="shared" si="1"/>
        <v>Q54</v>
      </c>
      <c r="U13" s="13">
        <v>2.1</v>
      </c>
      <c r="V13" s="13">
        <f t="shared" ca="1" si="0"/>
        <v>0.17785800410227226</v>
      </c>
      <c r="AA13" s="13">
        <v>13</v>
      </c>
      <c r="AB13" s="13" t="s">
        <v>104</v>
      </c>
    </row>
    <row r="14" spans="1:28">
      <c r="U14" s="13">
        <v>2.2000000000000002</v>
      </c>
      <c r="V14" s="13">
        <f t="shared" ca="1" si="0"/>
        <v>0.19887840361827705</v>
      </c>
      <c r="AA14" s="13">
        <v>14</v>
      </c>
      <c r="AB14" s="13" t="s">
        <v>105</v>
      </c>
    </row>
    <row r="15" spans="1:28">
      <c r="A15" s="14" t="s">
        <v>108</v>
      </c>
      <c r="B15" s="14">
        <f>C9-C8+1</f>
        <v>34</v>
      </c>
      <c r="C15" s="29" t="str">
        <f t="shared" ref="C15:Q15" si="3">VLOOKUP(C16,$AA1:$AB26,2,FALSE)</f>
        <v>C</v>
      </c>
      <c r="D15" s="29" t="str">
        <f t="shared" si="3"/>
        <v>D</v>
      </c>
      <c r="E15" s="29" t="str">
        <f t="shared" si="3"/>
        <v>E</v>
      </c>
      <c r="F15" s="29" t="str">
        <f t="shared" si="3"/>
        <v>F</v>
      </c>
      <c r="G15" s="29" t="str">
        <f t="shared" si="3"/>
        <v>G</v>
      </c>
      <c r="H15" s="29" t="str">
        <f t="shared" si="3"/>
        <v>H</v>
      </c>
      <c r="I15" s="29" t="str">
        <f t="shared" si="3"/>
        <v>I</v>
      </c>
      <c r="J15" s="29" t="str">
        <f t="shared" si="3"/>
        <v>J</v>
      </c>
      <c r="K15" s="29" t="str">
        <f t="shared" si="3"/>
        <v>K</v>
      </c>
      <c r="L15" s="29" t="str">
        <f t="shared" si="3"/>
        <v>L</v>
      </c>
      <c r="M15" s="29" t="str">
        <f t="shared" si="3"/>
        <v>M</v>
      </c>
      <c r="N15" s="29" t="str">
        <f t="shared" si="3"/>
        <v>N</v>
      </c>
      <c r="O15" s="29" t="str">
        <f t="shared" si="3"/>
        <v>O</v>
      </c>
      <c r="P15" s="29" t="str">
        <f t="shared" si="3"/>
        <v>P</v>
      </c>
      <c r="Q15" s="29" t="str">
        <f t="shared" si="3"/>
        <v>Q</v>
      </c>
      <c r="U15" s="13">
        <v>2.2999999999999998</v>
      </c>
      <c r="V15" s="13">
        <f t="shared" ca="1" si="0"/>
        <v>0.22126808872648057</v>
      </c>
      <c r="AA15" s="13">
        <v>15</v>
      </c>
      <c r="AB15" s="13" t="s">
        <v>106</v>
      </c>
    </row>
    <row r="16" spans="1:28">
      <c r="A16" s="29"/>
      <c r="C16" s="29">
        <f>COLUMN()</f>
        <v>3</v>
      </c>
      <c r="D16" s="29">
        <f>COLUMN()</f>
        <v>4</v>
      </c>
      <c r="E16" s="29">
        <f>COLUMN()</f>
        <v>5</v>
      </c>
      <c r="F16" s="29">
        <f>COLUMN()</f>
        <v>6</v>
      </c>
      <c r="G16" s="29">
        <f>COLUMN()</f>
        <v>7</v>
      </c>
      <c r="H16" s="29">
        <f>COLUMN()</f>
        <v>8</v>
      </c>
      <c r="I16" s="29">
        <f>COLUMN()</f>
        <v>9</v>
      </c>
      <c r="J16" s="29">
        <f>COLUMN()</f>
        <v>10</v>
      </c>
      <c r="K16" s="29">
        <f>COLUMN()</f>
        <v>11</v>
      </c>
      <c r="L16" s="29">
        <f>COLUMN()</f>
        <v>12</v>
      </c>
      <c r="M16" s="29">
        <f>COLUMN()</f>
        <v>13</v>
      </c>
      <c r="N16" s="29">
        <f>COLUMN()</f>
        <v>14</v>
      </c>
      <c r="O16" s="29">
        <f>COLUMN()</f>
        <v>15</v>
      </c>
      <c r="P16" s="29">
        <f>COLUMN()</f>
        <v>16</v>
      </c>
      <c r="Q16" s="29">
        <f>COLUMN()</f>
        <v>17</v>
      </c>
      <c r="U16" s="13">
        <v>2.4</v>
      </c>
      <c r="V16" s="13">
        <f t="shared" ca="1" si="0"/>
        <v>0.24502705942688302</v>
      </c>
      <c r="AA16" s="13">
        <v>16</v>
      </c>
      <c r="AB16" s="13" t="s">
        <v>19</v>
      </c>
    </row>
    <row r="17" spans="1:28">
      <c r="A17" s="14" t="s">
        <v>107</v>
      </c>
      <c r="U17" s="13">
        <v>2.5</v>
      </c>
      <c r="V17" s="13">
        <f t="shared" ca="1" si="0"/>
        <v>0.27015531571948437</v>
      </c>
      <c r="AA17" s="13">
        <v>17</v>
      </c>
      <c r="AB17" s="13" t="s">
        <v>109</v>
      </c>
    </row>
    <row r="18" spans="1:28">
      <c r="A18" s="65">
        <v>10000</v>
      </c>
      <c r="B18" s="65">
        <v>1</v>
      </c>
      <c r="C18" s="13">
        <f ca="1">SUM(INDIRECT(C12):INDIRECT(C13))</f>
        <v>33.1</v>
      </c>
      <c r="D18" s="77">
        <f ca="1">SUM(INDIRECT(D12):INDIRECT(D13))</f>
        <v>76.756</v>
      </c>
      <c r="E18" s="77">
        <f ca="1">SUM(INDIRECT(E12):INDIRECT(E13))</f>
        <v>7.5439399998504086</v>
      </c>
      <c r="F18" s="14">
        <f ca="1">SUM(INDIRECT(F12):INDIRECT(F13))</f>
        <v>75.296935000000005</v>
      </c>
      <c r="G18" s="14">
        <f ca="1">SUM(INDIRECT(G12):INDIRECT(G13))</f>
        <v>7.5013784248490989</v>
      </c>
      <c r="H18" s="14">
        <f ca="1">SUM(INDIRECT(H12):INDIRECT(H13))</f>
        <v>176.66575774475001</v>
      </c>
      <c r="I18" s="14">
        <f ca="1">SUM(INDIRECT(I12):INDIRECT(I13))</f>
        <v>424.59933854608312</v>
      </c>
      <c r="J18" s="14">
        <f ca="1">SUM(INDIRECT(J12):INDIRECT(J13))</f>
        <v>1040.8148403119089</v>
      </c>
      <c r="K18" s="14">
        <f ca="1">SUM(INDIRECT(K12):INDIRECT(K13))</f>
        <v>18.166725127811343</v>
      </c>
      <c r="L18" s="14">
        <f ca="1">SUM(INDIRECT(L12):INDIRECT(L13))</f>
        <v>44.826993463845682</v>
      </c>
      <c r="N18" s="13">
        <f ca="1">SUM(INDIRECT(N12):INDIRECT(N13))</f>
        <v>4.8476968204229479E-4</v>
      </c>
      <c r="O18" s="13">
        <f ca="1">SQRT(SUM(INDIRECT(O12):INDIRECT(O13)))</f>
        <v>1130.1781387260792</v>
      </c>
      <c r="P18" s="13">
        <f ca="1">SQRT(SUM(INDIRECT(P12):INDIRECT(P13)))</f>
        <v>1082.2711533966219</v>
      </c>
      <c r="Q18" s="13">
        <f ca="1">SQRT(SUM(INDIRECT(Q12):INDIRECT(Q13)))</f>
        <v>256.37553380991682</v>
      </c>
      <c r="U18" s="13">
        <v>2.6</v>
      </c>
      <c r="V18" s="13">
        <f t="shared" ca="1" si="0"/>
        <v>0.2966528576042845</v>
      </c>
      <c r="AA18" s="13">
        <v>18</v>
      </c>
      <c r="AB18" s="13" t="s">
        <v>110</v>
      </c>
    </row>
    <row r="19" spans="1:28">
      <c r="A19" s="66" t="s">
        <v>111</v>
      </c>
      <c r="F19" s="67" t="s">
        <v>112</v>
      </c>
      <c r="G19" s="67" t="s">
        <v>28</v>
      </c>
      <c r="H19" s="67" t="s">
        <v>113</v>
      </c>
      <c r="I19" s="67" t="s">
        <v>114</v>
      </c>
      <c r="J19" s="67" t="s">
        <v>115</v>
      </c>
      <c r="K19" s="67" t="s">
        <v>116</v>
      </c>
      <c r="L19" s="67" t="s">
        <v>117</v>
      </c>
      <c r="M19" s="68"/>
      <c r="N19" s="68"/>
      <c r="O19" s="68"/>
      <c r="P19" s="68"/>
      <c r="Q19" s="68"/>
      <c r="U19" s="13">
        <v>2.7</v>
      </c>
      <c r="V19" s="13">
        <f t="shared" ca="1" si="0"/>
        <v>0.32451968508128348</v>
      </c>
      <c r="AA19" s="13">
        <v>19</v>
      </c>
      <c r="AB19" s="13" t="s">
        <v>118</v>
      </c>
    </row>
    <row r="20" spans="1:28" ht="15" thickBot="1">
      <c r="A20" s="69" t="s">
        <v>119</v>
      </c>
      <c r="B20" s="69" t="s">
        <v>120</v>
      </c>
      <c r="C20" s="69" t="s">
        <v>143</v>
      </c>
      <c r="D20" s="69" t="s">
        <v>119</v>
      </c>
      <c r="E20" s="69" t="s">
        <v>120</v>
      </c>
      <c r="F20" s="69" t="s">
        <v>144</v>
      </c>
      <c r="G20" s="69" t="s">
        <v>145</v>
      </c>
      <c r="H20" s="69" t="s">
        <v>153</v>
      </c>
      <c r="I20" s="69" t="s">
        <v>154</v>
      </c>
      <c r="J20" s="69" t="s">
        <v>155</v>
      </c>
      <c r="K20" s="69" t="s">
        <v>146</v>
      </c>
      <c r="L20" s="69" t="s">
        <v>156</v>
      </c>
      <c r="M20" s="70" t="s">
        <v>121</v>
      </c>
      <c r="N20" s="69" t="s">
        <v>122</v>
      </c>
      <c r="O20" s="69" t="s">
        <v>123</v>
      </c>
      <c r="P20" s="69" t="s">
        <v>124</v>
      </c>
      <c r="Q20" s="69" t="s">
        <v>125</v>
      </c>
      <c r="R20" s="43" t="s">
        <v>126</v>
      </c>
      <c r="U20" s="13">
        <v>2.8</v>
      </c>
      <c r="V20" s="13">
        <f t="shared" ca="1" si="0"/>
        <v>0.35375579815048108</v>
      </c>
      <c r="AA20" s="13">
        <v>20</v>
      </c>
      <c r="AB20" s="13" t="s">
        <v>127</v>
      </c>
    </row>
    <row r="21" spans="1:28">
      <c r="A21" s="71">
        <v>11056</v>
      </c>
      <c r="B21" s="71">
        <v>4.0127999993273988E-2</v>
      </c>
      <c r="C21" s="78">
        <v>1</v>
      </c>
      <c r="D21" s="72">
        <f>A21/A$18</f>
        <v>1.1055999999999999</v>
      </c>
      <c r="E21" s="72">
        <f>B21/B$18</f>
        <v>4.0127999993273988E-2</v>
      </c>
      <c r="F21" s="30">
        <f>$C21*D21</f>
        <v>1.1055999999999999</v>
      </c>
      <c r="G21" s="30">
        <f>$C21*E21</f>
        <v>4.0127999993273988E-2</v>
      </c>
      <c r="H21" s="30">
        <f>C21*D21*D21</f>
        <v>1.2223513599999998</v>
      </c>
      <c r="I21" s="30">
        <f>C21*D21*D21*D21</f>
        <v>1.3514316636159998</v>
      </c>
      <c r="J21" s="30">
        <f>C21*D21*D21*D21*D21</f>
        <v>1.4941428472938492</v>
      </c>
      <c r="K21" s="30">
        <f>C21*E21*D21</f>
        <v>4.4365516792563717E-2</v>
      </c>
      <c r="L21" s="30">
        <f>C21*E21*D21*D21</f>
        <v>4.9050515365858444E-2</v>
      </c>
      <c r="M21" s="30">
        <f t="shared" ref="M21:M84" ca="1" si="4">+E$4+E$5*D21+E$6*D21^2</f>
        <v>4.3338865997652957E-2</v>
      </c>
      <c r="N21" s="30">
        <f ca="1">C21*(M21-E21)^2</f>
        <v>1.0309660498076567E-5</v>
      </c>
      <c r="O21" s="79">
        <f ca="1">(C21*O$1-O$2*F21+O$3*H21)^2</f>
        <v>653533.92628260702</v>
      </c>
      <c r="P21" s="30">
        <f ca="1">(-C21*O$2+O$4*F21-O$5*H21)^2</f>
        <v>482582.47031813418</v>
      </c>
      <c r="Q21" s="30">
        <f ca="1">+(C21*O$3-F21*O$5+H21*O$6)^2</f>
        <v>21486.919959366205</v>
      </c>
      <c r="R21" s="13">
        <f t="shared" ref="R21:R84" ca="1" si="5">+E21-M21</f>
        <v>-3.2108660043789691E-3</v>
      </c>
      <c r="U21" s="13">
        <v>2.9</v>
      </c>
      <c r="V21" s="13">
        <f t="shared" ca="1" si="0"/>
        <v>0.38436119681187786</v>
      </c>
      <c r="AA21" s="13">
        <v>21</v>
      </c>
      <c r="AB21" s="13" t="s">
        <v>128</v>
      </c>
    </row>
    <row r="22" spans="1:28">
      <c r="A22" s="71">
        <v>13399.5</v>
      </c>
      <c r="B22" s="71">
        <v>6.7337249995034654E-2</v>
      </c>
      <c r="C22" s="71">
        <v>1</v>
      </c>
      <c r="D22" s="72">
        <f t="shared" ref="D22:E85" si="6">A22/A$18</f>
        <v>1.33995</v>
      </c>
      <c r="E22" s="72">
        <f t="shared" si="6"/>
        <v>6.7337249995034654E-2</v>
      </c>
      <c r="F22" s="30">
        <f t="shared" ref="F22:G85" si="7">$C22*D22</f>
        <v>1.33995</v>
      </c>
      <c r="G22" s="30">
        <f t="shared" si="7"/>
        <v>6.7337249995034654E-2</v>
      </c>
      <c r="H22" s="30">
        <f t="shared" ref="H22:H85" si="8">C22*D22*D22</f>
        <v>1.7954660025</v>
      </c>
      <c r="I22" s="30">
        <f t="shared" ref="I22:I85" si="9">C22*D22*D22*D22</f>
        <v>2.4058346700498747</v>
      </c>
      <c r="J22" s="30">
        <f t="shared" ref="J22:J85" si="10">C22*D22*D22*D22*D22</f>
        <v>3.2236981661333295</v>
      </c>
      <c r="K22" s="30">
        <f t="shared" ref="K22:K85" si="11">C22*E22*D22</f>
        <v>9.0228548130846686E-2</v>
      </c>
      <c r="L22" s="30">
        <f t="shared" ref="L22:L85" si="12">C22*E22*D22*D22</f>
        <v>0.12090174306792802</v>
      </c>
      <c r="M22" s="30">
        <f t="shared" ca="1" si="4"/>
        <v>6.2846256511745413E-2</v>
      </c>
      <c r="N22" s="30">
        <f t="shared" ref="N22:N85" ca="1" si="13">C22*(M22-E22)^2</f>
        <v>2.0169022466946428E-5</v>
      </c>
      <c r="O22" s="79">
        <f t="shared" ref="O22:O85" ca="1" si="14">(C22*O$1-O$2*F22+O$3*H22)^2</f>
        <v>209004.72116607762</v>
      </c>
      <c r="P22" s="30">
        <f t="shared" ref="P22:P85" ca="1" si="15">(-C22*O$2+O$4*F22-O$5*H22)^2</f>
        <v>134131.88206644336</v>
      </c>
      <c r="Q22" s="30">
        <f t="shared" ref="Q22:Q85" ca="1" si="16">+(C22*O$3-F22*O$5+H22*O$6)^2</f>
        <v>5242.870927116569</v>
      </c>
      <c r="R22" s="13">
        <f t="shared" ca="1" si="5"/>
        <v>4.4909934832892406E-3</v>
      </c>
      <c r="U22" s="13">
        <v>3</v>
      </c>
      <c r="V22" s="13">
        <f t="shared" ca="1" si="0"/>
        <v>0.41633588106547337</v>
      </c>
      <c r="AA22" s="13">
        <v>22</v>
      </c>
      <c r="AB22" s="13" t="s">
        <v>129</v>
      </c>
    </row>
    <row r="23" spans="1:28">
      <c r="A23" s="71">
        <v>15948.5</v>
      </c>
      <c r="B23" s="71">
        <v>9.7636749997036532E-2</v>
      </c>
      <c r="C23" s="71">
        <v>1</v>
      </c>
      <c r="D23" s="72">
        <f t="shared" si="6"/>
        <v>1.5948500000000001</v>
      </c>
      <c r="E23" s="72">
        <f t="shared" si="6"/>
        <v>9.7636749997036532E-2</v>
      </c>
      <c r="F23" s="30">
        <f t="shared" si="7"/>
        <v>1.5948500000000001</v>
      </c>
      <c r="G23" s="30">
        <f t="shared" si="7"/>
        <v>9.7636749997036532E-2</v>
      </c>
      <c r="H23" s="30">
        <f t="shared" si="8"/>
        <v>2.5435465225000002</v>
      </c>
      <c r="I23" s="30">
        <f t="shared" si="9"/>
        <v>4.0565751714091256</v>
      </c>
      <c r="J23" s="30">
        <f t="shared" si="10"/>
        <v>6.469628912121844</v>
      </c>
      <c r="K23" s="30">
        <f t="shared" si="11"/>
        <v>0.15571597073277371</v>
      </c>
      <c r="L23" s="30">
        <f t="shared" si="12"/>
        <v>0.24834361592316417</v>
      </c>
      <c r="M23" s="30">
        <f t="shared" ca="1" si="4"/>
        <v>9.2602405818003164E-2</v>
      </c>
      <c r="N23" s="30">
        <f t="shared" ca="1" si="13"/>
        <v>2.5344621312967153E-5</v>
      </c>
      <c r="O23" s="79">
        <f t="shared" ca="1" si="14"/>
        <v>28877.94304025386</v>
      </c>
      <c r="P23" s="30">
        <f t="shared" ca="1" si="15"/>
        <v>10559.794206208799</v>
      </c>
      <c r="Q23" s="30">
        <f t="shared" ca="1" si="16"/>
        <v>193.93478381813921</v>
      </c>
      <c r="R23" s="13">
        <f t="shared" ca="1" si="5"/>
        <v>5.0343441790333676E-3</v>
      </c>
      <c r="U23" s="13">
        <v>3.1</v>
      </c>
      <c r="V23" s="13">
        <f t="shared" ca="1" si="0"/>
        <v>0.44967985091126772</v>
      </c>
      <c r="AA23" s="13">
        <v>23</v>
      </c>
      <c r="AB23" s="13" t="s">
        <v>27</v>
      </c>
    </row>
    <row r="24" spans="1:28">
      <c r="A24" s="71">
        <v>18940.5</v>
      </c>
      <c r="B24" s="71">
        <v>0.13933274999726564</v>
      </c>
      <c r="C24" s="71">
        <v>1</v>
      </c>
      <c r="D24" s="72">
        <f t="shared" si="6"/>
        <v>1.89405</v>
      </c>
      <c r="E24" s="72">
        <f t="shared" si="6"/>
        <v>0.13933274999726564</v>
      </c>
      <c r="F24" s="30">
        <f t="shared" si="7"/>
        <v>1.89405</v>
      </c>
      <c r="G24" s="30">
        <f t="shared" si="7"/>
        <v>0.13933274999726564</v>
      </c>
      <c r="H24" s="30">
        <f t="shared" si="8"/>
        <v>3.5874254025000001</v>
      </c>
      <c r="I24" s="30">
        <f t="shared" si="9"/>
        <v>6.7947630836051252</v>
      </c>
      <c r="J24" s="30">
        <f t="shared" si="10"/>
        <v>12.869621018502288</v>
      </c>
      <c r="K24" s="30">
        <f t="shared" si="11"/>
        <v>0.26390319513232097</v>
      </c>
      <c r="L24" s="30">
        <f t="shared" si="12"/>
        <v>0.49984584674037252</v>
      </c>
      <c r="M24" s="30">
        <f t="shared" ca="1" si="4"/>
        <v>0.13888045311415545</v>
      </c>
      <c r="N24" s="30">
        <f t="shared" ca="1" si="13"/>
        <v>2.0457247047119016E-7</v>
      </c>
      <c r="O24" s="79">
        <f t="shared" ca="1" si="14"/>
        <v>1695.9791210834114</v>
      </c>
      <c r="P24" s="30">
        <f t="shared" ca="1" si="15"/>
        <v>6701.5662365875587</v>
      </c>
      <c r="Q24" s="30">
        <f t="shared" ca="1" si="16"/>
        <v>635.43940233156172</v>
      </c>
      <c r="R24" s="13">
        <f t="shared" ca="1" si="5"/>
        <v>4.5229688311018701E-4</v>
      </c>
      <c r="U24" s="13">
        <v>3.2</v>
      </c>
      <c r="V24" s="13">
        <f t="shared" ca="1" si="0"/>
        <v>0.48439310634926103</v>
      </c>
      <c r="AA24" s="13">
        <v>24</v>
      </c>
      <c r="AB24" s="13" t="s">
        <v>119</v>
      </c>
    </row>
    <row r="25" spans="1:28">
      <c r="A25" s="71">
        <v>20878</v>
      </c>
      <c r="B25" s="71">
        <v>0.17578899999352871</v>
      </c>
      <c r="C25" s="71">
        <v>1</v>
      </c>
      <c r="D25" s="72">
        <f t="shared" si="6"/>
        <v>2.0878000000000001</v>
      </c>
      <c r="E25" s="72">
        <f t="shared" si="6"/>
        <v>0.17578899999352871</v>
      </c>
      <c r="F25" s="30">
        <f t="shared" si="7"/>
        <v>2.0878000000000001</v>
      </c>
      <c r="G25" s="30">
        <f t="shared" si="7"/>
        <v>0.17578899999352871</v>
      </c>
      <c r="H25" s="30">
        <f t="shared" si="8"/>
        <v>4.3589088400000007</v>
      </c>
      <c r="I25" s="30">
        <f t="shared" si="9"/>
        <v>9.1005298761520024</v>
      </c>
      <c r="J25" s="30">
        <f t="shared" si="10"/>
        <v>19.000086275430153</v>
      </c>
      <c r="K25" s="30">
        <f t="shared" si="11"/>
        <v>0.36701227418648924</v>
      </c>
      <c r="L25" s="30">
        <f t="shared" si="12"/>
        <v>0.76624822604655229</v>
      </c>
      <c r="M25" s="30">
        <f t="shared" ca="1" si="4"/>
        <v>0.17538723200582099</v>
      </c>
      <c r="N25" s="30">
        <f t="shared" ca="1" si="13"/>
        <v>1.6141751594670944E-7</v>
      </c>
      <c r="O25" s="79">
        <f t="shared" ca="1" si="14"/>
        <v>11084.673037154742</v>
      </c>
      <c r="P25" s="30">
        <f t="shared" ca="1" si="15"/>
        <v>16798.729102715275</v>
      </c>
      <c r="Q25" s="30">
        <f t="shared" ca="1" si="16"/>
        <v>1125.477090758184</v>
      </c>
      <c r="R25" s="13">
        <f t="shared" ca="1" si="5"/>
        <v>4.0176798770771849E-4</v>
      </c>
      <c r="U25" s="13">
        <v>3.3</v>
      </c>
      <c r="V25" s="13">
        <f t="shared" ca="1" si="0"/>
        <v>0.52047564737945273</v>
      </c>
      <c r="AA25" s="13">
        <v>25</v>
      </c>
      <c r="AB25" s="13" t="s">
        <v>120</v>
      </c>
    </row>
    <row r="26" spans="1:28">
      <c r="A26" s="71">
        <v>20985</v>
      </c>
      <c r="B26" s="71">
        <v>0.17871749999903841</v>
      </c>
      <c r="C26" s="71">
        <v>1</v>
      </c>
      <c r="D26" s="72">
        <f t="shared" si="6"/>
        <v>2.0985</v>
      </c>
      <c r="E26" s="72">
        <f t="shared" si="6"/>
        <v>0.17871749999903841</v>
      </c>
      <c r="F26" s="30">
        <f t="shared" si="7"/>
        <v>2.0985</v>
      </c>
      <c r="G26" s="30">
        <f t="shared" si="7"/>
        <v>0.17871749999903841</v>
      </c>
      <c r="H26" s="30">
        <f t="shared" si="8"/>
        <v>4.4037022500000003</v>
      </c>
      <c r="I26" s="30">
        <f t="shared" si="9"/>
        <v>9.2411691716250015</v>
      </c>
      <c r="J26" s="30">
        <f t="shared" si="10"/>
        <v>19.392593506655064</v>
      </c>
      <c r="K26" s="30">
        <f t="shared" si="11"/>
        <v>0.37503867374798211</v>
      </c>
      <c r="L26" s="30">
        <f t="shared" si="12"/>
        <v>0.7870186568601405</v>
      </c>
      <c r="M26" s="30">
        <f t="shared" ca="1" si="4"/>
        <v>0.1775531217961028</v>
      </c>
      <c r="N26" s="30">
        <f t="shared" ca="1" si="13"/>
        <v>1.3557765994715523E-6</v>
      </c>
      <c r="O26" s="79">
        <f t="shared" ca="1" si="14"/>
        <v>11483.42020682863</v>
      </c>
      <c r="P26" s="30">
        <f t="shared" ca="1" si="15"/>
        <v>17056.885988311391</v>
      </c>
      <c r="Q26" s="30">
        <f t="shared" ca="1" si="16"/>
        <v>1130.2581610617824</v>
      </c>
      <c r="R26" s="13">
        <f t="shared" ca="1" si="5"/>
        <v>1.1643782029356065E-3</v>
      </c>
      <c r="U26" s="13">
        <v>3.4</v>
      </c>
      <c r="V26" s="13">
        <f t="shared" ca="1" si="0"/>
        <v>0.55792747400184362</v>
      </c>
      <c r="AA26" s="13">
        <v>26</v>
      </c>
      <c r="AB26" s="13" t="s">
        <v>130</v>
      </c>
    </row>
    <row r="27" spans="1:28">
      <c r="A27" s="71">
        <v>20986.5</v>
      </c>
      <c r="B27" s="71">
        <v>0.17890574999910314</v>
      </c>
      <c r="C27" s="71">
        <v>1</v>
      </c>
      <c r="D27" s="72">
        <f t="shared" si="6"/>
        <v>2.0986500000000001</v>
      </c>
      <c r="E27" s="72">
        <f t="shared" si="6"/>
        <v>0.17890574999910314</v>
      </c>
      <c r="F27" s="30">
        <f t="shared" si="7"/>
        <v>2.0986500000000001</v>
      </c>
      <c r="G27" s="30">
        <f t="shared" si="7"/>
        <v>0.17890574999910314</v>
      </c>
      <c r="H27" s="30">
        <f t="shared" si="8"/>
        <v>4.4043318225000005</v>
      </c>
      <c r="I27" s="30">
        <f t="shared" si="9"/>
        <v>9.2431509792896271</v>
      </c>
      <c r="J27" s="30">
        <f t="shared" si="10"/>
        <v>19.398138802686177</v>
      </c>
      <c r="K27" s="30">
        <f t="shared" si="11"/>
        <v>0.37546055223561781</v>
      </c>
      <c r="L27" s="30">
        <f t="shared" si="12"/>
        <v>0.7879602879492793</v>
      </c>
      <c r="M27" s="30">
        <f t="shared" ca="1" si="4"/>
        <v>0.17758359616270314</v>
      </c>
      <c r="N27" s="30">
        <f t="shared" ca="1" si="13"/>
        <v>1.7480907671072311E-6</v>
      </c>
      <c r="O27" s="79">
        <f t="shared" ca="1" si="14"/>
        <v>11488.794958577646</v>
      </c>
      <c r="P27" s="30">
        <f t="shared" ca="1" si="15"/>
        <v>17060.199351323303</v>
      </c>
      <c r="Q27" s="30">
        <f t="shared" ca="1" si="16"/>
        <v>1130.3057773566084</v>
      </c>
      <c r="R27" s="13">
        <f t="shared" ca="1" si="5"/>
        <v>1.3221538363999974E-3</v>
      </c>
    </row>
    <row r="28" spans="1:28">
      <c r="A28" s="71">
        <v>21045</v>
      </c>
      <c r="B28" s="71">
        <v>0.18004749999818159</v>
      </c>
      <c r="C28" s="71">
        <v>1</v>
      </c>
      <c r="D28" s="72">
        <f t="shared" si="6"/>
        <v>2.1044999999999998</v>
      </c>
      <c r="E28" s="72">
        <f t="shared" si="6"/>
        <v>0.18004749999818159</v>
      </c>
      <c r="F28" s="30">
        <f t="shared" si="7"/>
        <v>2.1044999999999998</v>
      </c>
      <c r="G28" s="30">
        <f t="shared" si="7"/>
        <v>0.18004749999818159</v>
      </c>
      <c r="H28" s="30">
        <f t="shared" si="8"/>
        <v>4.4289202499999991</v>
      </c>
      <c r="I28" s="30">
        <f t="shared" si="9"/>
        <v>9.3206626661249974</v>
      </c>
      <c r="J28" s="30">
        <f t="shared" si="10"/>
        <v>19.615334580860054</v>
      </c>
      <c r="K28" s="30">
        <f t="shared" si="11"/>
        <v>0.37890996374617314</v>
      </c>
      <c r="L28" s="30">
        <f t="shared" si="12"/>
        <v>0.79741601870382128</v>
      </c>
      <c r="M28" s="30">
        <f t="shared" ca="1" si="4"/>
        <v>0.17877449955633007</v>
      </c>
      <c r="N28" s="30">
        <f t="shared" ca="1" si="13"/>
        <v>1.6205301249541752E-6</v>
      </c>
      <c r="O28" s="79">
        <f t="shared" ca="1" si="14"/>
        <v>11693.619287805192</v>
      </c>
      <c r="P28" s="30">
        <f t="shared" ca="1" si="15"/>
        <v>17182.75227941616</v>
      </c>
      <c r="Q28" s="30">
        <f t="shared" ca="1" si="16"/>
        <v>1131.7431675102439</v>
      </c>
      <c r="R28" s="13">
        <f t="shared" ca="1" si="5"/>
        <v>1.2730004418515239E-3</v>
      </c>
    </row>
    <row r="29" spans="1:28">
      <c r="A29" s="71">
        <v>21447</v>
      </c>
      <c r="B29" s="71">
        <v>0.18129849999968428</v>
      </c>
      <c r="C29" s="71">
        <v>1</v>
      </c>
      <c r="D29" s="72">
        <f t="shared" si="6"/>
        <v>2.1446999999999998</v>
      </c>
      <c r="E29" s="72">
        <f t="shared" si="6"/>
        <v>0.18129849999968428</v>
      </c>
      <c r="F29" s="30">
        <f t="shared" si="7"/>
        <v>2.1446999999999998</v>
      </c>
      <c r="G29" s="30">
        <f t="shared" si="7"/>
        <v>0.18129849999968428</v>
      </c>
      <c r="H29" s="30">
        <f t="shared" si="8"/>
        <v>4.5997380899999989</v>
      </c>
      <c r="I29" s="30">
        <f t="shared" si="9"/>
        <v>9.8650582816229964</v>
      </c>
      <c r="J29" s="30">
        <f t="shared" si="10"/>
        <v>21.157590496596839</v>
      </c>
      <c r="K29" s="30">
        <f t="shared" si="11"/>
        <v>0.38883089294932283</v>
      </c>
      <c r="L29" s="30">
        <f t="shared" si="12"/>
        <v>0.83392561610841265</v>
      </c>
      <c r="M29" s="30">
        <f t="shared" ca="1" si="4"/>
        <v>0.18708488514851568</v>
      </c>
      <c r="N29" s="30">
        <f t="shared" ca="1" si="13"/>
        <v>3.3482253090616541E-5</v>
      </c>
      <c r="O29" s="79">
        <f t="shared" ca="1" si="14"/>
        <v>12829.282821252886</v>
      </c>
      <c r="P29" s="30">
        <f t="shared" ca="1" si="15"/>
        <v>17664.862867598531</v>
      </c>
      <c r="Q29" s="30">
        <f t="shared" ca="1" si="16"/>
        <v>1119.4853998410904</v>
      </c>
      <c r="R29" s="13">
        <f t="shared" ca="1" si="5"/>
        <v>-5.7863851488313967E-3</v>
      </c>
    </row>
    <row r="30" spans="1:28">
      <c r="A30" s="71">
        <v>21450</v>
      </c>
      <c r="B30" s="71">
        <v>0.18547499999112915</v>
      </c>
      <c r="C30" s="71">
        <v>1</v>
      </c>
      <c r="D30" s="72">
        <f t="shared" si="6"/>
        <v>2.145</v>
      </c>
      <c r="E30" s="72">
        <f t="shared" si="6"/>
        <v>0.18547499999112915</v>
      </c>
      <c r="F30" s="30">
        <f t="shared" si="7"/>
        <v>2.145</v>
      </c>
      <c r="G30" s="30">
        <f t="shared" si="7"/>
        <v>0.18547499999112915</v>
      </c>
      <c r="H30" s="30">
        <f t="shared" si="8"/>
        <v>4.6010249999999999</v>
      </c>
      <c r="I30" s="30">
        <f t="shared" si="9"/>
        <v>9.8691986249999992</v>
      </c>
      <c r="J30" s="30">
        <f t="shared" si="10"/>
        <v>21.169431050624997</v>
      </c>
      <c r="K30" s="30">
        <f t="shared" si="11"/>
        <v>0.39784387498097201</v>
      </c>
      <c r="L30" s="30">
        <f t="shared" si="12"/>
        <v>0.85337511183418502</v>
      </c>
      <c r="M30" s="30">
        <f t="shared" ca="1" si="4"/>
        <v>0.18714773479243976</v>
      </c>
      <c r="N30" s="30">
        <f t="shared" ca="1" si="13"/>
        <v>2.7980417155156469E-6</v>
      </c>
      <c r="O30" s="79">
        <f t="shared" ca="1" si="14"/>
        <v>12835.862651671594</v>
      </c>
      <c r="P30" s="30">
        <f t="shared" ca="1" si="15"/>
        <v>17666.057377688663</v>
      </c>
      <c r="Q30" s="30">
        <f t="shared" ca="1" si="16"/>
        <v>1119.2494564900371</v>
      </c>
      <c r="R30" s="13">
        <f t="shared" ca="1" si="5"/>
        <v>-1.6727348013106103E-3</v>
      </c>
    </row>
    <row r="31" spans="1:28">
      <c r="A31" s="71">
        <v>21463.5</v>
      </c>
      <c r="B31" s="71">
        <v>0.18526924999605399</v>
      </c>
      <c r="C31" s="71">
        <v>1</v>
      </c>
      <c r="D31" s="72">
        <f t="shared" si="6"/>
        <v>2.14635</v>
      </c>
      <c r="E31" s="72">
        <f t="shared" si="6"/>
        <v>0.18526924999605399</v>
      </c>
      <c r="F31" s="30">
        <f t="shared" si="7"/>
        <v>2.14635</v>
      </c>
      <c r="G31" s="30">
        <f t="shared" si="7"/>
        <v>0.18526924999605399</v>
      </c>
      <c r="H31" s="30">
        <f t="shared" si="8"/>
        <v>4.6068183224999997</v>
      </c>
      <c r="I31" s="30">
        <f t="shared" si="9"/>
        <v>9.8878445064978742</v>
      </c>
      <c r="J31" s="30">
        <f t="shared" si="10"/>
        <v>21.222775056521712</v>
      </c>
      <c r="K31" s="30">
        <f t="shared" si="11"/>
        <v>0.3976526547290305</v>
      </c>
      <c r="L31" s="30">
        <f t="shared" si="12"/>
        <v>0.8535017754776546</v>
      </c>
      <c r="M31" s="30">
        <f t="shared" ca="1" si="4"/>
        <v>0.18743071069428066</v>
      </c>
      <c r="N31" s="30">
        <f t="shared" ca="1" si="13"/>
        <v>4.6719123499785449E-6</v>
      </c>
      <c r="O31" s="79">
        <f t="shared" ca="1" si="14"/>
        <v>12865.10860766997</v>
      </c>
      <c r="P31" s="30">
        <f t="shared" ca="1" si="15"/>
        <v>17670.987915691814</v>
      </c>
      <c r="Q31" s="30">
        <f t="shared" ca="1" si="16"/>
        <v>1118.1615010282737</v>
      </c>
      <c r="R31" s="13">
        <f t="shared" ca="1" si="5"/>
        <v>-2.1614606982266749E-3</v>
      </c>
    </row>
    <row r="32" spans="1:28">
      <c r="A32" s="71">
        <v>21478.5</v>
      </c>
      <c r="B32" s="71">
        <v>0.18355174999305746</v>
      </c>
      <c r="C32" s="71">
        <v>1</v>
      </c>
      <c r="D32" s="72">
        <f t="shared" si="6"/>
        <v>2.14785</v>
      </c>
      <c r="E32" s="72">
        <f t="shared" si="6"/>
        <v>0.18355174999305746</v>
      </c>
      <c r="F32" s="30">
        <f t="shared" si="7"/>
        <v>2.14785</v>
      </c>
      <c r="G32" s="30">
        <f t="shared" si="7"/>
        <v>0.18355174999305746</v>
      </c>
      <c r="H32" s="30">
        <f t="shared" si="8"/>
        <v>4.6132596225000002</v>
      </c>
      <c r="I32" s="30">
        <f t="shared" si="9"/>
        <v>9.9085896801866262</v>
      </c>
      <c r="J32" s="30">
        <f t="shared" si="10"/>
        <v>21.282164344588846</v>
      </c>
      <c r="K32" s="30">
        <f t="shared" si="11"/>
        <v>0.39424162622258846</v>
      </c>
      <c r="L32" s="30">
        <f t="shared" si="12"/>
        <v>0.84677187688218669</v>
      </c>
      <c r="M32" s="30">
        <f t="shared" ca="1" si="4"/>
        <v>0.18774542104778819</v>
      </c>
      <c r="N32" s="30">
        <f t="shared" ca="1" si="13"/>
        <v>1.7586876915286351E-5</v>
      </c>
      <c r="O32" s="79">
        <f t="shared" ca="1" si="14"/>
        <v>12896.904961483508</v>
      </c>
      <c r="P32" s="30">
        <f t="shared" ca="1" si="15"/>
        <v>17675.612447384381</v>
      </c>
      <c r="Q32" s="30">
        <f t="shared" ca="1" si="16"/>
        <v>1116.9024171421302</v>
      </c>
      <c r="R32" s="13">
        <f t="shared" ca="1" si="5"/>
        <v>-4.1936710547307299E-3</v>
      </c>
    </row>
    <row r="33" spans="1:18">
      <c r="A33" s="71">
        <v>21499</v>
      </c>
      <c r="B33" s="71">
        <v>0.18572449999192031</v>
      </c>
      <c r="C33" s="71">
        <v>1</v>
      </c>
      <c r="D33" s="72">
        <f t="shared" si="6"/>
        <v>2.1499000000000001</v>
      </c>
      <c r="E33" s="72">
        <f t="shared" si="6"/>
        <v>0.18572449999192031</v>
      </c>
      <c r="F33" s="30">
        <f t="shared" si="7"/>
        <v>2.1499000000000001</v>
      </c>
      <c r="G33" s="30">
        <f t="shared" si="7"/>
        <v>0.18572449999192031</v>
      </c>
      <c r="H33" s="30">
        <f t="shared" si="8"/>
        <v>4.6220700100000007</v>
      </c>
      <c r="I33" s="30">
        <f t="shared" si="9"/>
        <v>9.9369883144990023</v>
      </c>
      <c r="J33" s="30">
        <f t="shared" si="10"/>
        <v>21.363531177341407</v>
      </c>
      <c r="K33" s="30">
        <f t="shared" si="11"/>
        <v>0.3992891025326295</v>
      </c>
      <c r="L33" s="30">
        <f t="shared" si="12"/>
        <v>0.85843164153490026</v>
      </c>
      <c r="M33" s="30">
        <f t="shared" ca="1" si="4"/>
        <v>0.18817602344637663</v>
      </c>
      <c r="N33" s="30">
        <f t="shared" ca="1" si="13"/>
        <v>6.0099672477494331E-6</v>
      </c>
      <c r="O33" s="79">
        <f t="shared" ca="1" si="14"/>
        <v>12939.164734127777</v>
      </c>
      <c r="P33" s="30">
        <f t="shared" ca="1" si="15"/>
        <v>17680.47850117549</v>
      </c>
      <c r="Q33" s="30">
        <f t="shared" ca="1" si="16"/>
        <v>1115.0962961878554</v>
      </c>
      <c r="R33" s="13">
        <f t="shared" ca="1" si="5"/>
        <v>-2.4515234544563169E-3</v>
      </c>
    </row>
    <row r="34" spans="1:18">
      <c r="A34" s="71">
        <v>21500.5</v>
      </c>
      <c r="B34" s="71">
        <v>0.18561274999228772</v>
      </c>
      <c r="C34" s="71">
        <v>1</v>
      </c>
      <c r="D34" s="72">
        <f t="shared" si="6"/>
        <v>2.1500499999999998</v>
      </c>
      <c r="E34" s="72">
        <f t="shared" si="6"/>
        <v>0.18561274999228772</v>
      </c>
      <c r="F34" s="30">
        <f t="shared" si="7"/>
        <v>2.1500499999999998</v>
      </c>
      <c r="G34" s="30">
        <f t="shared" si="7"/>
        <v>0.18561274999228772</v>
      </c>
      <c r="H34" s="30">
        <f t="shared" si="8"/>
        <v>4.6227150024999988</v>
      </c>
      <c r="I34" s="30">
        <f t="shared" si="9"/>
        <v>9.9390683911251223</v>
      </c>
      <c r="J34" s="30">
        <f t="shared" si="10"/>
        <v>21.369493994338566</v>
      </c>
      <c r="K34" s="30">
        <f t="shared" si="11"/>
        <v>0.39907669312091815</v>
      </c>
      <c r="L34" s="30">
        <f t="shared" si="12"/>
        <v>0.85803484404462993</v>
      </c>
      <c r="M34" s="30">
        <f t="shared" ca="1" si="4"/>
        <v>0.18820755353216839</v>
      </c>
      <c r="N34" s="30">
        <f t="shared" ca="1" si="13"/>
        <v>6.7330054105772797E-6</v>
      </c>
      <c r="O34" s="79">
        <f t="shared" ca="1" si="14"/>
        <v>12942.202544661382</v>
      </c>
      <c r="P34" s="30">
        <f t="shared" ca="1" si="15"/>
        <v>17680.768598262341</v>
      </c>
      <c r="Q34" s="30">
        <f t="shared" ca="1" si="16"/>
        <v>1114.9602754176942</v>
      </c>
      <c r="R34" s="13">
        <f t="shared" ca="1" si="5"/>
        <v>-2.5948035398806746E-3</v>
      </c>
    </row>
    <row r="35" spans="1:18">
      <c r="A35" s="71">
        <v>21502</v>
      </c>
      <c r="B35" s="71">
        <v>0.18560099999740487</v>
      </c>
      <c r="C35" s="71">
        <v>1</v>
      </c>
      <c r="D35" s="72">
        <f t="shared" si="6"/>
        <v>2.1501999999999999</v>
      </c>
      <c r="E35" s="72">
        <f t="shared" si="6"/>
        <v>0.18560099999740487</v>
      </c>
      <c r="F35" s="30">
        <f t="shared" si="7"/>
        <v>2.1501999999999999</v>
      </c>
      <c r="G35" s="30">
        <f t="shared" si="7"/>
        <v>0.18560099999740487</v>
      </c>
      <c r="H35" s="30">
        <f t="shared" si="8"/>
        <v>4.6233600399999997</v>
      </c>
      <c r="I35" s="30">
        <f t="shared" si="9"/>
        <v>9.9411487580079996</v>
      </c>
      <c r="J35" s="30">
        <f t="shared" si="10"/>
        <v>21.375458059468798</v>
      </c>
      <c r="K35" s="30">
        <f t="shared" si="11"/>
        <v>0.39907927019441991</v>
      </c>
      <c r="L35" s="30">
        <f t="shared" si="12"/>
        <v>0.85810024677204166</v>
      </c>
      <c r="M35" s="30">
        <f t="shared" ca="1" si="4"/>
        <v>0.18823908669885298</v>
      </c>
      <c r="N35" s="30">
        <f t="shared" ca="1" si="13"/>
        <v>6.9595014443573469E-6</v>
      </c>
      <c r="O35" s="79">
        <f t="shared" ca="1" si="14"/>
        <v>12945.232926954082</v>
      </c>
      <c r="P35" s="30">
        <f t="shared" ca="1" si="15"/>
        <v>17681.049700129646</v>
      </c>
      <c r="Q35" s="30">
        <f t="shared" ca="1" si="16"/>
        <v>1114.8237280280136</v>
      </c>
      <c r="R35" s="13">
        <f t="shared" ca="1" si="5"/>
        <v>-2.6380867014481058E-3</v>
      </c>
    </row>
    <row r="36" spans="1:18">
      <c r="A36" s="71">
        <v>21648.5</v>
      </c>
      <c r="B36" s="71">
        <v>0.18808675000036601</v>
      </c>
      <c r="C36" s="71">
        <v>0.1</v>
      </c>
      <c r="D36" s="72">
        <f t="shared" si="6"/>
        <v>2.1648499999999999</v>
      </c>
      <c r="E36" s="72">
        <f t="shared" si="6"/>
        <v>0.18808675000036601</v>
      </c>
      <c r="F36" s="30">
        <f t="shared" si="7"/>
        <v>0.21648500000000001</v>
      </c>
      <c r="G36" s="30">
        <f t="shared" si="7"/>
        <v>1.8808675000036603E-2</v>
      </c>
      <c r="H36" s="30">
        <f t="shared" si="8"/>
        <v>0.46865755225</v>
      </c>
      <c r="I36" s="30">
        <f t="shared" si="9"/>
        <v>1.0145733019884124</v>
      </c>
      <c r="J36" s="30">
        <f t="shared" si="10"/>
        <v>2.1963990128096147</v>
      </c>
      <c r="K36" s="30">
        <f t="shared" si="11"/>
        <v>4.0717960073829239E-2</v>
      </c>
      <c r="L36" s="30">
        <f t="shared" si="12"/>
        <v>8.8148275865829226E-2</v>
      </c>
      <c r="M36" s="30">
        <f t="shared" ca="1" si="4"/>
        <v>0.19133367040347679</v>
      </c>
      <c r="N36" s="30">
        <f t="shared" ca="1" si="13"/>
        <v>1.0542492104137078E-6</v>
      </c>
      <c r="O36" s="79">
        <f t="shared" ca="1" si="14"/>
        <v>132.04998925605301</v>
      </c>
      <c r="P36" s="30">
        <f t="shared" ca="1" si="15"/>
        <v>176.65155237568956</v>
      </c>
      <c r="Q36" s="30">
        <f t="shared" ca="1" si="16"/>
        <v>10.989674502138941</v>
      </c>
      <c r="R36" s="13">
        <f t="shared" ca="1" si="5"/>
        <v>-3.2469204031107812E-3</v>
      </c>
    </row>
    <row r="37" spans="1:18">
      <c r="A37" s="71">
        <v>21648.5</v>
      </c>
      <c r="B37" s="71">
        <v>0.18808675000036601</v>
      </c>
      <c r="C37" s="71">
        <v>1</v>
      </c>
      <c r="D37" s="72">
        <f t="shared" si="6"/>
        <v>2.1648499999999999</v>
      </c>
      <c r="E37" s="72">
        <f t="shared" si="6"/>
        <v>0.18808675000036601</v>
      </c>
      <c r="F37" s="30">
        <f t="shared" si="7"/>
        <v>2.1648499999999999</v>
      </c>
      <c r="G37" s="30">
        <f t="shared" si="7"/>
        <v>0.18808675000036601</v>
      </c>
      <c r="H37" s="30">
        <f t="shared" si="8"/>
        <v>4.6865755225000001</v>
      </c>
      <c r="I37" s="30">
        <f t="shared" si="9"/>
        <v>10.145733019884124</v>
      </c>
      <c r="J37" s="30">
        <f t="shared" si="10"/>
        <v>21.963990128096146</v>
      </c>
      <c r="K37" s="30">
        <f t="shared" si="11"/>
        <v>0.40717960073829235</v>
      </c>
      <c r="L37" s="30">
        <f t="shared" si="12"/>
        <v>0.88148275865829218</v>
      </c>
      <c r="M37" s="30">
        <f t="shared" ca="1" si="4"/>
        <v>0.19133367040347679</v>
      </c>
      <c r="N37" s="30">
        <f t="shared" ca="1" si="13"/>
        <v>1.0542492104137077E-5</v>
      </c>
      <c r="O37" s="79">
        <f t="shared" ca="1" si="14"/>
        <v>13204.9989256053</v>
      </c>
      <c r="P37" s="30">
        <f t="shared" ca="1" si="15"/>
        <v>17665.155237568895</v>
      </c>
      <c r="Q37" s="30">
        <f t="shared" ca="1" si="16"/>
        <v>1098.9674502138942</v>
      </c>
      <c r="R37" s="13">
        <f t="shared" ca="1" si="5"/>
        <v>-3.2469204031107812E-3</v>
      </c>
    </row>
    <row r="38" spans="1:18">
      <c r="A38" s="71">
        <v>21973.5</v>
      </c>
      <c r="B38" s="71">
        <v>0.19877424999867799</v>
      </c>
      <c r="C38" s="71">
        <v>1</v>
      </c>
      <c r="D38" s="72">
        <f t="shared" si="6"/>
        <v>2.1973500000000001</v>
      </c>
      <c r="E38" s="72">
        <f t="shared" si="6"/>
        <v>0.19877424999867799</v>
      </c>
      <c r="F38" s="30">
        <f t="shared" si="7"/>
        <v>2.1973500000000001</v>
      </c>
      <c r="G38" s="30">
        <f t="shared" si="7"/>
        <v>0.19877424999867799</v>
      </c>
      <c r="H38" s="30">
        <f t="shared" si="8"/>
        <v>4.8283470225000009</v>
      </c>
      <c r="I38" s="30">
        <f t="shared" si="9"/>
        <v>10.609568329890378</v>
      </c>
      <c r="J38" s="30">
        <f t="shared" si="10"/>
        <v>23.312934969684623</v>
      </c>
      <c r="K38" s="30">
        <f t="shared" si="11"/>
        <v>0.43677659823459508</v>
      </c>
      <c r="L38" s="30">
        <f t="shared" si="12"/>
        <v>0.95975105813078754</v>
      </c>
      <c r="M38" s="30">
        <f t="shared" ca="1" si="4"/>
        <v>0.19830370078740986</v>
      </c>
      <c r="N38" s="30">
        <f t="shared" ca="1" si="13"/>
        <v>2.2141656022505797E-7</v>
      </c>
      <c r="O38" s="79">
        <f t="shared" ca="1" si="14"/>
        <v>13518.229076155585</v>
      </c>
      <c r="P38" s="30">
        <f t="shared" ca="1" si="15"/>
        <v>17325.297483159298</v>
      </c>
      <c r="Q38" s="30">
        <f t="shared" ca="1" si="16"/>
        <v>1046.4742927122825</v>
      </c>
      <c r="R38" s="13">
        <f t="shared" ca="1" si="5"/>
        <v>4.7054921126812865E-4</v>
      </c>
    </row>
    <row r="39" spans="1:18">
      <c r="A39" s="71">
        <v>22079</v>
      </c>
      <c r="B39" s="71">
        <v>0.19711449999886099</v>
      </c>
      <c r="C39" s="71">
        <v>1</v>
      </c>
      <c r="D39" s="72">
        <f t="shared" si="6"/>
        <v>2.2079</v>
      </c>
      <c r="E39" s="72">
        <f t="shared" si="6"/>
        <v>0.19711449999886099</v>
      </c>
      <c r="F39" s="30">
        <f t="shared" si="7"/>
        <v>2.2079</v>
      </c>
      <c r="G39" s="30">
        <f t="shared" si="7"/>
        <v>0.19711449999886099</v>
      </c>
      <c r="H39" s="30">
        <f t="shared" si="8"/>
        <v>4.8748224100000002</v>
      </c>
      <c r="I39" s="30">
        <f t="shared" si="9"/>
        <v>10.763120399039</v>
      </c>
      <c r="J39" s="30">
        <f t="shared" si="10"/>
        <v>23.763893529038207</v>
      </c>
      <c r="K39" s="30">
        <f t="shared" si="11"/>
        <v>0.43520910454748518</v>
      </c>
      <c r="L39" s="30">
        <f t="shared" si="12"/>
        <v>0.96089818193039256</v>
      </c>
      <c r="M39" s="30">
        <f t="shared" ca="1" si="4"/>
        <v>0.20059737481662368</v>
      </c>
      <c r="N39" s="30">
        <f t="shared" ca="1" si="13"/>
        <v>1.2130416996205475E-5</v>
      </c>
      <c r="O39" s="79">
        <f t="shared" ca="1" si="14"/>
        <v>13540.222507089889</v>
      </c>
      <c r="P39" s="30">
        <f t="shared" ca="1" si="15"/>
        <v>17126.19253232691</v>
      </c>
      <c r="Q39" s="30">
        <f t="shared" ca="1" si="16"/>
        <v>1024.5282819602689</v>
      </c>
      <c r="R39" s="13">
        <f t="shared" ca="1" si="5"/>
        <v>-3.4828748177626878E-3</v>
      </c>
    </row>
    <row r="40" spans="1:18">
      <c r="A40" s="71">
        <v>22090</v>
      </c>
      <c r="B40" s="71">
        <v>0.19689499999367399</v>
      </c>
      <c r="C40" s="71">
        <v>1</v>
      </c>
      <c r="D40" s="72">
        <f t="shared" si="6"/>
        <v>2.2090000000000001</v>
      </c>
      <c r="E40" s="72">
        <f t="shared" si="6"/>
        <v>0.19689499999367399</v>
      </c>
      <c r="F40" s="30">
        <f t="shared" si="7"/>
        <v>2.2090000000000001</v>
      </c>
      <c r="G40" s="30">
        <f t="shared" si="7"/>
        <v>0.19689499999367399</v>
      </c>
      <c r="H40" s="30">
        <f t="shared" si="8"/>
        <v>4.8796810000000006</v>
      </c>
      <c r="I40" s="30">
        <f t="shared" si="9"/>
        <v>10.779215329000001</v>
      </c>
      <c r="J40" s="30">
        <f t="shared" si="10"/>
        <v>23.811286661761002</v>
      </c>
      <c r="K40" s="30">
        <f t="shared" si="11"/>
        <v>0.43494105498602587</v>
      </c>
      <c r="L40" s="30">
        <f t="shared" si="12"/>
        <v>0.96078479046413112</v>
      </c>
      <c r="M40" s="30">
        <f t="shared" ca="1" si="4"/>
        <v>0.20083740303301484</v>
      </c>
      <c r="N40" s="30">
        <f t="shared" ca="1" si="13"/>
        <v>1.5542541724603948E-5</v>
      </c>
      <c r="O40" s="79">
        <f t="shared" ca="1" si="14"/>
        <v>13540.249279573507</v>
      </c>
      <c r="P40" s="30">
        <f t="shared" ca="1" si="15"/>
        <v>17102.978843819477</v>
      </c>
      <c r="Q40" s="30">
        <f t="shared" ca="1" si="16"/>
        <v>1022.1075952275328</v>
      </c>
      <c r="R40" s="13">
        <f t="shared" ca="1" si="5"/>
        <v>-3.9424030393408471E-3</v>
      </c>
    </row>
    <row r="41" spans="1:18">
      <c r="A41" s="71">
        <v>22928</v>
      </c>
      <c r="B41" s="71">
        <v>0.21737399999256013</v>
      </c>
      <c r="C41" s="71">
        <v>0.5</v>
      </c>
      <c r="D41" s="72">
        <f t="shared" si="6"/>
        <v>2.2928000000000002</v>
      </c>
      <c r="E41" s="72">
        <f t="shared" si="6"/>
        <v>0.21737399999256013</v>
      </c>
      <c r="F41" s="30">
        <f t="shared" si="7"/>
        <v>1.1464000000000001</v>
      </c>
      <c r="G41" s="30">
        <f t="shared" si="7"/>
        <v>0.10868699999628006</v>
      </c>
      <c r="H41" s="30">
        <f t="shared" si="8"/>
        <v>2.6284659200000005</v>
      </c>
      <c r="I41" s="30">
        <f t="shared" si="9"/>
        <v>6.0265466613760017</v>
      </c>
      <c r="J41" s="30">
        <f t="shared" si="10"/>
        <v>13.817666185202897</v>
      </c>
      <c r="K41" s="30">
        <f t="shared" si="11"/>
        <v>0.24919755359147094</v>
      </c>
      <c r="L41" s="30">
        <f t="shared" si="12"/>
        <v>0.57136015087452463</v>
      </c>
      <c r="M41" s="30">
        <f t="shared" ca="1" si="4"/>
        <v>0.21961028630562582</v>
      </c>
      <c r="N41" s="30">
        <f t="shared" ca="1" si="13"/>
        <v>2.5004882370024653E-6</v>
      </c>
      <c r="O41" s="79">
        <f t="shared" ca="1" si="14"/>
        <v>3078.1707805324168</v>
      </c>
      <c r="P41" s="30">
        <f t="shared" ca="1" si="15"/>
        <v>3520.6568599453667</v>
      </c>
      <c r="Q41" s="30">
        <f t="shared" ca="1" si="16"/>
        <v>193.50971702901384</v>
      </c>
      <c r="R41" s="13">
        <f t="shared" ca="1" si="5"/>
        <v>-2.2362863130656885E-3</v>
      </c>
    </row>
    <row r="42" spans="1:18">
      <c r="A42" s="71">
        <v>22954</v>
      </c>
      <c r="B42" s="71">
        <v>0.2211269999970682</v>
      </c>
      <c r="C42" s="71">
        <v>0.5</v>
      </c>
      <c r="D42" s="72">
        <f t="shared" si="6"/>
        <v>2.2953999999999999</v>
      </c>
      <c r="E42" s="72">
        <f t="shared" si="6"/>
        <v>0.2211269999970682</v>
      </c>
      <c r="F42" s="30">
        <f t="shared" si="7"/>
        <v>1.1476999999999999</v>
      </c>
      <c r="G42" s="30">
        <f t="shared" si="7"/>
        <v>0.1105634999985341</v>
      </c>
      <c r="H42" s="30">
        <f t="shared" si="8"/>
        <v>2.6344305799999996</v>
      </c>
      <c r="I42" s="30">
        <f t="shared" si="9"/>
        <v>6.047071953331999</v>
      </c>
      <c r="J42" s="30">
        <f t="shared" si="10"/>
        <v>13.880448961678269</v>
      </c>
      <c r="K42" s="30">
        <f t="shared" si="11"/>
        <v>0.25378745789663515</v>
      </c>
      <c r="L42" s="30">
        <f t="shared" si="12"/>
        <v>0.58254373085593625</v>
      </c>
      <c r="M42" s="30">
        <f t="shared" ca="1" si="4"/>
        <v>0.22020811834703918</v>
      </c>
      <c r="N42" s="30">
        <f t="shared" ca="1" si="13"/>
        <v>4.2217174338002085E-7</v>
      </c>
      <c r="O42" s="79">
        <f t="shared" ca="1" si="14"/>
        <v>3059.4287935830325</v>
      </c>
      <c r="P42" s="30">
        <f t="shared" ca="1" si="15"/>
        <v>3488.4191982952821</v>
      </c>
      <c r="Q42" s="30">
        <f t="shared" ca="1" si="16"/>
        <v>191.16992567851423</v>
      </c>
      <c r="R42" s="13">
        <f t="shared" ca="1" si="5"/>
        <v>9.1888165002901312E-4</v>
      </c>
    </row>
    <row r="43" spans="1:18">
      <c r="A43" s="71">
        <v>23944.5</v>
      </c>
      <c r="B43" s="71">
        <v>0.24953474999347236</v>
      </c>
      <c r="C43" s="71">
        <v>1</v>
      </c>
      <c r="D43" s="72">
        <f t="shared" si="6"/>
        <v>2.39445</v>
      </c>
      <c r="E43" s="72">
        <f t="shared" si="6"/>
        <v>0.24953474999347236</v>
      </c>
      <c r="F43" s="30">
        <f t="shared" si="7"/>
        <v>2.39445</v>
      </c>
      <c r="G43" s="30">
        <f t="shared" si="7"/>
        <v>0.24953474999347236</v>
      </c>
      <c r="H43" s="30">
        <f t="shared" si="8"/>
        <v>5.7333908024999998</v>
      </c>
      <c r="I43" s="30">
        <f t="shared" si="9"/>
        <v>13.728317607046124</v>
      </c>
      <c r="J43" s="30">
        <f t="shared" si="10"/>
        <v>32.871770094191589</v>
      </c>
      <c r="K43" s="30">
        <f t="shared" si="11"/>
        <v>0.59749848212186984</v>
      </c>
      <c r="L43" s="30">
        <f t="shared" si="12"/>
        <v>1.4306802405167112</v>
      </c>
      <c r="M43" s="30">
        <f t="shared" ca="1" si="4"/>
        <v>0.24367254774879984</v>
      </c>
      <c r="N43" s="30">
        <f t="shared" ca="1" si="13"/>
        <v>3.4365415157443478E-5</v>
      </c>
      <c r="O43" s="79">
        <f t="shared" ca="1" si="14"/>
        <v>8114.5826967417779</v>
      </c>
      <c r="P43" s="30">
        <f t="shared" ca="1" si="15"/>
        <v>8065.825269807573</v>
      </c>
      <c r="Q43" s="30">
        <f t="shared" ca="1" si="16"/>
        <v>377.65401970913598</v>
      </c>
      <c r="R43" s="13">
        <f t="shared" ca="1" si="5"/>
        <v>5.8622022446725153E-3</v>
      </c>
    </row>
    <row r="44" spans="1:18">
      <c r="A44" s="71">
        <v>23947</v>
      </c>
      <c r="B44" s="71">
        <v>0.24884849999943981</v>
      </c>
      <c r="C44" s="71">
        <v>1</v>
      </c>
      <c r="D44" s="72">
        <f t="shared" si="6"/>
        <v>2.3946999999999998</v>
      </c>
      <c r="E44" s="72">
        <f t="shared" si="6"/>
        <v>0.24884849999943981</v>
      </c>
      <c r="F44" s="30">
        <f t="shared" si="7"/>
        <v>2.3946999999999998</v>
      </c>
      <c r="G44" s="30">
        <f t="shared" si="7"/>
        <v>0.24884849999943981</v>
      </c>
      <c r="H44" s="30">
        <f t="shared" si="8"/>
        <v>5.734588089999999</v>
      </c>
      <c r="I44" s="30">
        <f t="shared" si="9"/>
        <v>13.732618099122996</v>
      </c>
      <c r="J44" s="30">
        <f t="shared" si="10"/>
        <v>32.885500561969835</v>
      </c>
      <c r="K44" s="30">
        <f t="shared" si="11"/>
        <v>0.59591750294865842</v>
      </c>
      <c r="L44" s="30">
        <f t="shared" si="12"/>
        <v>1.4270436443111523</v>
      </c>
      <c r="M44" s="30">
        <f t="shared" ca="1" si="4"/>
        <v>0.24373347107318263</v>
      </c>
      <c r="N44" s="30">
        <f t="shared" ca="1" si="13"/>
        <v>2.6163520916447635E-5</v>
      </c>
      <c r="O44" s="79">
        <f t="shared" ca="1" si="14"/>
        <v>8101.845999724379</v>
      </c>
      <c r="P44" s="30">
        <f t="shared" ca="1" si="15"/>
        <v>8049.6437273018091</v>
      </c>
      <c r="Q44" s="30">
        <f t="shared" ca="1" si="16"/>
        <v>376.6765762393992</v>
      </c>
      <c r="R44" s="13">
        <f t="shared" ca="1" si="5"/>
        <v>5.1150289262571758E-3</v>
      </c>
    </row>
    <row r="45" spans="1:18">
      <c r="A45" s="71">
        <v>25478.5</v>
      </c>
      <c r="B45" s="71">
        <v>0.29095174999383744</v>
      </c>
      <c r="C45" s="71">
        <v>1</v>
      </c>
      <c r="D45" s="72">
        <f t="shared" si="6"/>
        <v>2.5478499999999999</v>
      </c>
      <c r="E45" s="72">
        <f t="shared" si="6"/>
        <v>0.29095174999383744</v>
      </c>
      <c r="F45" s="30">
        <f t="shared" si="7"/>
        <v>2.5478499999999999</v>
      </c>
      <c r="G45" s="30">
        <f t="shared" si="7"/>
        <v>0.29095174999383744</v>
      </c>
      <c r="H45" s="30">
        <f t="shared" si="8"/>
        <v>6.4915396224999995</v>
      </c>
      <c r="I45" s="30">
        <f t="shared" si="9"/>
        <v>16.539469227186622</v>
      </c>
      <c r="J45" s="30">
        <f t="shared" si="10"/>
        <v>42.140086670487435</v>
      </c>
      <c r="K45" s="30">
        <f t="shared" si="11"/>
        <v>0.74130141622179868</v>
      </c>
      <c r="L45" s="30">
        <f t="shared" si="12"/>
        <v>1.8887248133207097</v>
      </c>
      <c r="M45" s="30">
        <f t="shared" ca="1" si="4"/>
        <v>0.28266354528846882</v>
      </c>
      <c r="N45" s="30">
        <f t="shared" ca="1" si="13"/>
        <v>6.8694337238094495E-5</v>
      </c>
      <c r="O45" s="79">
        <f t="shared" ca="1" si="14"/>
        <v>830.85401198042382</v>
      </c>
      <c r="P45" s="30">
        <f t="shared" ca="1" si="15"/>
        <v>283.62092330335014</v>
      </c>
      <c r="Q45" s="30">
        <f t="shared" ca="1" si="16"/>
        <v>3.6049569621723766E-2</v>
      </c>
      <c r="R45" s="13">
        <f t="shared" ca="1" si="5"/>
        <v>8.2882047053686181E-3</v>
      </c>
    </row>
    <row r="46" spans="1:18">
      <c r="A46" s="71">
        <v>25499</v>
      </c>
      <c r="B46" s="71">
        <v>0.29112449999229284</v>
      </c>
      <c r="C46" s="71">
        <v>1</v>
      </c>
      <c r="D46" s="72">
        <f t="shared" si="6"/>
        <v>2.5499000000000001</v>
      </c>
      <c r="E46" s="72">
        <f t="shared" si="6"/>
        <v>0.29112449999229284</v>
      </c>
      <c r="F46" s="30">
        <f t="shared" si="7"/>
        <v>2.5499000000000001</v>
      </c>
      <c r="G46" s="30">
        <f t="shared" si="7"/>
        <v>0.29112449999229284</v>
      </c>
      <c r="H46" s="30">
        <f t="shared" si="8"/>
        <v>6.5019900100000001</v>
      </c>
      <c r="I46" s="30">
        <f t="shared" si="9"/>
        <v>16.579424326499002</v>
      </c>
      <c r="J46" s="30">
        <f t="shared" si="10"/>
        <v>42.275874090139808</v>
      </c>
      <c r="K46" s="30">
        <f t="shared" si="11"/>
        <v>0.74233836253034757</v>
      </c>
      <c r="L46" s="30">
        <f t="shared" si="12"/>
        <v>1.8928885906161332</v>
      </c>
      <c r="M46" s="30">
        <f t="shared" ca="1" si="4"/>
        <v>0.2832064291056175</v>
      </c>
      <c r="N46" s="30">
        <f t="shared" ca="1" si="13"/>
        <v>6.2695846566415665E-5</v>
      </c>
      <c r="O46" s="79">
        <f t="shared" ca="1" si="14"/>
        <v>770.82054467480384</v>
      </c>
      <c r="P46" s="30">
        <f t="shared" ca="1" si="15"/>
        <v>244.1817859563491</v>
      </c>
      <c r="Q46" s="30">
        <f t="shared" ca="1" si="16"/>
        <v>0.25891106703476563</v>
      </c>
      <c r="R46" s="13">
        <f t="shared" ca="1" si="5"/>
        <v>7.9180708866753435E-3</v>
      </c>
    </row>
    <row r="47" spans="1:18">
      <c r="A47" s="71">
        <v>26068</v>
      </c>
      <c r="B47" s="71">
        <v>0.30423399999563117</v>
      </c>
      <c r="C47" s="71">
        <v>1</v>
      </c>
      <c r="D47" s="72">
        <f t="shared" si="6"/>
        <v>2.6067999999999998</v>
      </c>
      <c r="E47" s="72">
        <f t="shared" si="6"/>
        <v>0.30423399999563117</v>
      </c>
      <c r="F47" s="30">
        <f t="shared" si="7"/>
        <v>2.6067999999999998</v>
      </c>
      <c r="G47" s="30">
        <f t="shared" si="7"/>
        <v>0.30423399999563117</v>
      </c>
      <c r="H47" s="30">
        <f t="shared" si="8"/>
        <v>6.7954062399999993</v>
      </c>
      <c r="I47" s="30">
        <f t="shared" si="9"/>
        <v>17.714264986431996</v>
      </c>
      <c r="J47" s="30">
        <f t="shared" si="10"/>
        <v>46.177545966630923</v>
      </c>
      <c r="K47" s="30">
        <f t="shared" si="11"/>
        <v>0.79307719118861131</v>
      </c>
      <c r="L47" s="30">
        <f t="shared" si="12"/>
        <v>2.0673936219904716</v>
      </c>
      <c r="M47" s="30">
        <f t="shared" ca="1" si="4"/>
        <v>0.29850441195087474</v>
      </c>
      <c r="N47" s="30">
        <f t="shared" ca="1" si="13"/>
        <v>3.2828179162615792E-5</v>
      </c>
      <c r="O47" s="79">
        <f t="shared" ca="1" si="14"/>
        <v>17.912863963424591</v>
      </c>
      <c r="P47" s="30">
        <f t="shared" ca="1" si="15"/>
        <v>424.84561851388429</v>
      </c>
      <c r="Q47" s="30">
        <f t="shared" ca="1" si="16"/>
        <v>99.184942291824498</v>
      </c>
      <c r="R47" s="13">
        <f t="shared" ca="1" si="5"/>
        <v>5.7295880447564285E-3</v>
      </c>
    </row>
    <row r="48" spans="1:18">
      <c r="A48" s="71">
        <v>26888.5</v>
      </c>
      <c r="B48" s="71">
        <v>0.32540675000200281</v>
      </c>
      <c r="C48" s="71">
        <v>1</v>
      </c>
      <c r="D48" s="72">
        <f t="shared" si="6"/>
        <v>2.68885</v>
      </c>
      <c r="E48" s="72">
        <f t="shared" si="6"/>
        <v>0.32540675000200281</v>
      </c>
      <c r="F48" s="30">
        <f t="shared" si="7"/>
        <v>2.68885</v>
      </c>
      <c r="G48" s="30">
        <f t="shared" si="7"/>
        <v>0.32540675000200281</v>
      </c>
      <c r="H48" s="30">
        <f t="shared" si="8"/>
        <v>7.2299143225</v>
      </c>
      <c r="I48" s="30">
        <f t="shared" si="9"/>
        <v>19.440155126054126</v>
      </c>
      <c r="J48" s="30">
        <f t="shared" si="10"/>
        <v>52.271661110690637</v>
      </c>
      <c r="K48" s="30">
        <f t="shared" si="11"/>
        <v>0.87496993974288528</v>
      </c>
      <c r="L48" s="30">
        <f t="shared" si="12"/>
        <v>2.352662922477657</v>
      </c>
      <c r="M48" s="30">
        <f t="shared" ca="1" si="4"/>
        <v>0.32134470779623475</v>
      </c>
      <c r="N48" s="30">
        <f t="shared" ca="1" si="13"/>
        <v>1.6500186881441025E-5</v>
      </c>
      <c r="O48" s="79">
        <f t="shared" ca="1" si="14"/>
        <v>3485.4962121363828</v>
      </c>
      <c r="P48" s="30">
        <f t="shared" ca="1" si="15"/>
        <v>6632.3036544067227</v>
      </c>
      <c r="Q48" s="30">
        <f t="shared" ca="1" si="16"/>
        <v>656.18036301104155</v>
      </c>
      <c r="R48" s="13">
        <f t="shared" ca="1" si="5"/>
        <v>4.0620422057680572E-3</v>
      </c>
    </row>
    <row r="49" spans="1:18">
      <c r="A49" s="71">
        <v>27003.5</v>
      </c>
      <c r="B49" s="71">
        <v>0.32703924999077572</v>
      </c>
      <c r="C49" s="71">
        <v>1</v>
      </c>
      <c r="D49" s="72">
        <f t="shared" si="6"/>
        <v>2.7003499999999998</v>
      </c>
      <c r="E49" s="72">
        <f t="shared" si="6"/>
        <v>0.32703924999077572</v>
      </c>
      <c r="F49" s="30">
        <f t="shared" si="7"/>
        <v>2.7003499999999998</v>
      </c>
      <c r="G49" s="30">
        <f t="shared" si="7"/>
        <v>0.32703924999077572</v>
      </c>
      <c r="H49" s="30">
        <f t="shared" si="8"/>
        <v>7.291890122499999</v>
      </c>
      <c r="I49" s="30">
        <f t="shared" si="9"/>
        <v>19.690655492292869</v>
      </c>
      <c r="J49" s="30">
        <f t="shared" si="10"/>
        <v>53.171661558613046</v>
      </c>
      <c r="K49" s="30">
        <f t="shared" si="11"/>
        <v>0.88312043871259116</v>
      </c>
      <c r="L49" s="30">
        <f t="shared" si="12"/>
        <v>2.3847342766775452</v>
      </c>
      <c r="M49" s="30">
        <f t="shared" ca="1" si="4"/>
        <v>0.32461962361411345</v>
      </c>
      <c r="N49" s="30">
        <f t="shared" ca="1" si="13"/>
        <v>5.854591802639761E-6</v>
      </c>
      <c r="O49" s="79">
        <f t="shared" ca="1" si="14"/>
        <v>4561.3086447971355</v>
      </c>
      <c r="P49" s="30">
        <f t="shared" ca="1" si="15"/>
        <v>8239.7838619287813</v>
      </c>
      <c r="Q49" s="30">
        <f t="shared" ca="1" si="16"/>
        <v>784.10996327327314</v>
      </c>
      <c r="R49" s="13">
        <f t="shared" ca="1" si="5"/>
        <v>2.419626376662265E-3</v>
      </c>
    </row>
    <row r="50" spans="1:18">
      <c r="A50" s="71">
        <v>27834</v>
      </c>
      <c r="B50" s="71">
        <v>0.34596699999383418</v>
      </c>
      <c r="C50" s="71">
        <v>2</v>
      </c>
      <c r="D50" s="72">
        <f t="shared" si="6"/>
        <v>2.7833999999999999</v>
      </c>
      <c r="E50" s="72">
        <f t="shared" si="6"/>
        <v>0.34596699999383418</v>
      </c>
      <c r="F50" s="30">
        <f t="shared" si="7"/>
        <v>5.5667999999999997</v>
      </c>
      <c r="G50" s="30">
        <f t="shared" si="7"/>
        <v>0.69193399998766836</v>
      </c>
      <c r="H50" s="30">
        <f t="shared" si="8"/>
        <v>15.494631119999999</v>
      </c>
      <c r="I50" s="30">
        <f t="shared" si="9"/>
        <v>43.127756259407995</v>
      </c>
      <c r="J50" s="30">
        <f t="shared" si="10"/>
        <v>120.04179677243621</v>
      </c>
      <c r="K50" s="30">
        <f t="shared" si="11"/>
        <v>1.925929095565676</v>
      </c>
      <c r="L50" s="30">
        <f t="shared" si="12"/>
        <v>5.3606310445975023</v>
      </c>
      <c r="M50" s="30">
        <f t="shared" ca="1" si="4"/>
        <v>0.34880781869373123</v>
      </c>
      <c r="N50" s="30">
        <f t="shared" ca="1" si="13"/>
        <v>1.6140501771369552E-5</v>
      </c>
      <c r="O50" s="79">
        <f t="shared" ca="1" si="14"/>
        <v>72778.415972592848</v>
      </c>
      <c r="P50" s="30">
        <f t="shared" ca="1" si="15"/>
        <v>107698.06820760098</v>
      </c>
      <c r="Q50" s="30">
        <f t="shared" ca="1" si="16"/>
        <v>8697.5877833106806</v>
      </c>
      <c r="R50" s="13">
        <f t="shared" ca="1" si="5"/>
        <v>-2.8408186998970519E-3</v>
      </c>
    </row>
    <row r="51" spans="1:18">
      <c r="A51" s="71">
        <v>27983.5</v>
      </c>
      <c r="B51" s="71">
        <v>0.34969924999313662</v>
      </c>
      <c r="C51" s="71">
        <v>1</v>
      </c>
      <c r="D51" s="72">
        <f t="shared" si="6"/>
        <v>2.7983500000000001</v>
      </c>
      <c r="E51" s="72">
        <f t="shared" si="6"/>
        <v>0.34969924999313662</v>
      </c>
      <c r="F51" s="30">
        <f t="shared" si="7"/>
        <v>2.7983500000000001</v>
      </c>
      <c r="G51" s="30">
        <f t="shared" si="7"/>
        <v>0.34969924999313662</v>
      </c>
      <c r="H51" s="30">
        <f t="shared" si="8"/>
        <v>7.8307627225000003</v>
      </c>
      <c r="I51" s="30">
        <f t="shared" si="9"/>
        <v>21.913214864507875</v>
      </c>
      <c r="J51" s="30">
        <f t="shared" si="10"/>
        <v>61.320844816095615</v>
      </c>
      <c r="K51" s="30">
        <f t="shared" si="11"/>
        <v>0.97858089621829392</v>
      </c>
      <c r="L51" s="30">
        <f t="shared" si="12"/>
        <v>2.7384118509324629</v>
      </c>
      <c r="M51" s="30">
        <f t="shared" ca="1" si="4"/>
        <v>0.3532622920727051</v>
      </c>
      <c r="N51" s="30">
        <f t="shared" ca="1" si="13"/>
        <v>1.2695268860775673E-5</v>
      </c>
      <c r="O51" s="79">
        <f t="shared" ca="1" si="14"/>
        <v>21941.014630565696</v>
      </c>
      <c r="P51" s="30">
        <f t="shared" ca="1" si="15"/>
        <v>31821.49151061373</v>
      </c>
      <c r="Q51" s="30">
        <f t="shared" ca="1" si="16"/>
        <v>2524.517548991982</v>
      </c>
      <c r="R51" s="13">
        <f t="shared" ca="1" si="5"/>
        <v>-3.5630420795684792E-3</v>
      </c>
    </row>
    <row r="52" spans="1:18">
      <c r="A52" s="71">
        <v>27983.5</v>
      </c>
      <c r="B52" s="71">
        <v>0.35079924999445211</v>
      </c>
      <c r="C52" s="71">
        <v>1</v>
      </c>
      <c r="D52" s="72">
        <f t="shared" si="6"/>
        <v>2.7983500000000001</v>
      </c>
      <c r="E52" s="72">
        <f t="shared" si="6"/>
        <v>0.35079924999445211</v>
      </c>
      <c r="F52" s="30">
        <f t="shared" si="7"/>
        <v>2.7983500000000001</v>
      </c>
      <c r="G52" s="30">
        <f t="shared" si="7"/>
        <v>0.35079924999445211</v>
      </c>
      <c r="H52" s="30">
        <f t="shared" si="8"/>
        <v>7.8307627225000003</v>
      </c>
      <c r="I52" s="30">
        <f t="shared" si="9"/>
        <v>21.913214864507875</v>
      </c>
      <c r="J52" s="30">
        <f t="shared" si="10"/>
        <v>61.320844816095615</v>
      </c>
      <c r="K52" s="30">
        <f t="shared" si="11"/>
        <v>0.98165908122197509</v>
      </c>
      <c r="L52" s="30">
        <f t="shared" si="12"/>
        <v>2.7470256899375141</v>
      </c>
      <c r="M52" s="30">
        <f t="shared" ca="1" si="4"/>
        <v>0.3532622920727051</v>
      </c>
      <c r="N52" s="30">
        <f t="shared" ca="1" si="13"/>
        <v>6.0665762792447888E-6</v>
      </c>
      <c r="O52" s="79">
        <f t="shared" ca="1" si="14"/>
        <v>21941.014630565696</v>
      </c>
      <c r="P52" s="30">
        <f t="shared" ca="1" si="15"/>
        <v>31821.49151061373</v>
      </c>
      <c r="Q52" s="30">
        <f t="shared" ca="1" si="16"/>
        <v>2524.517548991982</v>
      </c>
      <c r="R52" s="13">
        <f t="shared" ca="1" si="5"/>
        <v>-2.463042078252986E-3</v>
      </c>
    </row>
    <row r="53" spans="1:18">
      <c r="A53" s="71">
        <v>27983.5</v>
      </c>
      <c r="B53" s="71">
        <v>0.3516392499950598</v>
      </c>
      <c r="C53" s="71">
        <v>1</v>
      </c>
      <c r="D53" s="72">
        <f t="shared" si="6"/>
        <v>2.7983500000000001</v>
      </c>
      <c r="E53" s="72">
        <f t="shared" si="6"/>
        <v>0.3516392499950598</v>
      </c>
      <c r="F53" s="30">
        <f t="shared" si="7"/>
        <v>2.7983500000000001</v>
      </c>
      <c r="G53" s="30">
        <f t="shared" si="7"/>
        <v>0.3516392499950598</v>
      </c>
      <c r="H53" s="30">
        <f t="shared" si="8"/>
        <v>7.8307627225000003</v>
      </c>
      <c r="I53" s="30">
        <f t="shared" si="9"/>
        <v>21.913214864507875</v>
      </c>
      <c r="J53" s="30">
        <f t="shared" si="10"/>
        <v>61.320844816095615</v>
      </c>
      <c r="K53" s="30">
        <f t="shared" si="11"/>
        <v>0.98400969522367565</v>
      </c>
      <c r="L53" s="30">
        <f t="shared" si="12"/>
        <v>2.7536035306291731</v>
      </c>
      <c r="M53" s="30">
        <f t="shared" ca="1" si="4"/>
        <v>0.3532622920727051</v>
      </c>
      <c r="N53" s="30">
        <f t="shared" ca="1" si="13"/>
        <v>2.6342655858071656E-6</v>
      </c>
      <c r="O53" s="79">
        <f t="shared" ca="1" si="14"/>
        <v>21941.014630565696</v>
      </c>
      <c r="P53" s="30">
        <f t="shared" ca="1" si="15"/>
        <v>31821.49151061373</v>
      </c>
      <c r="Q53" s="30">
        <f t="shared" ca="1" si="16"/>
        <v>2524.517548991982</v>
      </c>
      <c r="R53" s="13">
        <f t="shared" ca="1" si="5"/>
        <v>-1.6230420776452981E-3</v>
      </c>
    </row>
    <row r="54" spans="1:18">
      <c r="A54" s="71">
        <v>28045.5</v>
      </c>
      <c r="B54" s="71">
        <v>0.35081024999090005</v>
      </c>
      <c r="C54" s="71">
        <v>1</v>
      </c>
      <c r="D54" s="72">
        <f t="shared" si="6"/>
        <v>2.8045499999999999</v>
      </c>
      <c r="E54" s="72">
        <f t="shared" si="6"/>
        <v>0.35081024999090005</v>
      </c>
      <c r="F54" s="30">
        <f t="shared" si="7"/>
        <v>2.8045499999999999</v>
      </c>
      <c r="G54" s="30">
        <f t="shared" si="7"/>
        <v>0.35081024999090005</v>
      </c>
      <c r="H54" s="30">
        <f t="shared" si="8"/>
        <v>7.8655007024999994</v>
      </c>
      <c r="I54" s="30">
        <f t="shared" si="9"/>
        <v>22.059189995196373</v>
      </c>
      <c r="J54" s="30">
        <f t="shared" si="10"/>
        <v>61.866101301027989</v>
      </c>
      <c r="K54" s="30">
        <f t="shared" si="11"/>
        <v>0.98386488661197868</v>
      </c>
      <c r="L54" s="30">
        <f t="shared" si="12"/>
        <v>2.7592982677476248</v>
      </c>
      <c r="M54" s="30">
        <f t="shared" ca="1" si="4"/>
        <v>0.35511860992410083</v>
      </c>
      <c r="N54" s="30">
        <f t="shared" ca="1" si="13"/>
        <v>1.8561965314009815E-5</v>
      </c>
      <c r="O54" s="79">
        <f t="shared" ca="1" si="14"/>
        <v>23628.158716030888</v>
      </c>
      <c r="P54" s="30">
        <f t="shared" ca="1" si="15"/>
        <v>34008.653229231444</v>
      </c>
      <c r="Q54" s="30">
        <f t="shared" ca="1" si="16"/>
        <v>2679.797800093801</v>
      </c>
      <c r="R54" s="13">
        <f t="shared" ca="1" si="5"/>
        <v>-4.3083599332007783E-3</v>
      </c>
    </row>
    <row r="55" spans="1:18">
      <c r="A55" s="71"/>
      <c r="B55" s="71"/>
      <c r="C55" s="71"/>
      <c r="D55" s="72">
        <f t="shared" si="6"/>
        <v>0</v>
      </c>
      <c r="E55" s="72">
        <f t="shared" si="6"/>
        <v>0</v>
      </c>
      <c r="F55" s="30">
        <f t="shared" si="7"/>
        <v>0</v>
      </c>
      <c r="G55" s="30">
        <f t="shared" si="7"/>
        <v>0</v>
      </c>
      <c r="H55" s="30">
        <f t="shared" si="8"/>
        <v>0</v>
      </c>
      <c r="I55" s="30">
        <f t="shared" si="9"/>
        <v>0</v>
      </c>
      <c r="J55" s="30">
        <f t="shared" si="10"/>
        <v>0</v>
      </c>
      <c r="K55" s="30">
        <f t="shared" si="11"/>
        <v>0</v>
      </c>
      <c r="L55" s="30">
        <f t="shared" si="12"/>
        <v>0</v>
      </c>
      <c r="M55" s="30">
        <f t="shared" ca="1" si="4"/>
        <v>5.2734586064105006E-2</v>
      </c>
      <c r="N55" s="30">
        <f t="shared" ca="1" si="13"/>
        <v>0</v>
      </c>
      <c r="O55" s="79">
        <f t="shared" ca="1" si="14"/>
        <v>0</v>
      </c>
      <c r="P55" s="30">
        <f t="shared" ca="1" si="15"/>
        <v>0</v>
      </c>
      <c r="Q55" s="30">
        <f t="shared" ca="1" si="16"/>
        <v>0</v>
      </c>
      <c r="R55" s="13">
        <f t="shared" ca="1" si="5"/>
        <v>-5.2734586064105006E-2</v>
      </c>
    </row>
    <row r="56" spans="1:18">
      <c r="A56" s="71"/>
      <c r="B56" s="71"/>
      <c r="C56" s="71"/>
      <c r="D56" s="72">
        <f t="shared" si="6"/>
        <v>0</v>
      </c>
      <c r="E56" s="72">
        <f t="shared" si="6"/>
        <v>0</v>
      </c>
      <c r="F56" s="30">
        <f t="shared" si="7"/>
        <v>0</v>
      </c>
      <c r="G56" s="30">
        <f t="shared" si="7"/>
        <v>0</v>
      </c>
      <c r="H56" s="30">
        <f t="shared" si="8"/>
        <v>0</v>
      </c>
      <c r="I56" s="30">
        <f t="shared" si="9"/>
        <v>0</v>
      </c>
      <c r="J56" s="30">
        <f t="shared" si="10"/>
        <v>0</v>
      </c>
      <c r="K56" s="30">
        <f t="shared" si="11"/>
        <v>0</v>
      </c>
      <c r="L56" s="30">
        <f t="shared" si="12"/>
        <v>0</v>
      </c>
      <c r="M56" s="30">
        <f t="shared" ca="1" si="4"/>
        <v>5.2734586064105006E-2</v>
      </c>
      <c r="N56" s="30">
        <f t="shared" ca="1" si="13"/>
        <v>0</v>
      </c>
      <c r="O56" s="79">
        <f t="shared" ca="1" si="14"/>
        <v>0</v>
      </c>
      <c r="P56" s="30">
        <f t="shared" ca="1" si="15"/>
        <v>0</v>
      </c>
      <c r="Q56" s="30">
        <f t="shared" ca="1" si="16"/>
        <v>0</v>
      </c>
      <c r="R56" s="13">
        <f t="shared" ca="1" si="5"/>
        <v>-5.2734586064105006E-2</v>
      </c>
    </row>
    <row r="57" spans="1:18">
      <c r="A57" s="71"/>
      <c r="B57" s="71"/>
      <c r="C57" s="71"/>
      <c r="D57" s="72">
        <f t="shared" si="6"/>
        <v>0</v>
      </c>
      <c r="E57" s="72">
        <f t="shared" si="6"/>
        <v>0</v>
      </c>
      <c r="F57" s="30">
        <f t="shared" si="7"/>
        <v>0</v>
      </c>
      <c r="G57" s="30">
        <f t="shared" si="7"/>
        <v>0</v>
      </c>
      <c r="H57" s="30">
        <f t="shared" si="8"/>
        <v>0</v>
      </c>
      <c r="I57" s="30">
        <f t="shared" si="9"/>
        <v>0</v>
      </c>
      <c r="J57" s="30">
        <f t="shared" si="10"/>
        <v>0</v>
      </c>
      <c r="K57" s="30">
        <f t="shared" si="11"/>
        <v>0</v>
      </c>
      <c r="L57" s="30">
        <f t="shared" si="12"/>
        <v>0</v>
      </c>
      <c r="M57" s="30">
        <f t="shared" ca="1" si="4"/>
        <v>5.2734586064105006E-2</v>
      </c>
      <c r="N57" s="30">
        <f t="shared" ca="1" si="13"/>
        <v>0</v>
      </c>
      <c r="O57" s="79">
        <f t="shared" ca="1" si="14"/>
        <v>0</v>
      </c>
      <c r="P57" s="30">
        <f t="shared" ca="1" si="15"/>
        <v>0</v>
      </c>
      <c r="Q57" s="30">
        <f t="shared" ca="1" si="16"/>
        <v>0</v>
      </c>
      <c r="R57" s="13">
        <f t="shared" ca="1" si="5"/>
        <v>-5.2734586064105006E-2</v>
      </c>
    </row>
    <row r="58" spans="1:18">
      <c r="A58" s="71"/>
      <c r="B58" s="71"/>
      <c r="C58" s="71"/>
      <c r="D58" s="72">
        <f t="shared" si="6"/>
        <v>0</v>
      </c>
      <c r="E58" s="72">
        <f t="shared" si="6"/>
        <v>0</v>
      </c>
      <c r="F58" s="30">
        <f t="shared" si="7"/>
        <v>0</v>
      </c>
      <c r="G58" s="30">
        <f t="shared" si="7"/>
        <v>0</v>
      </c>
      <c r="H58" s="30">
        <f t="shared" si="8"/>
        <v>0</v>
      </c>
      <c r="I58" s="30">
        <f t="shared" si="9"/>
        <v>0</v>
      </c>
      <c r="J58" s="30">
        <f t="shared" si="10"/>
        <v>0</v>
      </c>
      <c r="K58" s="30">
        <f t="shared" si="11"/>
        <v>0</v>
      </c>
      <c r="L58" s="30">
        <f t="shared" si="12"/>
        <v>0</v>
      </c>
      <c r="M58" s="30">
        <f t="shared" ca="1" si="4"/>
        <v>5.2734586064105006E-2</v>
      </c>
      <c r="N58" s="30">
        <f t="shared" ca="1" si="13"/>
        <v>0</v>
      </c>
      <c r="O58" s="79">
        <f t="shared" ca="1" si="14"/>
        <v>0</v>
      </c>
      <c r="P58" s="30">
        <f t="shared" ca="1" si="15"/>
        <v>0</v>
      </c>
      <c r="Q58" s="30">
        <f t="shared" ca="1" si="16"/>
        <v>0</v>
      </c>
      <c r="R58" s="13">
        <f t="shared" ca="1" si="5"/>
        <v>-5.2734586064105006E-2</v>
      </c>
    </row>
    <row r="59" spans="1:18">
      <c r="A59" s="71"/>
      <c r="B59" s="71"/>
      <c r="C59" s="71"/>
      <c r="D59" s="72">
        <f t="shared" si="6"/>
        <v>0</v>
      </c>
      <c r="E59" s="72">
        <f t="shared" si="6"/>
        <v>0</v>
      </c>
      <c r="F59" s="30">
        <f t="shared" si="7"/>
        <v>0</v>
      </c>
      <c r="G59" s="30">
        <f t="shared" si="7"/>
        <v>0</v>
      </c>
      <c r="H59" s="30">
        <f t="shared" si="8"/>
        <v>0</v>
      </c>
      <c r="I59" s="30">
        <f t="shared" si="9"/>
        <v>0</v>
      </c>
      <c r="J59" s="30">
        <f t="shared" si="10"/>
        <v>0</v>
      </c>
      <c r="K59" s="30">
        <f t="shared" si="11"/>
        <v>0</v>
      </c>
      <c r="L59" s="30">
        <f t="shared" si="12"/>
        <v>0</v>
      </c>
      <c r="M59" s="30">
        <f t="shared" ca="1" si="4"/>
        <v>5.2734586064105006E-2</v>
      </c>
      <c r="N59" s="30">
        <f t="shared" ca="1" si="13"/>
        <v>0</v>
      </c>
      <c r="O59" s="79">
        <f t="shared" ca="1" si="14"/>
        <v>0</v>
      </c>
      <c r="P59" s="30">
        <f t="shared" ca="1" si="15"/>
        <v>0</v>
      </c>
      <c r="Q59" s="30">
        <f t="shared" ca="1" si="16"/>
        <v>0</v>
      </c>
      <c r="R59" s="13">
        <f t="shared" ca="1" si="5"/>
        <v>-5.2734586064105006E-2</v>
      </c>
    </row>
    <row r="60" spans="1:18">
      <c r="A60" s="71"/>
      <c r="B60" s="71"/>
      <c r="C60" s="71"/>
      <c r="D60" s="72">
        <f t="shared" si="6"/>
        <v>0</v>
      </c>
      <c r="E60" s="72">
        <f t="shared" si="6"/>
        <v>0</v>
      </c>
      <c r="F60" s="30">
        <f t="shared" si="7"/>
        <v>0</v>
      </c>
      <c r="G60" s="30">
        <f t="shared" si="7"/>
        <v>0</v>
      </c>
      <c r="H60" s="30">
        <f t="shared" si="8"/>
        <v>0</v>
      </c>
      <c r="I60" s="30">
        <f t="shared" si="9"/>
        <v>0</v>
      </c>
      <c r="J60" s="30">
        <f t="shared" si="10"/>
        <v>0</v>
      </c>
      <c r="K60" s="30">
        <f t="shared" si="11"/>
        <v>0</v>
      </c>
      <c r="L60" s="30">
        <f t="shared" si="12"/>
        <v>0</v>
      </c>
      <c r="M60" s="30">
        <f t="shared" ca="1" si="4"/>
        <v>5.2734586064105006E-2</v>
      </c>
      <c r="N60" s="30">
        <f t="shared" ca="1" si="13"/>
        <v>0</v>
      </c>
      <c r="O60" s="79">
        <f t="shared" ca="1" si="14"/>
        <v>0</v>
      </c>
      <c r="P60" s="30">
        <f t="shared" ca="1" si="15"/>
        <v>0</v>
      </c>
      <c r="Q60" s="30">
        <f t="shared" ca="1" si="16"/>
        <v>0</v>
      </c>
      <c r="R60" s="13">
        <f t="shared" ca="1" si="5"/>
        <v>-5.2734586064105006E-2</v>
      </c>
    </row>
    <row r="61" spans="1:18">
      <c r="A61" s="71"/>
      <c r="B61" s="71"/>
      <c r="C61" s="71"/>
      <c r="D61" s="72">
        <f t="shared" si="6"/>
        <v>0</v>
      </c>
      <c r="E61" s="72">
        <f t="shared" si="6"/>
        <v>0</v>
      </c>
      <c r="F61" s="30">
        <f t="shared" si="7"/>
        <v>0</v>
      </c>
      <c r="G61" s="30">
        <f t="shared" si="7"/>
        <v>0</v>
      </c>
      <c r="H61" s="30">
        <f t="shared" si="8"/>
        <v>0</v>
      </c>
      <c r="I61" s="30">
        <f t="shared" si="9"/>
        <v>0</v>
      </c>
      <c r="J61" s="30">
        <f t="shared" si="10"/>
        <v>0</v>
      </c>
      <c r="K61" s="30">
        <f t="shared" si="11"/>
        <v>0</v>
      </c>
      <c r="L61" s="30">
        <f t="shared" si="12"/>
        <v>0</v>
      </c>
      <c r="M61" s="30">
        <f t="shared" ca="1" si="4"/>
        <v>5.2734586064105006E-2</v>
      </c>
      <c r="N61" s="30">
        <f t="shared" ca="1" si="13"/>
        <v>0</v>
      </c>
      <c r="O61" s="79">
        <f t="shared" ca="1" si="14"/>
        <v>0</v>
      </c>
      <c r="P61" s="30">
        <f t="shared" ca="1" si="15"/>
        <v>0</v>
      </c>
      <c r="Q61" s="30">
        <f t="shared" ca="1" si="16"/>
        <v>0</v>
      </c>
      <c r="R61" s="13">
        <f t="shared" ca="1" si="5"/>
        <v>-5.2734586064105006E-2</v>
      </c>
    </row>
    <row r="62" spans="1:18">
      <c r="A62" s="71"/>
      <c r="B62" s="71"/>
      <c r="C62" s="71"/>
      <c r="D62" s="72">
        <f t="shared" si="6"/>
        <v>0</v>
      </c>
      <c r="E62" s="72">
        <f t="shared" si="6"/>
        <v>0</v>
      </c>
      <c r="F62" s="30">
        <f t="shared" si="7"/>
        <v>0</v>
      </c>
      <c r="G62" s="30">
        <f t="shared" si="7"/>
        <v>0</v>
      </c>
      <c r="H62" s="30">
        <f t="shared" si="8"/>
        <v>0</v>
      </c>
      <c r="I62" s="30">
        <f t="shared" si="9"/>
        <v>0</v>
      </c>
      <c r="J62" s="30">
        <f t="shared" si="10"/>
        <v>0</v>
      </c>
      <c r="K62" s="30">
        <f t="shared" si="11"/>
        <v>0</v>
      </c>
      <c r="L62" s="30">
        <f t="shared" si="12"/>
        <v>0</v>
      </c>
      <c r="M62" s="30">
        <f t="shared" ca="1" si="4"/>
        <v>5.2734586064105006E-2</v>
      </c>
      <c r="N62" s="30">
        <f t="shared" ca="1" si="13"/>
        <v>0</v>
      </c>
      <c r="O62" s="79">
        <f t="shared" ca="1" si="14"/>
        <v>0</v>
      </c>
      <c r="P62" s="30">
        <f t="shared" ca="1" si="15"/>
        <v>0</v>
      </c>
      <c r="Q62" s="30">
        <f t="shared" ca="1" si="16"/>
        <v>0</v>
      </c>
      <c r="R62" s="13">
        <f t="shared" ca="1" si="5"/>
        <v>-5.2734586064105006E-2</v>
      </c>
    </row>
    <row r="63" spans="1:18">
      <c r="A63" s="71"/>
      <c r="B63" s="71"/>
      <c r="C63" s="71"/>
      <c r="D63" s="72">
        <f t="shared" si="6"/>
        <v>0</v>
      </c>
      <c r="E63" s="72">
        <f t="shared" si="6"/>
        <v>0</v>
      </c>
      <c r="F63" s="30">
        <f t="shared" si="7"/>
        <v>0</v>
      </c>
      <c r="G63" s="30">
        <f t="shared" si="7"/>
        <v>0</v>
      </c>
      <c r="H63" s="30">
        <f t="shared" si="8"/>
        <v>0</v>
      </c>
      <c r="I63" s="30">
        <f t="shared" si="9"/>
        <v>0</v>
      </c>
      <c r="J63" s="30">
        <f t="shared" si="10"/>
        <v>0</v>
      </c>
      <c r="K63" s="30">
        <f t="shared" si="11"/>
        <v>0</v>
      </c>
      <c r="L63" s="30">
        <f t="shared" si="12"/>
        <v>0</v>
      </c>
      <c r="M63" s="30">
        <f t="shared" ca="1" si="4"/>
        <v>5.2734586064105006E-2</v>
      </c>
      <c r="N63" s="30">
        <f t="shared" ca="1" si="13"/>
        <v>0</v>
      </c>
      <c r="O63" s="79">
        <f t="shared" ca="1" si="14"/>
        <v>0</v>
      </c>
      <c r="P63" s="30">
        <f t="shared" ca="1" si="15"/>
        <v>0</v>
      </c>
      <c r="Q63" s="30">
        <f t="shared" ca="1" si="16"/>
        <v>0</v>
      </c>
      <c r="R63" s="13">
        <f t="shared" ca="1" si="5"/>
        <v>-5.2734586064105006E-2</v>
      </c>
    </row>
    <row r="64" spans="1:18">
      <c r="A64" s="71"/>
      <c r="B64" s="71"/>
      <c r="C64" s="71"/>
      <c r="D64" s="72">
        <f t="shared" si="6"/>
        <v>0</v>
      </c>
      <c r="E64" s="72">
        <f t="shared" si="6"/>
        <v>0</v>
      </c>
      <c r="F64" s="30">
        <f t="shared" si="7"/>
        <v>0</v>
      </c>
      <c r="G64" s="30">
        <f t="shared" si="7"/>
        <v>0</v>
      </c>
      <c r="H64" s="30">
        <f t="shared" si="8"/>
        <v>0</v>
      </c>
      <c r="I64" s="30">
        <f t="shared" si="9"/>
        <v>0</v>
      </c>
      <c r="J64" s="30">
        <f t="shared" si="10"/>
        <v>0</v>
      </c>
      <c r="K64" s="30">
        <f t="shared" si="11"/>
        <v>0</v>
      </c>
      <c r="L64" s="30">
        <f t="shared" si="12"/>
        <v>0</v>
      </c>
      <c r="M64" s="30">
        <f t="shared" ca="1" si="4"/>
        <v>5.2734586064105006E-2</v>
      </c>
      <c r="N64" s="30">
        <f t="shared" ca="1" si="13"/>
        <v>0</v>
      </c>
      <c r="O64" s="79">
        <f t="shared" ca="1" si="14"/>
        <v>0</v>
      </c>
      <c r="P64" s="30">
        <f t="shared" ca="1" si="15"/>
        <v>0</v>
      </c>
      <c r="Q64" s="30">
        <f t="shared" ca="1" si="16"/>
        <v>0</v>
      </c>
      <c r="R64" s="13">
        <f t="shared" ca="1" si="5"/>
        <v>-5.2734586064105006E-2</v>
      </c>
    </row>
    <row r="65" spans="1:18">
      <c r="A65" s="71"/>
      <c r="B65" s="71"/>
      <c r="C65" s="71"/>
      <c r="D65" s="72">
        <f t="shared" si="6"/>
        <v>0</v>
      </c>
      <c r="E65" s="72">
        <f t="shared" si="6"/>
        <v>0</v>
      </c>
      <c r="F65" s="30">
        <f t="shared" si="7"/>
        <v>0</v>
      </c>
      <c r="G65" s="30">
        <f t="shared" si="7"/>
        <v>0</v>
      </c>
      <c r="H65" s="30">
        <f t="shared" si="8"/>
        <v>0</v>
      </c>
      <c r="I65" s="30">
        <f t="shared" si="9"/>
        <v>0</v>
      </c>
      <c r="J65" s="30">
        <f t="shared" si="10"/>
        <v>0</v>
      </c>
      <c r="K65" s="30">
        <f t="shared" si="11"/>
        <v>0</v>
      </c>
      <c r="L65" s="30">
        <f t="shared" si="12"/>
        <v>0</v>
      </c>
      <c r="M65" s="30">
        <f t="shared" ca="1" si="4"/>
        <v>5.2734586064105006E-2</v>
      </c>
      <c r="N65" s="30">
        <f t="shared" ca="1" si="13"/>
        <v>0</v>
      </c>
      <c r="O65" s="79">
        <f t="shared" ca="1" si="14"/>
        <v>0</v>
      </c>
      <c r="P65" s="30">
        <f t="shared" ca="1" si="15"/>
        <v>0</v>
      </c>
      <c r="Q65" s="30">
        <f t="shared" ca="1" si="16"/>
        <v>0</v>
      </c>
      <c r="R65" s="13">
        <f t="shared" ca="1" si="5"/>
        <v>-5.2734586064105006E-2</v>
      </c>
    </row>
    <row r="66" spans="1:18">
      <c r="A66" s="71"/>
      <c r="B66" s="71"/>
      <c r="C66" s="71"/>
      <c r="D66" s="72">
        <f t="shared" si="6"/>
        <v>0</v>
      </c>
      <c r="E66" s="72">
        <f t="shared" si="6"/>
        <v>0</v>
      </c>
      <c r="F66" s="30">
        <f t="shared" si="7"/>
        <v>0</v>
      </c>
      <c r="G66" s="30">
        <f t="shared" si="7"/>
        <v>0</v>
      </c>
      <c r="H66" s="30">
        <f t="shared" si="8"/>
        <v>0</v>
      </c>
      <c r="I66" s="30">
        <f t="shared" si="9"/>
        <v>0</v>
      </c>
      <c r="J66" s="30">
        <f t="shared" si="10"/>
        <v>0</v>
      </c>
      <c r="K66" s="30">
        <f t="shared" si="11"/>
        <v>0</v>
      </c>
      <c r="L66" s="30">
        <f t="shared" si="12"/>
        <v>0</v>
      </c>
      <c r="M66" s="30">
        <f t="shared" ca="1" si="4"/>
        <v>5.2734586064105006E-2</v>
      </c>
      <c r="N66" s="30">
        <f t="shared" ca="1" si="13"/>
        <v>0</v>
      </c>
      <c r="O66" s="79">
        <f t="shared" ca="1" si="14"/>
        <v>0</v>
      </c>
      <c r="P66" s="30">
        <f t="shared" ca="1" si="15"/>
        <v>0</v>
      </c>
      <c r="Q66" s="30">
        <f t="shared" ca="1" si="16"/>
        <v>0</v>
      </c>
      <c r="R66" s="13">
        <f t="shared" ca="1" si="5"/>
        <v>-5.2734586064105006E-2</v>
      </c>
    </row>
    <row r="67" spans="1:18">
      <c r="A67" s="71"/>
      <c r="B67" s="71"/>
      <c r="C67" s="71"/>
      <c r="D67" s="72">
        <f t="shared" si="6"/>
        <v>0</v>
      </c>
      <c r="E67" s="72">
        <f t="shared" si="6"/>
        <v>0</v>
      </c>
      <c r="F67" s="30">
        <f t="shared" si="7"/>
        <v>0</v>
      </c>
      <c r="G67" s="30">
        <f t="shared" si="7"/>
        <v>0</v>
      </c>
      <c r="H67" s="30">
        <f t="shared" si="8"/>
        <v>0</v>
      </c>
      <c r="I67" s="30">
        <f t="shared" si="9"/>
        <v>0</v>
      </c>
      <c r="J67" s="30">
        <f t="shared" si="10"/>
        <v>0</v>
      </c>
      <c r="K67" s="30">
        <f t="shared" si="11"/>
        <v>0</v>
      </c>
      <c r="L67" s="30">
        <f t="shared" si="12"/>
        <v>0</v>
      </c>
      <c r="M67" s="30">
        <f t="shared" ca="1" si="4"/>
        <v>5.2734586064105006E-2</v>
      </c>
      <c r="N67" s="30">
        <f t="shared" ca="1" si="13"/>
        <v>0</v>
      </c>
      <c r="O67" s="79">
        <f t="shared" ca="1" si="14"/>
        <v>0</v>
      </c>
      <c r="P67" s="30">
        <f t="shared" ca="1" si="15"/>
        <v>0</v>
      </c>
      <c r="Q67" s="30">
        <f t="shared" ca="1" si="16"/>
        <v>0</v>
      </c>
      <c r="R67" s="13">
        <f t="shared" ca="1" si="5"/>
        <v>-5.2734586064105006E-2</v>
      </c>
    </row>
    <row r="68" spans="1:18">
      <c r="A68" s="71"/>
      <c r="B68" s="71"/>
      <c r="C68" s="71"/>
      <c r="D68" s="72">
        <f t="shared" si="6"/>
        <v>0</v>
      </c>
      <c r="E68" s="72">
        <f t="shared" si="6"/>
        <v>0</v>
      </c>
      <c r="F68" s="30">
        <f t="shared" si="7"/>
        <v>0</v>
      </c>
      <c r="G68" s="30">
        <f t="shared" si="7"/>
        <v>0</v>
      </c>
      <c r="H68" s="30">
        <f t="shared" si="8"/>
        <v>0</v>
      </c>
      <c r="I68" s="30">
        <f t="shared" si="9"/>
        <v>0</v>
      </c>
      <c r="J68" s="30">
        <f t="shared" si="10"/>
        <v>0</v>
      </c>
      <c r="K68" s="30">
        <f t="shared" si="11"/>
        <v>0</v>
      </c>
      <c r="L68" s="30">
        <f t="shared" si="12"/>
        <v>0</v>
      </c>
      <c r="M68" s="30">
        <f t="shared" ca="1" si="4"/>
        <v>5.2734586064105006E-2</v>
      </c>
      <c r="N68" s="30">
        <f t="shared" ca="1" si="13"/>
        <v>0</v>
      </c>
      <c r="O68" s="79">
        <f t="shared" ca="1" si="14"/>
        <v>0</v>
      </c>
      <c r="P68" s="30">
        <f t="shared" ca="1" si="15"/>
        <v>0</v>
      </c>
      <c r="Q68" s="30">
        <f t="shared" ca="1" si="16"/>
        <v>0</v>
      </c>
      <c r="R68" s="13">
        <f t="shared" ca="1" si="5"/>
        <v>-5.2734586064105006E-2</v>
      </c>
    </row>
    <row r="69" spans="1:18">
      <c r="A69" s="71"/>
      <c r="B69" s="71"/>
      <c r="C69" s="71"/>
      <c r="D69" s="72">
        <f t="shared" si="6"/>
        <v>0</v>
      </c>
      <c r="E69" s="72">
        <f t="shared" si="6"/>
        <v>0</v>
      </c>
      <c r="F69" s="30">
        <f t="shared" si="7"/>
        <v>0</v>
      </c>
      <c r="G69" s="30">
        <f t="shared" si="7"/>
        <v>0</v>
      </c>
      <c r="H69" s="30">
        <f t="shared" si="8"/>
        <v>0</v>
      </c>
      <c r="I69" s="30">
        <f t="shared" si="9"/>
        <v>0</v>
      </c>
      <c r="J69" s="30">
        <f t="shared" si="10"/>
        <v>0</v>
      </c>
      <c r="K69" s="30">
        <f t="shared" si="11"/>
        <v>0</v>
      </c>
      <c r="L69" s="30">
        <f t="shared" si="12"/>
        <v>0</v>
      </c>
      <c r="M69" s="30">
        <f t="shared" ca="1" si="4"/>
        <v>5.2734586064105006E-2</v>
      </c>
      <c r="N69" s="30">
        <f t="shared" ca="1" si="13"/>
        <v>0</v>
      </c>
      <c r="O69" s="79">
        <f t="shared" ca="1" si="14"/>
        <v>0</v>
      </c>
      <c r="P69" s="30">
        <f t="shared" ca="1" si="15"/>
        <v>0</v>
      </c>
      <c r="Q69" s="30">
        <f t="shared" ca="1" si="16"/>
        <v>0</v>
      </c>
      <c r="R69" s="13">
        <f t="shared" ca="1" si="5"/>
        <v>-5.2734586064105006E-2</v>
      </c>
    </row>
    <row r="70" spans="1:18">
      <c r="A70" s="71"/>
      <c r="B70" s="71"/>
      <c r="C70" s="71"/>
      <c r="D70" s="72">
        <f t="shared" si="6"/>
        <v>0</v>
      </c>
      <c r="E70" s="72">
        <f t="shared" si="6"/>
        <v>0</v>
      </c>
      <c r="F70" s="30">
        <f t="shared" si="7"/>
        <v>0</v>
      </c>
      <c r="G70" s="30">
        <f t="shared" si="7"/>
        <v>0</v>
      </c>
      <c r="H70" s="30">
        <f t="shared" si="8"/>
        <v>0</v>
      </c>
      <c r="I70" s="30">
        <f t="shared" si="9"/>
        <v>0</v>
      </c>
      <c r="J70" s="30">
        <f t="shared" si="10"/>
        <v>0</v>
      </c>
      <c r="K70" s="30">
        <f t="shared" si="11"/>
        <v>0</v>
      </c>
      <c r="L70" s="30">
        <f t="shared" si="12"/>
        <v>0</v>
      </c>
      <c r="M70" s="30">
        <f t="shared" ca="1" si="4"/>
        <v>5.2734586064105006E-2</v>
      </c>
      <c r="N70" s="30">
        <f t="shared" ca="1" si="13"/>
        <v>0</v>
      </c>
      <c r="O70" s="79">
        <f t="shared" ca="1" si="14"/>
        <v>0</v>
      </c>
      <c r="P70" s="30">
        <f t="shared" ca="1" si="15"/>
        <v>0</v>
      </c>
      <c r="Q70" s="30">
        <f t="shared" ca="1" si="16"/>
        <v>0</v>
      </c>
      <c r="R70" s="13">
        <f t="shared" ca="1" si="5"/>
        <v>-5.2734586064105006E-2</v>
      </c>
    </row>
    <row r="71" spans="1:18">
      <c r="A71" s="71"/>
      <c r="B71" s="71"/>
      <c r="C71" s="71"/>
      <c r="D71" s="72">
        <f t="shared" si="6"/>
        <v>0</v>
      </c>
      <c r="E71" s="72">
        <f t="shared" si="6"/>
        <v>0</v>
      </c>
      <c r="F71" s="30">
        <f t="shared" si="7"/>
        <v>0</v>
      </c>
      <c r="G71" s="30">
        <f t="shared" si="7"/>
        <v>0</v>
      </c>
      <c r="H71" s="30">
        <f t="shared" si="8"/>
        <v>0</v>
      </c>
      <c r="I71" s="30">
        <f t="shared" si="9"/>
        <v>0</v>
      </c>
      <c r="J71" s="30">
        <f t="shared" si="10"/>
        <v>0</v>
      </c>
      <c r="K71" s="30">
        <f t="shared" si="11"/>
        <v>0</v>
      </c>
      <c r="L71" s="30">
        <f t="shared" si="12"/>
        <v>0</v>
      </c>
      <c r="M71" s="30">
        <f t="shared" ca="1" si="4"/>
        <v>5.2734586064105006E-2</v>
      </c>
      <c r="N71" s="30">
        <f t="shared" ca="1" si="13"/>
        <v>0</v>
      </c>
      <c r="O71" s="79">
        <f t="shared" ca="1" si="14"/>
        <v>0</v>
      </c>
      <c r="P71" s="30">
        <f t="shared" ca="1" si="15"/>
        <v>0</v>
      </c>
      <c r="Q71" s="30">
        <f t="shared" ca="1" si="16"/>
        <v>0</v>
      </c>
      <c r="R71" s="13">
        <f t="shared" ca="1" si="5"/>
        <v>-5.2734586064105006E-2</v>
      </c>
    </row>
    <row r="72" spans="1:18">
      <c r="A72" s="71"/>
      <c r="B72" s="71"/>
      <c r="C72" s="71"/>
      <c r="D72" s="72">
        <f t="shared" si="6"/>
        <v>0</v>
      </c>
      <c r="E72" s="72">
        <f t="shared" si="6"/>
        <v>0</v>
      </c>
      <c r="F72" s="30">
        <f t="shared" si="7"/>
        <v>0</v>
      </c>
      <c r="G72" s="30">
        <f t="shared" si="7"/>
        <v>0</v>
      </c>
      <c r="H72" s="30">
        <f t="shared" si="8"/>
        <v>0</v>
      </c>
      <c r="I72" s="30">
        <f t="shared" si="9"/>
        <v>0</v>
      </c>
      <c r="J72" s="30">
        <f t="shared" si="10"/>
        <v>0</v>
      </c>
      <c r="K72" s="30">
        <f t="shared" si="11"/>
        <v>0</v>
      </c>
      <c r="L72" s="30">
        <f t="shared" si="12"/>
        <v>0</v>
      </c>
      <c r="M72" s="30">
        <f t="shared" ca="1" si="4"/>
        <v>5.2734586064105006E-2</v>
      </c>
      <c r="N72" s="30">
        <f t="shared" ca="1" si="13"/>
        <v>0</v>
      </c>
      <c r="O72" s="79">
        <f t="shared" ca="1" si="14"/>
        <v>0</v>
      </c>
      <c r="P72" s="30">
        <f t="shared" ca="1" si="15"/>
        <v>0</v>
      </c>
      <c r="Q72" s="30">
        <f t="shared" ca="1" si="16"/>
        <v>0</v>
      </c>
      <c r="R72" s="13">
        <f t="shared" ca="1" si="5"/>
        <v>-5.2734586064105006E-2</v>
      </c>
    </row>
    <row r="73" spans="1:18">
      <c r="A73" s="71"/>
      <c r="B73" s="71"/>
      <c r="C73" s="71"/>
      <c r="D73" s="72">
        <f t="shared" si="6"/>
        <v>0</v>
      </c>
      <c r="E73" s="72">
        <f t="shared" si="6"/>
        <v>0</v>
      </c>
      <c r="F73" s="30">
        <f t="shared" si="7"/>
        <v>0</v>
      </c>
      <c r="G73" s="30">
        <f t="shared" si="7"/>
        <v>0</v>
      </c>
      <c r="H73" s="30">
        <f t="shared" si="8"/>
        <v>0</v>
      </c>
      <c r="I73" s="30">
        <f t="shared" si="9"/>
        <v>0</v>
      </c>
      <c r="J73" s="30">
        <f t="shared" si="10"/>
        <v>0</v>
      </c>
      <c r="K73" s="30">
        <f t="shared" si="11"/>
        <v>0</v>
      </c>
      <c r="L73" s="30">
        <f t="shared" si="12"/>
        <v>0</v>
      </c>
      <c r="M73" s="30">
        <f t="shared" ca="1" si="4"/>
        <v>5.2734586064105006E-2</v>
      </c>
      <c r="N73" s="30">
        <f t="shared" ca="1" si="13"/>
        <v>0</v>
      </c>
      <c r="O73" s="79">
        <f t="shared" ca="1" si="14"/>
        <v>0</v>
      </c>
      <c r="P73" s="30">
        <f t="shared" ca="1" si="15"/>
        <v>0</v>
      </c>
      <c r="Q73" s="30">
        <f t="shared" ca="1" si="16"/>
        <v>0</v>
      </c>
      <c r="R73" s="13">
        <f t="shared" ca="1" si="5"/>
        <v>-5.2734586064105006E-2</v>
      </c>
    </row>
    <row r="74" spans="1:18">
      <c r="A74" s="71"/>
      <c r="B74" s="71"/>
      <c r="C74" s="71"/>
      <c r="D74" s="72">
        <f t="shared" si="6"/>
        <v>0</v>
      </c>
      <c r="E74" s="72">
        <f t="shared" si="6"/>
        <v>0</v>
      </c>
      <c r="F74" s="30">
        <f t="shared" si="7"/>
        <v>0</v>
      </c>
      <c r="G74" s="30">
        <f t="shared" si="7"/>
        <v>0</v>
      </c>
      <c r="H74" s="30">
        <f t="shared" si="8"/>
        <v>0</v>
      </c>
      <c r="I74" s="30">
        <f t="shared" si="9"/>
        <v>0</v>
      </c>
      <c r="J74" s="30">
        <f t="shared" si="10"/>
        <v>0</v>
      </c>
      <c r="K74" s="30">
        <f t="shared" si="11"/>
        <v>0</v>
      </c>
      <c r="L74" s="30">
        <f t="shared" si="12"/>
        <v>0</v>
      </c>
      <c r="M74" s="30">
        <f t="shared" ca="1" si="4"/>
        <v>5.2734586064105006E-2</v>
      </c>
      <c r="N74" s="30">
        <f t="shared" ca="1" si="13"/>
        <v>0</v>
      </c>
      <c r="O74" s="79">
        <f t="shared" ca="1" si="14"/>
        <v>0</v>
      </c>
      <c r="P74" s="30">
        <f t="shared" ca="1" si="15"/>
        <v>0</v>
      </c>
      <c r="Q74" s="30">
        <f t="shared" ca="1" si="16"/>
        <v>0</v>
      </c>
      <c r="R74" s="13">
        <f t="shared" ca="1" si="5"/>
        <v>-5.2734586064105006E-2</v>
      </c>
    </row>
    <row r="75" spans="1:18">
      <c r="A75" s="71"/>
      <c r="B75" s="71"/>
      <c r="C75" s="71"/>
      <c r="D75" s="72">
        <f t="shared" si="6"/>
        <v>0</v>
      </c>
      <c r="E75" s="72">
        <f t="shared" si="6"/>
        <v>0</v>
      </c>
      <c r="F75" s="30">
        <f t="shared" si="7"/>
        <v>0</v>
      </c>
      <c r="G75" s="30">
        <f t="shared" si="7"/>
        <v>0</v>
      </c>
      <c r="H75" s="30">
        <f t="shared" si="8"/>
        <v>0</v>
      </c>
      <c r="I75" s="30">
        <f t="shared" si="9"/>
        <v>0</v>
      </c>
      <c r="J75" s="30">
        <f t="shared" si="10"/>
        <v>0</v>
      </c>
      <c r="K75" s="30">
        <f t="shared" si="11"/>
        <v>0</v>
      </c>
      <c r="L75" s="30">
        <f t="shared" si="12"/>
        <v>0</v>
      </c>
      <c r="M75" s="30">
        <f t="shared" ca="1" si="4"/>
        <v>5.2734586064105006E-2</v>
      </c>
      <c r="N75" s="30">
        <f t="shared" ca="1" si="13"/>
        <v>0</v>
      </c>
      <c r="O75" s="79">
        <f t="shared" ca="1" si="14"/>
        <v>0</v>
      </c>
      <c r="P75" s="30">
        <f t="shared" ca="1" si="15"/>
        <v>0</v>
      </c>
      <c r="Q75" s="30">
        <f t="shared" ca="1" si="16"/>
        <v>0</v>
      </c>
      <c r="R75" s="13">
        <f t="shared" ca="1" si="5"/>
        <v>-5.2734586064105006E-2</v>
      </c>
    </row>
    <row r="76" spans="1:18">
      <c r="A76" s="71"/>
      <c r="B76" s="71"/>
      <c r="C76" s="71"/>
      <c r="D76" s="72">
        <f t="shared" si="6"/>
        <v>0</v>
      </c>
      <c r="E76" s="72">
        <f t="shared" si="6"/>
        <v>0</v>
      </c>
      <c r="F76" s="30">
        <f t="shared" si="7"/>
        <v>0</v>
      </c>
      <c r="G76" s="30">
        <f t="shared" si="7"/>
        <v>0</v>
      </c>
      <c r="H76" s="30">
        <f t="shared" si="8"/>
        <v>0</v>
      </c>
      <c r="I76" s="30">
        <f t="shared" si="9"/>
        <v>0</v>
      </c>
      <c r="J76" s="30">
        <f t="shared" si="10"/>
        <v>0</v>
      </c>
      <c r="K76" s="30">
        <f t="shared" si="11"/>
        <v>0</v>
      </c>
      <c r="L76" s="30">
        <f t="shared" si="12"/>
        <v>0</v>
      </c>
      <c r="M76" s="30">
        <f t="shared" ca="1" si="4"/>
        <v>5.2734586064105006E-2</v>
      </c>
      <c r="N76" s="30">
        <f t="shared" ca="1" si="13"/>
        <v>0</v>
      </c>
      <c r="O76" s="79">
        <f t="shared" ca="1" si="14"/>
        <v>0</v>
      </c>
      <c r="P76" s="30">
        <f t="shared" ca="1" si="15"/>
        <v>0</v>
      </c>
      <c r="Q76" s="30">
        <f t="shared" ca="1" si="16"/>
        <v>0</v>
      </c>
      <c r="R76" s="13">
        <f t="shared" ca="1" si="5"/>
        <v>-5.2734586064105006E-2</v>
      </c>
    </row>
    <row r="77" spans="1:18">
      <c r="A77" s="71"/>
      <c r="B77" s="71"/>
      <c r="C77" s="71"/>
      <c r="D77" s="72">
        <f t="shared" si="6"/>
        <v>0</v>
      </c>
      <c r="E77" s="72">
        <f t="shared" si="6"/>
        <v>0</v>
      </c>
      <c r="F77" s="30">
        <f t="shared" si="7"/>
        <v>0</v>
      </c>
      <c r="G77" s="30">
        <f t="shared" si="7"/>
        <v>0</v>
      </c>
      <c r="H77" s="30">
        <f t="shared" si="8"/>
        <v>0</v>
      </c>
      <c r="I77" s="30">
        <f t="shared" si="9"/>
        <v>0</v>
      </c>
      <c r="J77" s="30">
        <f t="shared" si="10"/>
        <v>0</v>
      </c>
      <c r="K77" s="30">
        <f t="shared" si="11"/>
        <v>0</v>
      </c>
      <c r="L77" s="30">
        <f t="shared" si="12"/>
        <v>0</v>
      </c>
      <c r="M77" s="30">
        <f t="shared" ca="1" si="4"/>
        <v>5.2734586064105006E-2</v>
      </c>
      <c r="N77" s="30">
        <f t="shared" ca="1" si="13"/>
        <v>0</v>
      </c>
      <c r="O77" s="79">
        <f t="shared" ca="1" si="14"/>
        <v>0</v>
      </c>
      <c r="P77" s="30">
        <f t="shared" ca="1" si="15"/>
        <v>0</v>
      </c>
      <c r="Q77" s="30">
        <f t="shared" ca="1" si="16"/>
        <v>0</v>
      </c>
      <c r="R77" s="13">
        <f t="shared" ca="1" si="5"/>
        <v>-5.2734586064105006E-2</v>
      </c>
    </row>
    <row r="78" spans="1:18">
      <c r="A78" s="71"/>
      <c r="B78" s="71"/>
      <c r="C78" s="71"/>
      <c r="D78" s="72">
        <f t="shared" si="6"/>
        <v>0</v>
      </c>
      <c r="E78" s="72">
        <f t="shared" si="6"/>
        <v>0</v>
      </c>
      <c r="F78" s="30">
        <f t="shared" si="7"/>
        <v>0</v>
      </c>
      <c r="G78" s="30">
        <f t="shared" si="7"/>
        <v>0</v>
      </c>
      <c r="H78" s="30">
        <f t="shared" si="8"/>
        <v>0</v>
      </c>
      <c r="I78" s="30">
        <f t="shared" si="9"/>
        <v>0</v>
      </c>
      <c r="J78" s="30">
        <f t="shared" si="10"/>
        <v>0</v>
      </c>
      <c r="K78" s="30">
        <f t="shared" si="11"/>
        <v>0</v>
      </c>
      <c r="L78" s="30">
        <f t="shared" si="12"/>
        <v>0</v>
      </c>
      <c r="M78" s="30">
        <f t="shared" ca="1" si="4"/>
        <v>5.2734586064105006E-2</v>
      </c>
      <c r="N78" s="30">
        <f t="shared" ca="1" si="13"/>
        <v>0</v>
      </c>
      <c r="O78" s="79">
        <f t="shared" ca="1" si="14"/>
        <v>0</v>
      </c>
      <c r="P78" s="30">
        <f t="shared" ca="1" si="15"/>
        <v>0</v>
      </c>
      <c r="Q78" s="30">
        <f t="shared" ca="1" si="16"/>
        <v>0</v>
      </c>
      <c r="R78" s="13">
        <f t="shared" ca="1" si="5"/>
        <v>-5.2734586064105006E-2</v>
      </c>
    </row>
    <row r="79" spans="1:18">
      <c r="A79" s="71"/>
      <c r="B79" s="71"/>
      <c r="C79" s="71"/>
      <c r="D79" s="72">
        <f t="shared" si="6"/>
        <v>0</v>
      </c>
      <c r="E79" s="72">
        <f t="shared" si="6"/>
        <v>0</v>
      </c>
      <c r="F79" s="30">
        <f t="shared" si="7"/>
        <v>0</v>
      </c>
      <c r="G79" s="30">
        <f t="shared" si="7"/>
        <v>0</v>
      </c>
      <c r="H79" s="30">
        <f t="shared" si="8"/>
        <v>0</v>
      </c>
      <c r="I79" s="30">
        <f t="shared" si="9"/>
        <v>0</v>
      </c>
      <c r="J79" s="30">
        <f t="shared" si="10"/>
        <v>0</v>
      </c>
      <c r="K79" s="30">
        <f t="shared" si="11"/>
        <v>0</v>
      </c>
      <c r="L79" s="30">
        <f t="shared" si="12"/>
        <v>0</v>
      </c>
      <c r="M79" s="30">
        <f t="shared" ca="1" si="4"/>
        <v>5.2734586064105006E-2</v>
      </c>
      <c r="N79" s="30">
        <f t="shared" ca="1" si="13"/>
        <v>0</v>
      </c>
      <c r="O79" s="79">
        <f t="shared" ca="1" si="14"/>
        <v>0</v>
      </c>
      <c r="P79" s="30">
        <f t="shared" ca="1" si="15"/>
        <v>0</v>
      </c>
      <c r="Q79" s="30">
        <f t="shared" ca="1" si="16"/>
        <v>0</v>
      </c>
      <c r="R79" s="13">
        <f t="shared" ca="1" si="5"/>
        <v>-5.2734586064105006E-2</v>
      </c>
    </row>
    <row r="80" spans="1:18">
      <c r="A80" s="71"/>
      <c r="B80" s="71"/>
      <c r="C80" s="71"/>
      <c r="D80" s="72">
        <f t="shared" si="6"/>
        <v>0</v>
      </c>
      <c r="E80" s="72">
        <f t="shared" si="6"/>
        <v>0</v>
      </c>
      <c r="F80" s="30">
        <f t="shared" si="7"/>
        <v>0</v>
      </c>
      <c r="G80" s="30">
        <f t="shared" si="7"/>
        <v>0</v>
      </c>
      <c r="H80" s="30">
        <f t="shared" si="8"/>
        <v>0</v>
      </c>
      <c r="I80" s="30">
        <f t="shared" si="9"/>
        <v>0</v>
      </c>
      <c r="J80" s="30">
        <f t="shared" si="10"/>
        <v>0</v>
      </c>
      <c r="K80" s="30">
        <f t="shared" si="11"/>
        <v>0</v>
      </c>
      <c r="L80" s="30">
        <f t="shared" si="12"/>
        <v>0</v>
      </c>
      <c r="M80" s="30">
        <f t="shared" ca="1" si="4"/>
        <v>5.2734586064105006E-2</v>
      </c>
      <c r="N80" s="30">
        <f t="shared" ca="1" si="13"/>
        <v>0</v>
      </c>
      <c r="O80" s="79">
        <f t="shared" ca="1" si="14"/>
        <v>0</v>
      </c>
      <c r="P80" s="30">
        <f t="shared" ca="1" si="15"/>
        <v>0</v>
      </c>
      <c r="Q80" s="30">
        <f t="shared" ca="1" si="16"/>
        <v>0</v>
      </c>
      <c r="R80" s="13">
        <f t="shared" ca="1" si="5"/>
        <v>-5.2734586064105006E-2</v>
      </c>
    </row>
    <row r="81" spans="1:18">
      <c r="A81" s="71"/>
      <c r="B81" s="71"/>
      <c r="C81" s="71"/>
      <c r="D81" s="72">
        <f t="shared" si="6"/>
        <v>0</v>
      </c>
      <c r="E81" s="72">
        <f t="shared" si="6"/>
        <v>0</v>
      </c>
      <c r="F81" s="30">
        <f t="shared" si="7"/>
        <v>0</v>
      </c>
      <c r="G81" s="30">
        <f t="shared" si="7"/>
        <v>0</v>
      </c>
      <c r="H81" s="30">
        <f t="shared" si="8"/>
        <v>0</v>
      </c>
      <c r="I81" s="30">
        <f t="shared" si="9"/>
        <v>0</v>
      </c>
      <c r="J81" s="30">
        <f t="shared" si="10"/>
        <v>0</v>
      </c>
      <c r="K81" s="30">
        <f t="shared" si="11"/>
        <v>0</v>
      </c>
      <c r="L81" s="30">
        <f t="shared" si="12"/>
        <v>0</v>
      </c>
      <c r="M81" s="30">
        <f t="shared" ca="1" si="4"/>
        <v>5.2734586064105006E-2</v>
      </c>
      <c r="N81" s="30">
        <f t="shared" ca="1" si="13"/>
        <v>0</v>
      </c>
      <c r="O81" s="79">
        <f t="shared" ca="1" si="14"/>
        <v>0</v>
      </c>
      <c r="P81" s="30">
        <f t="shared" ca="1" si="15"/>
        <v>0</v>
      </c>
      <c r="Q81" s="30">
        <f t="shared" ca="1" si="16"/>
        <v>0</v>
      </c>
      <c r="R81" s="13">
        <f t="shared" ca="1" si="5"/>
        <v>-5.2734586064105006E-2</v>
      </c>
    </row>
    <row r="82" spans="1:18">
      <c r="A82" s="71"/>
      <c r="B82" s="71"/>
      <c r="C82" s="71"/>
      <c r="D82" s="72">
        <f t="shared" si="6"/>
        <v>0</v>
      </c>
      <c r="E82" s="72">
        <f t="shared" si="6"/>
        <v>0</v>
      </c>
      <c r="F82" s="30">
        <f t="shared" si="7"/>
        <v>0</v>
      </c>
      <c r="G82" s="30">
        <f t="shared" si="7"/>
        <v>0</v>
      </c>
      <c r="H82" s="30">
        <f t="shared" si="8"/>
        <v>0</v>
      </c>
      <c r="I82" s="30">
        <f t="shared" si="9"/>
        <v>0</v>
      </c>
      <c r="J82" s="30">
        <f t="shared" si="10"/>
        <v>0</v>
      </c>
      <c r="K82" s="30">
        <f t="shared" si="11"/>
        <v>0</v>
      </c>
      <c r="L82" s="30">
        <f t="shared" si="12"/>
        <v>0</v>
      </c>
      <c r="M82" s="30">
        <f t="shared" ca="1" si="4"/>
        <v>5.2734586064105006E-2</v>
      </c>
      <c r="N82" s="30">
        <f t="shared" ca="1" si="13"/>
        <v>0</v>
      </c>
      <c r="O82" s="79">
        <f t="shared" ca="1" si="14"/>
        <v>0</v>
      </c>
      <c r="P82" s="30">
        <f t="shared" ca="1" si="15"/>
        <v>0</v>
      </c>
      <c r="Q82" s="30">
        <f t="shared" ca="1" si="16"/>
        <v>0</v>
      </c>
      <c r="R82" s="13">
        <f t="shared" ca="1" si="5"/>
        <v>-5.2734586064105006E-2</v>
      </c>
    </row>
    <row r="83" spans="1:18">
      <c r="A83" s="71"/>
      <c r="B83" s="71"/>
      <c r="C83" s="71"/>
      <c r="D83" s="72">
        <f t="shared" si="6"/>
        <v>0</v>
      </c>
      <c r="E83" s="72">
        <f t="shared" si="6"/>
        <v>0</v>
      </c>
      <c r="F83" s="30">
        <f t="shared" si="7"/>
        <v>0</v>
      </c>
      <c r="G83" s="30">
        <f t="shared" si="7"/>
        <v>0</v>
      </c>
      <c r="H83" s="30">
        <f t="shared" si="8"/>
        <v>0</v>
      </c>
      <c r="I83" s="30">
        <f t="shared" si="9"/>
        <v>0</v>
      </c>
      <c r="J83" s="30">
        <f t="shared" si="10"/>
        <v>0</v>
      </c>
      <c r="K83" s="30">
        <f t="shared" si="11"/>
        <v>0</v>
      </c>
      <c r="L83" s="30">
        <f t="shared" si="12"/>
        <v>0</v>
      </c>
      <c r="M83" s="30">
        <f t="shared" ca="1" si="4"/>
        <v>5.2734586064105006E-2</v>
      </c>
      <c r="N83" s="30">
        <f t="shared" ca="1" si="13"/>
        <v>0</v>
      </c>
      <c r="O83" s="79">
        <f t="shared" ca="1" si="14"/>
        <v>0</v>
      </c>
      <c r="P83" s="30">
        <f t="shared" ca="1" si="15"/>
        <v>0</v>
      </c>
      <c r="Q83" s="30">
        <f t="shared" ca="1" si="16"/>
        <v>0</v>
      </c>
      <c r="R83" s="13">
        <f t="shared" ca="1" si="5"/>
        <v>-5.2734586064105006E-2</v>
      </c>
    </row>
    <row r="84" spans="1:18">
      <c r="A84" s="71"/>
      <c r="B84" s="71"/>
      <c r="C84" s="71"/>
      <c r="D84" s="72">
        <f t="shared" si="6"/>
        <v>0</v>
      </c>
      <c r="E84" s="72">
        <f t="shared" si="6"/>
        <v>0</v>
      </c>
      <c r="F84" s="30">
        <f t="shared" si="7"/>
        <v>0</v>
      </c>
      <c r="G84" s="30">
        <f t="shared" si="7"/>
        <v>0</v>
      </c>
      <c r="H84" s="30">
        <f t="shared" si="8"/>
        <v>0</v>
      </c>
      <c r="I84" s="30">
        <f t="shared" si="9"/>
        <v>0</v>
      </c>
      <c r="J84" s="30">
        <f t="shared" si="10"/>
        <v>0</v>
      </c>
      <c r="K84" s="30">
        <f t="shared" si="11"/>
        <v>0</v>
      </c>
      <c r="L84" s="30">
        <f t="shared" si="12"/>
        <v>0</v>
      </c>
      <c r="M84" s="30">
        <f t="shared" ca="1" si="4"/>
        <v>5.2734586064105006E-2</v>
      </c>
      <c r="N84" s="30">
        <f t="shared" ca="1" si="13"/>
        <v>0</v>
      </c>
      <c r="O84" s="79">
        <f t="shared" ca="1" si="14"/>
        <v>0</v>
      </c>
      <c r="P84" s="30">
        <f t="shared" ca="1" si="15"/>
        <v>0</v>
      </c>
      <c r="Q84" s="30">
        <f t="shared" ca="1" si="16"/>
        <v>0</v>
      </c>
      <c r="R84" s="13">
        <f t="shared" ca="1" si="5"/>
        <v>-5.2734586064105006E-2</v>
      </c>
    </row>
    <row r="85" spans="1:18">
      <c r="A85" s="71"/>
      <c r="B85" s="71"/>
      <c r="C85" s="71"/>
      <c r="D85" s="72">
        <f t="shared" si="6"/>
        <v>0</v>
      </c>
      <c r="E85" s="72">
        <f t="shared" si="6"/>
        <v>0</v>
      </c>
      <c r="F85" s="30">
        <f t="shared" si="7"/>
        <v>0</v>
      </c>
      <c r="G85" s="30">
        <f t="shared" si="7"/>
        <v>0</v>
      </c>
      <c r="H85" s="30">
        <f t="shared" si="8"/>
        <v>0</v>
      </c>
      <c r="I85" s="30">
        <f t="shared" si="9"/>
        <v>0</v>
      </c>
      <c r="J85" s="30">
        <f t="shared" si="10"/>
        <v>0</v>
      </c>
      <c r="K85" s="30">
        <f t="shared" si="11"/>
        <v>0</v>
      </c>
      <c r="L85" s="30">
        <f t="shared" si="12"/>
        <v>0</v>
      </c>
      <c r="M85" s="30">
        <f t="shared" ref="M85:M148" ca="1" si="17">+E$4+E$5*D85+E$6*D85^2</f>
        <v>5.2734586064105006E-2</v>
      </c>
      <c r="N85" s="30">
        <f t="shared" ca="1" si="13"/>
        <v>0</v>
      </c>
      <c r="O85" s="79">
        <f t="shared" ca="1" si="14"/>
        <v>0</v>
      </c>
      <c r="P85" s="30">
        <f t="shared" ca="1" si="15"/>
        <v>0</v>
      </c>
      <c r="Q85" s="30">
        <f t="shared" ca="1" si="16"/>
        <v>0</v>
      </c>
      <c r="R85" s="13">
        <f t="shared" ref="R85:R148" ca="1" si="18">+E85-M85</f>
        <v>-5.2734586064105006E-2</v>
      </c>
    </row>
    <row r="86" spans="1:18">
      <c r="A86" s="71"/>
      <c r="B86" s="71"/>
      <c r="C86" s="71"/>
      <c r="D86" s="72">
        <f t="shared" ref="D86:E149" si="19">A86/A$18</f>
        <v>0</v>
      </c>
      <c r="E86" s="72">
        <f t="shared" si="19"/>
        <v>0</v>
      </c>
      <c r="F86" s="30">
        <f t="shared" ref="F86:G149" si="20">$C86*D86</f>
        <v>0</v>
      </c>
      <c r="G86" s="30">
        <f t="shared" si="20"/>
        <v>0</v>
      </c>
      <c r="H86" s="30">
        <f t="shared" ref="H86:H149" si="21">C86*D86*D86</f>
        <v>0</v>
      </c>
      <c r="I86" s="30">
        <f t="shared" ref="I86:I149" si="22">C86*D86*D86*D86</f>
        <v>0</v>
      </c>
      <c r="J86" s="30">
        <f t="shared" ref="J86:J149" si="23">C86*D86*D86*D86*D86</f>
        <v>0</v>
      </c>
      <c r="K86" s="30">
        <f t="shared" ref="K86:K149" si="24">C86*E86*D86</f>
        <v>0</v>
      </c>
      <c r="L86" s="30">
        <f t="shared" ref="L86:L149" si="25">C86*E86*D86*D86</f>
        <v>0</v>
      </c>
      <c r="M86" s="30">
        <f t="shared" ca="1" si="17"/>
        <v>5.2734586064105006E-2</v>
      </c>
      <c r="N86" s="30">
        <f t="shared" ref="N86:N149" ca="1" si="26">C86*(M86-E86)^2</f>
        <v>0</v>
      </c>
      <c r="O86" s="79">
        <f t="shared" ref="O86:O149" ca="1" si="27">(C86*O$1-O$2*F86+O$3*H86)^2</f>
        <v>0</v>
      </c>
      <c r="P86" s="30">
        <f t="shared" ref="P86:P149" ca="1" si="28">(-C86*O$2+O$4*F86-O$5*H86)^2</f>
        <v>0</v>
      </c>
      <c r="Q86" s="30">
        <f t="shared" ref="Q86:Q149" ca="1" si="29">+(C86*O$3-F86*O$5+H86*O$6)^2</f>
        <v>0</v>
      </c>
      <c r="R86" s="13">
        <f t="shared" ca="1" si="18"/>
        <v>-5.2734586064105006E-2</v>
      </c>
    </row>
    <row r="87" spans="1:18">
      <c r="A87" s="71"/>
      <c r="B87" s="71"/>
      <c r="C87" s="71"/>
      <c r="D87" s="72">
        <f t="shared" si="19"/>
        <v>0</v>
      </c>
      <c r="E87" s="72">
        <f t="shared" si="19"/>
        <v>0</v>
      </c>
      <c r="F87" s="30">
        <f t="shared" si="20"/>
        <v>0</v>
      </c>
      <c r="G87" s="30">
        <f t="shared" si="20"/>
        <v>0</v>
      </c>
      <c r="H87" s="30">
        <f t="shared" si="21"/>
        <v>0</v>
      </c>
      <c r="I87" s="30">
        <f t="shared" si="22"/>
        <v>0</v>
      </c>
      <c r="J87" s="30">
        <f t="shared" si="23"/>
        <v>0</v>
      </c>
      <c r="K87" s="30">
        <f t="shared" si="24"/>
        <v>0</v>
      </c>
      <c r="L87" s="30">
        <f t="shared" si="25"/>
        <v>0</v>
      </c>
      <c r="M87" s="30">
        <f t="shared" ca="1" si="17"/>
        <v>5.2734586064105006E-2</v>
      </c>
      <c r="N87" s="30">
        <f t="shared" ca="1" si="26"/>
        <v>0</v>
      </c>
      <c r="O87" s="79">
        <f t="shared" ca="1" si="27"/>
        <v>0</v>
      </c>
      <c r="P87" s="30">
        <f t="shared" ca="1" si="28"/>
        <v>0</v>
      </c>
      <c r="Q87" s="30">
        <f t="shared" ca="1" si="29"/>
        <v>0</v>
      </c>
      <c r="R87" s="13">
        <f t="shared" ca="1" si="18"/>
        <v>-5.2734586064105006E-2</v>
      </c>
    </row>
    <row r="88" spans="1:18">
      <c r="A88" s="71"/>
      <c r="B88" s="71"/>
      <c r="C88" s="71"/>
      <c r="D88" s="72">
        <f t="shared" si="19"/>
        <v>0</v>
      </c>
      <c r="E88" s="72">
        <f t="shared" si="19"/>
        <v>0</v>
      </c>
      <c r="F88" s="30">
        <f t="shared" si="20"/>
        <v>0</v>
      </c>
      <c r="G88" s="30">
        <f t="shared" si="20"/>
        <v>0</v>
      </c>
      <c r="H88" s="30">
        <f t="shared" si="21"/>
        <v>0</v>
      </c>
      <c r="I88" s="30">
        <f t="shared" si="22"/>
        <v>0</v>
      </c>
      <c r="J88" s="30">
        <f t="shared" si="23"/>
        <v>0</v>
      </c>
      <c r="K88" s="30">
        <f t="shared" si="24"/>
        <v>0</v>
      </c>
      <c r="L88" s="30">
        <f t="shared" si="25"/>
        <v>0</v>
      </c>
      <c r="M88" s="30">
        <f t="shared" ca="1" si="17"/>
        <v>5.2734586064105006E-2</v>
      </c>
      <c r="N88" s="30">
        <f t="shared" ca="1" si="26"/>
        <v>0</v>
      </c>
      <c r="O88" s="79">
        <f t="shared" ca="1" si="27"/>
        <v>0</v>
      </c>
      <c r="P88" s="30">
        <f t="shared" ca="1" si="28"/>
        <v>0</v>
      </c>
      <c r="Q88" s="30">
        <f t="shared" ca="1" si="29"/>
        <v>0</v>
      </c>
      <c r="R88" s="13">
        <f t="shared" ca="1" si="18"/>
        <v>-5.2734586064105006E-2</v>
      </c>
    </row>
    <row r="89" spans="1:18">
      <c r="A89" s="71"/>
      <c r="B89" s="71"/>
      <c r="C89" s="71"/>
      <c r="D89" s="72">
        <f t="shared" si="19"/>
        <v>0</v>
      </c>
      <c r="E89" s="72">
        <f t="shared" si="19"/>
        <v>0</v>
      </c>
      <c r="F89" s="30">
        <f t="shared" si="20"/>
        <v>0</v>
      </c>
      <c r="G89" s="30">
        <f t="shared" si="20"/>
        <v>0</v>
      </c>
      <c r="H89" s="30">
        <f t="shared" si="21"/>
        <v>0</v>
      </c>
      <c r="I89" s="30">
        <f t="shared" si="22"/>
        <v>0</v>
      </c>
      <c r="J89" s="30">
        <f t="shared" si="23"/>
        <v>0</v>
      </c>
      <c r="K89" s="30">
        <f t="shared" si="24"/>
        <v>0</v>
      </c>
      <c r="L89" s="30">
        <f t="shared" si="25"/>
        <v>0</v>
      </c>
      <c r="M89" s="30">
        <f t="shared" ca="1" si="17"/>
        <v>5.2734586064105006E-2</v>
      </c>
      <c r="N89" s="30">
        <f t="shared" ca="1" si="26"/>
        <v>0</v>
      </c>
      <c r="O89" s="79">
        <f t="shared" ca="1" si="27"/>
        <v>0</v>
      </c>
      <c r="P89" s="30">
        <f t="shared" ca="1" si="28"/>
        <v>0</v>
      </c>
      <c r="Q89" s="30">
        <f t="shared" ca="1" si="29"/>
        <v>0</v>
      </c>
      <c r="R89" s="13">
        <f t="shared" ca="1" si="18"/>
        <v>-5.2734586064105006E-2</v>
      </c>
    </row>
    <row r="90" spans="1:18">
      <c r="A90" s="71"/>
      <c r="B90" s="71"/>
      <c r="C90" s="71"/>
      <c r="D90" s="72">
        <f t="shared" si="19"/>
        <v>0</v>
      </c>
      <c r="E90" s="72">
        <f t="shared" si="19"/>
        <v>0</v>
      </c>
      <c r="F90" s="30">
        <f t="shared" si="20"/>
        <v>0</v>
      </c>
      <c r="G90" s="30">
        <f t="shared" si="20"/>
        <v>0</v>
      </c>
      <c r="H90" s="30">
        <f t="shared" si="21"/>
        <v>0</v>
      </c>
      <c r="I90" s="30">
        <f t="shared" si="22"/>
        <v>0</v>
      </c>
      <c r="J90" s="30">
        <f t="shared" si="23"/>
        <v>0</v>
      </c>
      <c r="K90" s="30">
        <f t="shared" si="24"/>
        <v>0</v>
      </c>
      <c r="L90" s="30">
        <f t="shared" si="25"/>
        <v>0</v>
      </c>
      <c r="M90" s="30">
        <f t="shared" ca="1" si="17"/>
        <v>5.2734586064105006E-2</v>
      </c>
      <c r="N90" s="30">
        <f t="shared" ca="1" si="26"/>
        <v>0</v>
      </c>
      <c r="O90" s="79">
        <f t="shared" ca="1" si="27"/>
        <v>0</v>
      </c>
      <c r="P90" s="30">
        <f t="shared" ca="1" si="28"/>
        <v>0</v>
      </c>
      <c r="Q90" s="30">
        <f t="shared" ca="1" si="29"/>
        <v>0</v>
      </c>
      <c r="R90" s="13">
        <f t="shared" ca="1" si="18"/>
        <v>-5.2734586064105006E-2</v>
      </c>
    </row>
    <row r="91" spans="1:18">
      <c r="A91" s="71"/>
      <c r="B91" s="71"/>
      <c r="C91" s="71"/>
      <c r="D91" s="72">
        <f t="shared" si="19"/>
        <v>0</v>
      </c>
      <c r="E91" s="72">
        <f t="shared" si="19"/>
        <v>0</v>
      </c>
      <c r="F91" s="30">
        <f t="shared" si="20"/>
        <v>0</v>
      </c>
      <c r="G91" s="30">
        <f t="shared" si="20"/>
        <v>0</v>
      </c>
      <c r="H91" s="30">
        <f t="shared" si="21"/>
        <v>0</v>
      </c>
      <c r="I91" s="30">
        <f t="shared" si="22"/>
        <v>0</v>
      </c>
      <c r="J91" s="30">
        <f t="shared" si="23"/>
        <v>0</v>
      </c>
      <c r="K91" s="30">
        <f t="shared" si="24"/>
        <v>0</v>
      </c>
      <c r="L91" s="30">
        <f t="shared" si="25"/>
        <v>0</v>
      </c>
      <c r="M91" s="30">
        <f t="shared" ca="1" si="17"/>
        <v>5.2734586064105006E-2</v>
      </c>
      <c r="N91" s="30">
        <f t="shared" ca="1" si="26"/>
        <v>0</v>
      </c>
      <c r="O91" s="79">
        <f t="shared" ca="1" si="27"/>
        <v>0</v>
      </c>
      <c r="P91" s="30">
        <f t="shared" ca="1" si="28"/>
        <v>0</v>
      </c>
      <c r="Q91" s="30">
        <f t="shared" ca="1" si="29"/>
        <v>0</v>
      </c>
      <c r="R91" s="13">
        <f t="shared" ca="1" si="18"/>
        <v>-5.2734586064105006E-2</v>
      </c>
    </row>
    <row r="92" spans="1:18">
      <c r="A92" s="71"/>
      <c r="B92" s="71"/>
      <c r="C92" s="71"/>
      <c r="D92" s="72">
        <f t="shared" si="19"/>
        <v>0</v>
      </c>
      <c r="E92" s="72">
        <f t="shared" si="19"/>
        <v>0</v>
      </c>
      <c r="F92" s="30">
        <f t="shared" si="20"/>
        <v>0</v>
      </c>
      <c r="G92" s="30">
        <f t="shared" si="20"/>
        <v>0</v>
      </c>
      <c r="H92" s="30">
        <f t="shared" si="21"/>
        <v>0</v>
      </c>
      <c r="I92" s="30">
        <f t="shared" si="22"/>
        <v>0</v>
      </c>
      <c r="J92" s="30">
        <f t="shared" si="23"/>
        <v>0</v>
      </c>
      <c r="K92" s="30">
        <f t="shared" si="24"/>
        <v>0</v>
      </c>
      <c r="L92" s="30">
        <f t="shared" si="25"/>
        <v>0</v>
      </c>
      <c r="M92" s="30">
        <f t="shared" ca="1" si="17"/>
        <v>5.2734586064105006E-2</v>
      </c>
      <c r="N92" s="30">
        <f t="shared" ca="1" si="26"/>
        <v>0</v>
      </c>
      <c r="O92" s="79">
        <f t="shared" ca="1" si="27"/>
        <v>0</v>
      </c>
      <c r="P92" s="30">
        <f t="shared" ca="1" si="28"/>
        <v>0</v>
      </c>
      <c r="Q92" s="30">
        <f t="shared" ca="1" si="29"/>
        <v>0</v>
      </c>
      <c r="R92" s="13">
        <f t="shared" ca="1" si="18"/>
        <v>-5.2734586064105006E-2</v>
      </c>
    </row>
    <row r="93" spans="1:18">
      <c r="A93" s="71"/>
      <c r="B93" s="71"/>
      <c r="C93" s="71"/>
      <c r="D93" s="72">
        <f t="shared" si="19"/>
        <v>0</v>
      </c>
      <c r="E93" s="72">
        <f t="shared" si="19"/>
        <v>0</v>
      </c>
      <c r="F93" s="30">
        <f t="shared" si="20"/>
        <v>0</v>
      </c>
      <c r="G93" s="30">
        <f t="shared" si="20"/>
        <v>0</v>
      </c>
      <c r="H93" s="30">
        <f t="shared" si="21"/>
        <v>0</v>
      </c>
      <c r="I93" s="30">
        <f t="shared" si="22"/>
        <v>0</v>
      </c>
      <c r="J93" s="30">
        <f t="shared" si="23"/>
        <v>0</v>
      </c>
      <c r="K93" s="30">
        <f t="shared" si="24"/>
        <v>0</v>
      </c>
      <c r="L93" s="30">
        <f t="shared" si="25"/>
        <v>0</v>
      </c>
      <c r="M93" s="30">
        <f t="shared" ca="1" si="17"/>
        <v>5.2734586064105006E-2</v>
      </c>
      <c r="N93" s="30">
        <f t="shared" ca="1" si="26"/>
        <v>0</v>
      </c>
      <c r="O93" s="79">
        <f t="shared" ca="1" si="27"/>
        <v>0</v>
      </c>
      <c r="P93" s="30">
        <f t="shared" ca="1" si="28"/>
        <v>0</v>
      </c>
      <c r="Q93" s="30">
        <f t="shared" ca="1" si="29"/>
        <v>0</v>
      </c>
      <c r="R93" s="13">
        <f t="shared" ca="1" si="18"/>
        <v>-5.2734586064105006E-2</v>
      </c>
    </row>
    <row r="94" spans="1:18">
      <c r="A94" s="71"/>
      <c r="B94" s="71"/>
      <c r="C94" s="71"/>
      <c r="D94" s="72">
        <f t="shared" si="19"/>
        <v>0</v>
      </c>
      <c r="E94" s="72">
        <f t="shared" si="19"/>
        <v>0</v>
      </c>
      <c r="F94" s="30">
        <f t="shared" si="20"/>
        <v>0</v>
      </c>
      <c r="G94" s="30">
        <f t="shared" si="20"/>
        <v>0</v>
      </c>
      <c r="H94" s="30">
        <f t="shared" si="21"/>
        <v>0</v>
      </c>
      <c r="I94" s="30">
        <f t="shared" si="22"/>
        <v>0</v>
      </c>
      <c r="J94" s="30">
        <f t="shared" si="23"/>
        <v>0</v>
      </c>
      <c r="K94" s="30">
        <f t="shared" si="24"/>
        <v>0</v>
      </c>
      <c r="L94" s="30">
        <f t="shared" si="25"/>
        <v>0</v>
      </c>
      <c r="M94" s="30">
        <f t="shared" ca="1" si="17"/>
        <v>5.2734586064105006E-2</v>
      </c>
      <c r="N94" s="30">
        <f t="shared" ca="1" si="26"/>
        <v>0</v>
      </c>
      <c r="O94" s="79">
        <f t="shared" ca="1" si="27"/>
        <v>0</v>
      </c>
      <c r="P94" s="30">
        <f t="shared" ca="1" si="28"/>
        <v>0</v>
      </c>
      <c r="Q94" s="30">
        <f t="shared" ca="1" si="29"/>
        <v>0</v>
      </c>
      <c r="R94" s="13">
        <f t="shared" ca="1" si="18"/>
        <v>-5.2734586064105006E-2</v>
      </c>
    </row>
    <row r="95" spans="1:18">
      <c r="A95" s="71"/>
      <c r="B95" s="71"/>
      <c r="C95" s="71"/>
      <c r="D95" s="72">
        <f t="shared" si="19"/>
        <v>0</v>
      </c>
      <c r="E95" s="72">
        <f t="shared" si="19"/>
        <v>0</v>
      </c>
      <c r="F95" s="30">
        <f t="shared" si="20"/>
        <v>0</v>
      </c>
      <c r="G95" s="30">
        <f t="shared" si="20"/>
        <v>0</v>
      </c>
      <c r="H95" s="30">
        <f t="shared" si="21"/>
        <v>0</v>
      </c>
      <c r="I95" s="30">
        <f t="shared" si="22"/>
        <v>0</v>
      </c>
      <c r="J95" s="30">
        <f t="shared" si="23"/>
        <v>0</v>
      </c>
      <c r="K95" s="30">
        <f t="shared" si="24"/>
        <v>0</v>
      </c>
      <c r="L95" s="30">
        <f t="shared" si="25"/>
        <v>0</v>
      </c>
      <c r="M95" s="30">
        <f t="shared" ca="1" si="17"/>
        <v>5.2734586064105006E-2</v>
      </c>
      <c r="N95" s="30">
        <f t="shared" ca="1" si="26"/>
        <v>0</v>
      </c>
      <c r="O95" s="79">
        <f t="shared" ca="1" si="27"/>
        <v>0</v>
      </c>
      <c r="P95" s="30">
        <f t="shared" ca="1" si="28"/>
        <v>0</v>
      </c>
      <c r="Q95" s="30">
        <f t="shared" ca="1" si="29"/>
        <v>0</v>
      </c>
      <c r="R95" s="13">
        <f t="shared" ca="1" si="18"/>
        <v>-5.2734586064105006E-2</v>
      </c>
    </row>
    <row r="96" spans="1:18">
      <c r="A96" s="71"/>
      <c r="B96" s="71"/>
      <c r="C96" s="71"/>
      <c r="D96" s="72">
        <f t="shared" si="19"/>
        <v>0</v>
      </c>
      <c r="E96" s="72">
        <f t="shared" si="19"/>
        <v>0</v>
      </c>
      <c r="F96" s="30">
        <f t="shared" si="20"/>
        <v>0</v>
      </c>
      <c r="G96" s="30">
        <f t="shared" si="20"/>
        <v>0</v>
      </c>
      <c r="H96" s="30">
        <f t="shared" si="21"/>
        <v>0</v>
      </c>
      <c r="I96" s="30">
        <f t="shared" si="22"/>
        <v>0</v>
      </c>
      <c r="J96" s="30">
        <f t="shared" si="23"/>
        <v>0</v>
      </c>
      <c r="K96" s="30">
        <f t="shared" si="24"/>
        <v>0</v>
      </c>
      <c r="L96" s="30">
        <f t="shared" si="25"/>
        <v>0</v>
      </c>
      <c r="M96" s="30">
        <f t="shared" ca="1" si="17"/>
        <v>5.2734586064105006E-2</v>
      </c>
      <c r="N96" s="30">
        <f t="shared" ca="1" si="26"/>
        <v>0</v>
      </c>
      <c r="O96" s="79">
        <f t="shared" ca="1" si="27"/>
        <v>0</v>
      </c>
      <c r="P96" s="30">
        <f t="shared" ca="1" si="28"/>
        <v>0</v>
      </c>
      <c r="Q96" s="30">
        <f t="shared" ca="1" si="29"/>
        <v>0</v>
      </c>
      <c r="R96" s="13">
        <f t="shared" ca="1" si="18"/>
        <v>-5.2734586064105006E-2</v>
      </c>
    </row>
    <row r="97" spans="1:18">
      <c r="A97" s="71"/>
      <c r="B97" s="71"/>
      <c r="C97" s="71"/>
      <c r="D97" s="72">
        <f t="shared" si="19"/>
        <v>0</v>
      </c>
      <c r="E97" s="72">
        <f t="shared" si="19"/>
        <v>0</v>
      </c>
      <c r="F97" s="30">
        <f t="shared" si="20"/>
        <v>0</v>
      </c>
      <c r="G97" s="30">
        <f t="shared" si="20"/>
        <v>0</v>
      </c>
      <c r="H97" s="30">
        <f t="shared" si="21"/>
        <v>0</v>
      </c>
      <c r="I97" s="30">
        <f t="shared" si="22"/>
        <v>0</v>
      </c>
      <c r="J97" s="30">
        <f t="shared" si="23"/>
        <v>0</v>
      </c>
      <c r="K97" s="30">
        <f t="shared" si="24"/>
        <v>0</v>
      </c>
      <c r="L97" s="30">
        <f t="shared" si="25"/>
        <v>0</v>
      </c>
      <c r="M97" s="30">
        <f t="shared" ca="1" si="17"/>
        <v>5.2734586064105006E-2</v>
      </c>
      <c r="N97" s="30">
        <f t="shared" ca="1" si="26"/>
        <v>0</v>
      </c>
      <c r="O97" s="79">
        <f t="shared" ca="1" si="27"/>
        <v>0</v>
      </c>
      <c r="P97" s="30">
        <f t="shared" ca="1" si="28"/>
        <v>0</v>
      </c>
      <c r="Q97" s="30">
        <f t="shared" ca="1" si="29"/>
        <v>0</v>
      </c>
      <c r="R97" s="13">
        <f t="shared" ca="1" si="18"/>
        <v>-5.2734586064105006E-2</v>
      </c>
    </row>
    <row r="98" spans="1:18">
      <c r="A98" s="71"/>
      <c r="B98" s="71"/>
      <c r="C98" s="71"/>
      <c r="D98" s="72">
        <f t="shared" si="19"/>
        <v>0</v>
      </c>
      <c r="E98" s="72">
        <f t="shared" si="19"/>
        <v>0</v>
      </c>
      <c r="F98" s="30">
        <f t="shared" si="20"/>
        <v>0</v>
      </c>
      <c r="G98" s="30">
        <f t="shared" si="20"/>
        <v>0</v>
      </c>
      <c r="H98" s="30">
        <f t="shared" si="21"/>
        <v>0</v>
      </c>
      <c r="I98" s="30">
        <f t="shared" si="22"/>
        <v>0</v>
      </c>
      <c r="J98" s="30">
        <f t="shared" si="23"/>
        <v>0</v>
      </c>
      <c r="K98" s="30">
        <f t="shared" si="24"/>
        <v>0</v>
      </c>
      <c r="L98" s="30">
        <f t="shared" si="25"/>
        <v>0</v>
      </c>
      <c r="M98" s="30">
        <f t="shared" ca="1" si="17"/>
        <v>5.2734586064105006E-2</v>
      </c>
      <c r="N98" s="30">
        <f t="shared" ca="1" si="26"/>
        <v>0</v>
      </c>
      <c r="O98" s="79">
        <f t="shared" ca="1" si="27"/>
        <v>0</v>
      </c>
      <c r="P98" s="30">
        <f t="shared" ca="1" si="28"/>
        <v>0</v>
      </c>
      <c r="Q98" s="30">
        <f t="shared" ca="1" si="29"/>
        <v>0</v>
      </c>
      <c r="R98" s="13">
        <f t="shared" ca="1" si="18"/>
        <v>-5.2734586064105006E-2</v>
      </c>
    </row>
    <row r="99" spans="1:18">
      <c r="A99" s="71"/>
      <c r="B99" s="71"/>
      <c r="C99" s="71"/>
      <c r="D99" s="72">
        <f t="shared" si="19"/>
        <v>0</v>
      </c>
      <c r="E99" s="72">
        <f t="shared" si="19"/>
        <v>0</v>
      </c>
      <c r="F99" s="30">
        <f t="shared" si="20"/>
        <v>0</v>
      </c>
      <c r="G99" s="30">
        <f t="shared" si="20"/>
        <v>0</v>
      </c>
      <c r="H99" s="30">
        <f t="shared" si="21"/>
        <v>0</v>
      </c>
      <c r="I99" s="30">
        <f t="shared" si="22"/>
        <v>0</v>
      </c>
      <c r="J99" s="30">
        <f t="shared" si="23"/>
        <v>0</v>
      </c>
      <c r="K99" s="30">
        <f t="shared" si="24"/>
        <v>0</v>
      </c>
      <c r="L99" s="30">
        <f t="shared" si="25"/>
        <v>0</v>
      </c>
      <c r="M99" s="30">
        <f t="shared" ca="1" si="17"/>
        <v>5.2734586064105006E-2</v>
      </c>
      <c r="N99" s="30">
        <f t="shared" ca="1" si="26"/>
        <v>0</v>
      </c>
      <c r="O99" s="79">
        <f t="shared" ca="1" si="27"/>
        <v>0</v>
      </c>
      <c r="P99" s="30">
        <f t="shared" ca="1" si="28"/>
        <v>0</v>
      </c>
      <c r="Q99" s="30">
        <f t="shared" ca="1" si="29"/>
        <v>0</v>
      </c>
      <c r="R99" s="13">
        <f t="shared" ca="1" si="18"/>
        <v>-5.2734586064105006E-2</v>
      </c>
    </row>
    <row r="100" spans="1:18">
      <c r="A100" s="71"/>
      <c r="B100" s="71"/>
      <c r="C100" s="71"/>
      <c r="D100" s="72">
        <f t="shared" si="19"/>
        <v>0</v>
      </c>
      <c r="E100" s="72">
        <f t="shared" si="19"/>
        <v>0</v>
      </c>
      <c r="F100" s="30">
        <f t="shared" si="20"/>
        <v>0</v>
      </c>
      <c r="G100" s="30">
        <f t="shared" si="20"/>
        <v>0</v>
      </c>
      <c r="H100" s="30">
        <f t="shared" si="21"/>
        <v>0</v>
      </c>
      <c r="I100" s="30">
        <f t="shared" si="22"/>
        <v>0</v>
      </c>
      <c r="J100" s="30">
        <f t="shared" si="23"/>
        <v>0</v>
      </c>
      <c r="K100" s="30">
        <f t="shared" si="24"/>
        <v>0</v>
      </c>
      <c r="L100" s="30">
        <f t="shared" si="25"/>
        <v>0</v>
      </c>
      <c r="M100" s="30">
        <f t="shared" ca="1" si="17"/>
        <v>5.2734586064105006E-2</v>
      </c>
      <c r="N100" s="30">
        <f t="shared" ca="1" si="26"/>
        <v>0</v>
      </c>
      <c r="O100" s="79">
        <f t="shared" ca="1" si="27"/>
        <v>0</v>
      </c>
      <c r="P100" s="30">
        <f t="shared" ca="1" si="28"/>
        <v>0</v>
      </c>
      <c r="Q100" s="30">
        <f t="shared" ca="1" si="29"/>
        <v>0</v>
      </c>
      <c r="R100" s="13">
        <f t="shared" ca="1" si="18"/>
        <v>-5.2734586064105006E-2</v>
      </c>
    </row>
    <row r="101" spans="1:18">
      <c r="A101" s="71"/>
      <c r="B101" s="71"/>
      <c r="C101" s="71"/>
      <c r="D101" s="72">
        <f t="shared" si="19"/>
        <v>0</v>
      </c>
      <c r="E101" s="72">
        <f t="shared" si="19"/>
        <v>0</v>
      </c>
      <c r="F101" s="30">
        <f t="shared" si="20"/>
        <v>0</v>
      </c>
      <c r="G101" s="30">
        <f t="shared" si="20"/>
        <v>0</v>
      </c>
      <c r="H101" s="30">
        <f t="shared" si="21"/>
        <v>0</v>
      </c>
      <c r="I101" s="30">
        <f t="shared" si="22"/>
        <v>0</v>
      </c>
      <c r="J101" s="30">
        <f t="shared" si="23"/>
        <v>0</v>
      </c>
      <c r="K101" s="30">
        <f t="shared" si="24"/>
        <v>0</v>
      </c>
      <c r="L101" s="30">
        <f t="shared" si="25"/>
        <v>0</v>
      </c>
      <c r="M101" s="30">
        <f t="shared" ca="1" si="17"/>
        <v>5.2734586064105006E-2</v>
      </c>
      <c r="N101" s="30">
        <f t="shared" ca="1" si="26"/>
        <v>0</v>
      </c>
      <c r="O101" s="79">
        <f t="shared" ca="1" si="27"/>
        <v>0</v>
      </c>
      <c r="P101" s="30">
        <f t="shared" ca="1" si="28"/>
        <v>0</v>
      </c>
      <c r="Q101" s="30">
        <f t="shared" ca="1" si="29"/>
        <v>0</v>
      </c>
      <c r="R101" s="13">
        <f t="shared" ca="1" si="18"/>
        <v>-5.2734586064105006E-2</v>
      </c>
    </row>
    <row r="102" spans="1:18">
      <c r="A102" s="71"/>
      <c r="B102" s="71"/>
      <c r="C102" s="71"/>
      <c r="D102" s="72">
        <f t="shared" si="19"/>
        <v>0</v>
      </c>
      <c r="E102" s="72">
        <f t="shared" si="19"/>
        <v>0</v>
      </c>
      <c r="F102" s="30">
        <f t="shared" si="20"/>
        <v>0</v>
      </c>
      <c r="G102" s="30">
        <f t="shared" si="20"/>
        <v>0</v>
      </c>
      <c r="H102" s="30">
        <f t="shared" si="21"/>
        <v>0</v>
      </c>
      <c r="I102" s="30">
        <f t="shared" si="22"/>
        <v>0</v>
      </c>
      <c r="J102" s="30">
        <f t="shared" si="23"/>
        <v>0</v>
      </c>
      <c r="K102" s="30">
        <f t="shared" si="24"/>
        <v>0</v>
      </c>
      <c r="L102" s="30">
        <f t="shared" si="25"/>
        <v>0</v>
      </c>
      <c r="M102" s="30">
        <f t="shared" ca="1" si="17"/>
        <v>5.2734586064105006E-2</v>
      </c>
      <c r="N102" s="30">
        <f t="shared" ca="1" si="26"/>
        <v>0</v>
      </c>
      <c r="O102" s="79">
        <f t="shared" ca="1" si="27"/>
        <v>0</v>
      </c>
      <c r="P102" s="30">
        <f t="shared" ca="1" si="28"/>
        <v>0</v>
      </c>
      <c r="Q102" s="30">
        <f t="shared" ca="1" si="29"/>
        <v>0</v>
      </c>
      <c r="R102" s="13">
        <f t="shared" ca="1" si="18"/>
        <v>-5.2734586064105006E-2</v>
      </c>
    </row>
    <row r="103" spans="1:18">
      <c r="A103" s="71"/>
      <c r="B103" s="71"/>
      <c r="C103" s="71"/>
      <c r="D103" s="72">
        <f t="shared" si="19"/>
        <v>0</v>
      </c>
      <c r="E103" s="72">
        <f t="shared" si="19"/>
        <v>0</v>
      </c>
      <c r="F103" s="30">
        <f t="shared" si="20"/>
        <v>0</v>
      </c>
      <c r="G103" s="30">
        <f t="shared" si="20"/>
        <v>0</v>
      </c>
      <c r="H103" s="30">
        <f t="shared" si="21"/>
        <v>0</v>
      </c>
      <c r="I103" s="30">
        <f t="shared" si="22"/>
        <v>0</v>
      </c>
      <c r="J103" s="30">
        <f t="shared" si="23"/>
        <v>0</v>
      </c>
      <c r="K103" s="30">
        <f t="shared" si="24"/>
        <v>0</v>
      </c>
      <c r="L103" s="30">
        <f t="shared" si="25"/>
        <v>0</v>
      </c>
      <c r="M103" s="30">
        <f t="shared" ca="1" si="17"/>
        <v>5.2734586064105006E-2</v>
      </c>
      <c r="N103" s="30">
        <f t="shared" ca="1" si="26"/>
        <v>0</v>
      </c>
      <c r="O103" s="79">
        <f t="shared" ca="1" si="27"/>
        <v>0</v>
      </c>
      <c r="P103" s="30">
        <f t="shared" ca="1" si="28"/>
        <v>0</v>
      </c>
      <c r="Q103" s="30">
        <f t="shared" ca="1" si="29"/>
        <v>0</v>
      </c>
      <c r="R103" s="13">
        <f t="shared" ca="1" si="18"/>
        <v>-5.2734586064105006E-2</v>
      </c>
    </row>
    <row r="104" spans="1:18">
      <c r="A104" s="71"/>
      <c r="B104" s="71"/>
      <c r="C104" s="71"/>
      <c r="D104" s="72">
        <f t="shared" si="19"/>
        <v>0</v>
      </c>
      <c r="E104" s="72">
        <f t="shared" si="19"/>
        <v>0</v>
      </c>
      <c r="F104" s="30">
        <f t="shared" si="20"/>
        <v>0</v>
      </c>
      <c r="G104" s="30">
        <f t="shared" si="20"/>
        <v>0</v>
      </c>
      <c r="H104" s="30">
        <f t="shared" si="21"/>
        <v>0</v>
      </c>
      <c r="I104" s="30">
        <f t="shared" si="22"/>
        <v>0</v>
      </c>
      <c r="J104" s="30">
        <f t="shared" si="23"/>
        <v>0</v>
      </c>
      <c r="K104" s="30">
        <f t="shared" si="24"/>
        <v>0</v>
      </c>
      <c r="L104" s="30">
        <f t="shared" si="25"/>
        <v>0</v>
      </c>
      <c r="M104" s="30">
        <f t="shared" ca="1" si="17"/>
        <v>5.2734586064105006E-2</v>
      </c>
      <c r="N104" s="30">
        <f t="shared" ca="1" si="26"/>
        <v>0</v>
      </c>
      <c r="O104" s="79">
        <f t="shared" ca="1" si="27"/>
        <v>0</v>
      </c>
      <c r="P104" s="30">
        <f t="shared" ca="1" si="28"/>
        <v>0</v>
      </c>
      <c r="Q104" s="30">
        <f t="shared" ca="1" si="29"/>
        <v>0</v>
      </c>
      <c r="R104" s="13">
        <f t="shared" ca="1" si="18"/>
        <v>-5.2734586064105006E-2</v>
      </c>
    </row>
    <row r="105" spans="1:18">
      <c r="A105" s="71"/>
      <c r="B105" s="71"/>
      <c r="C105" s="71"/>
      <c r="D105" s="72">
        <f t="shared" si="19"/>
        <v>0</v>
      </c>
      <c r="E105" s="72">
        <f t="shared" si="19"/>
        <v>0</v>
      </c>
      <c r="F105" s="30">
        <f t="shared" si="20"/>
        <v>0</v>
      </c>
      <c r="G105" s="30">
        <f t="shared" si="20"/>
        <v>0</v>
      </c>
      <c r="H105" s="30">
        <f t="shared" si="21"/>
        <v>0</v>
      </c>
      <c r="I105" s="30">
        <f t="shared" si="22"/>
        <v>0</v>
      </c>
      <c r="J105" s="30">
        <f t="shared" si="23"/>
        <v>0</v>
      </c>
      <c r="K105" s="30">
        <f t="shared" si="24"/>
        <v>0</v>
      </c>
      <c r="L105" s="30">
        <f t="shared" si="25"/>
        <v>0</v>
      </c>
      <c r="M105" s="30">
        <f t="shared" ca="1" si="17"/>
        <v>5.2734586064105006E-2</v>
      </c>
      <c r="N105" s="30">
        <f t="shared" ca="1" si="26"/>
        <v>0</v>
      </c>
      <c r="O105" s="79">
        <f t="shared" ca="1" si="27"/>
        <v>0</v>
      </c>
      <c r="P105" s="30">
        <f t="shared" ca="1" si="28"/>
        <v>0</v>
      </c>
      <c r="Q105" s="30">
        <f t="shared" ca="1" si="29"/>
        <v>0</v>
      </c>
      <c r="R105" s="13">
        <f t="shared" ca="1" si="18"/>
        <v>-5.2734586064105006E-2</v>
      </c>
    </row>
    <row r="106" spans="1:18">
      <c r="A106" s="71"/>
      <c r="B106" s="71"/>
      <c r="C106" s="71"/>
      <c r="D106" s="72">
        <f t="shared" si="19"/>
        <v>0</v>
      </c>
      <c r="E106" s="72">
        <f t="shared" si="19"/>
        <v>0</v>
      </c>
      <c r="F106" s="30">
        <f t="shared" si="20"/>
        <v>0</v>
      </c>
      <c r="G106" s="30">
        <f t="shared" si="20"/>
        <v>0</v>
      </c>
      <c r="H106" s="30">
        <f t="shared" si="21"/>
        <v>0</v>
      </c>
      <c r="I106" s="30">
        <f t="shared" si="22"/>
        <v>0</v>
      </c>
      <c r="J106" s="30">
        <f t="shared" si="23"/>
        <v>0</v>
      </c>
      <c r="K106" s="30">
        <f t="shared" si="24"/>
        <v>0</v>
      </c>
      <c r="L106" s="30">
        <f t="shared" si="25"/>
        <v>0</v>
      </c>
      <c r="M106" s="30">
        <f t="shared" ca="1" si="17"/>
        <v>5.2734586064105006E-2</v>
      </c>
      <c r="N106" s="30">
        <f t="shared" ca="1" si="26"/>
        <v>0</v>
      </c>
      <c r="O106" s="79">
        <f t="shared" ca="1" si="27"/>
        <v>0</v>
      </c>
      <c r="P106" s="30">
        <f t="shared" ca="1" si="28"/>
        <v>0</v>
      </c>
      <c r="Q106" s="30">
        <f t="shared" ca="1" si="29"/>
        <v>0</v>
      </c>
      <c r="R106" s="13">
        <f t="shared" ca="1" si="18"/>
        <v>-5.2734586064105006E-2</v>
      </c>
    </row>
    <row r="107" spans="1:18">
      <c r="A107" s="71"/>
      <c r="B107" s="71"/>
      <c r="C107" s="71"/>
      <c r="D107" s="72">
        <f t="shared" si="19"/>
        <v>0</v>
      </c>
      <c r="E107" s="72">
        <f t="shared" si="19"/>
        <v>0</v>
      </c>
      <c r="F107" s="30">
        <f t="shared" si="20"/>
        <v>0</v>
      </c>
      <c r="G107" s="30">
        <f t="shared" si="20"/>
        <v>0</v>
      </c>
      <c r="H107" s="30">
        <f t="shared" si="21"/>
        <v>0</v>
      </c>
      <c r="I107" s="30">
        <f t="shared" si="22"/>
        <v>0</v>
      </c>
      <c r="J107" s="30">
        <f t="shared" si="23"/>
        <v>0</v>
      </c>
      <c r="K107" s="30">
        <f t="shared" si="24"/>
        <v>0</v>
      </c>
      <c r="L107" s="30">
        <f t="shared" si="25"/>
        <v>0</v>
      </c>
      <c r="M107" s="30">
        <f t="shared" ca="1" si="17"/>
        <v>5.2734586064105006E-2</v>
      </c>
      <c r="N107" s="30">
        <f t="shared" ca="1" si="26"/>
        <v>0</v>
      </c>
      <c r="O107" s="79">
        <f t="shared" ca="1" si="27"/>
        <v>0</v>
      </c>
      <c r="P107" s="30">
        <f t="shared" ca="1" si="28"/>
        <v>0</v>
      </c>
      <c r="Q107" s="30">
        <f t="shared" ca="1" si="29"/>
        <v>0</v>
      </c>
      <c r="R107" s="13">
        <f t="shared" ca="1" si="18"/>
        <v>-5.2734586064105006E-2</v>
      </c>
    </row>
    <row r="108" spans="1:18">
      <c r="A108" s="71"/>
      <c r="B108" s="71"/>
      <c r="C108" s="71"/>
      <c r="D108" s="72">
        <f t="shared" si="19"/>
        <v>0</v>
      </c>
      <c r="E108" s="72">
        <f t="shared" si="19"/>
        <v>0</v>
      </c>
      <c r="F108" s="30">
        <f t="shared" si="20"/>
        <v>0</v>
      </c>
      <c r="G108" s="30">
        <f t="shared" si="20"/>
        <v>0</v>
      </c>
      <c r="H108" s="30">
        <f t="shared" si="21"/>
        <v>0</v>
      </c>
      <c r="I108" s="30">
        <f t="shared" si="22"/>
        <v>0</v>
      </c>
      <c r="J108" s="30">
        <f t="shared" si="23"/>
        <v>0</v>
      </c>
      <c r="K108" s="30">
        <f t="shared" si="24"/>
        <v>0</v>
      </c>
      <c r="L108" s="30">
        <f t="shared" si="25"/>
        <v>0</v>
      </c>
      <c r="M108" s="30">
        <f t="shared" ca="1" si="17"/>
        <v>5.2734586064105006E-2</v>
      </c>
      <c r="N108" s="30">
        <f t="shared" ca="1" si="26"/>
        <v>0</v>
      </c>
      <c r="O108" s="79">
        <f t="shared" ca="1" si="27"/>
        <v>0</v>
      </c>
      <c r="P108" s="30">
        <f t="shared" ca="1" si="28"/>
        <v>0</v>
      </c>
      <c r="Q108" s="30">
        <f t="shared" ca="1" si="29"/>
        <v>0</v>
      </c>
      <c r="R108" s="13">
        <f t="shared" ca="1" si="18"/>
        <v>-5.2734586064105006E-2</v>
      </c>
    </row>
    <row r="109" spans="1:18">
      <c r="A109" s="71"/>
      <c r="B109" s="71"/>
      <c r="C109" s="71"/>
      <c r="D109" s="72">
        <f t="shared" si="19"/>
        <v>0</v>
      </c>
      <c r="E109" s="72">
        <f t="shared" si="19"/>
        <v>0</v>
      </c>
      <c r="F109" s="30">
        <f t="shared" si="20"/>
        <v>0</v>
      </c>
      <c r="G109" s="30">
        <f t="shared" si="20"/>
        <v>0</v>
      </c>
      <c r="H109" s="30">
        <f t="shared" si="21"/>
        <v>0</v>
      </c>
      <c r="I109" s="30">
        <f t="shared" si="22"/>
        <v>0</v>
      </c>
      <c r="J109" s="30">
        <f t="shared" si="23"/>
        <v>0</v>
      </c>
      <c r="K109" s="30">
        <f t="shared" si="24"/>
        <v>0</v>
      </c>
      <c r="L109" s="30">
        <f t="shared" si="25"/>
        <v>0</v>
      </c>
      <c r="M109" s="30">
        <f t="shared" ca="1" si="17"/>
        <v>5.2734586064105006E-2</v>
      </c>
      <c r="N109" s="30">
        <f t="shared" ca="1" si="26"/>
        <v>0</v>
      </c>
      <c r="O109" s="79">
        <f t="shared" ca="1" si="27"/>
        <v>0</v>
      </c>
      <c r="P109" s="30">
        <f t="shared" ca="1" si="28"/>
        <v>0</v>
      </c>
      <c r="Q109" s="30">
        <f t="shared" ca="1" si="29"/>
        <v>0</v>
      </c>
      <c r="R109" s="13">
        <f t="shared" ca="1" si="18"/>
        <v>-5.2734586064105006E-2</v>
      </c>
    </row>
    <row r="110" spans="1:18">
      <c r="A110" s="71"/>
      <c r="B110" s="71"/>
      <c r="C110" s="71"/>
      <c r="D110" s="72">
        <f t="shared" si="19"/>
        <v>0</v>
      </c>
      <c r="E110" s="72">
        <f t="shared" si="19"/>
        <v>0</v>
      </c>
      <c r="F110" s="30">
        <f t="shared" si="20"/>
        <v>0</v>
      </c>
      <c r="G110" s="30">
        <f t="shared" si="20"/>
        <v>0</v>
      </c>
      <c r="H110" s="30">
        <f t="shared" si="21"/>
        <v>0</v>
      </c>
      <c r="I110" s="30">
        <f t="shared" si="22"/>
        <v>0</v>
      </c>
      <c r="J110" s="30">
        <f t="shared" si="23"/>
        <v>0</v>
      </c>
      <c r="K110" s="30">
        <f t="shared" si="24"/>
        <v>0</v>
      </c>
      <c r="L110" s="30">
        <f t="shared" si="25"/>
        <v>0</v>
      </c>
      <c r="M110" s="30">
        <f t="shared" ca="1" si="17"/>
        <v>5.2734586064105006E-2</v>
      </c>
      <c r="N110" s="30">
        <f t="shared" ca="1" si="26"/>
        <v>0</v>
      </c>
      <c r="O110" s="79">
        <f t="shared" ca="1" si="27"/>
        <v>0</v>
      </c>
      <c r="P110" s="30">
        <f t="shared" ca="1" si="28"/>
        <v>0</v>
      </c>
      <c r="Q110" s="30">
        <f t="shared" ca="1" si="29"/>
        <v>0</v>
      </c>
      <c r="R110" s="13">
        <f t="shared" ca="1" si="18"/>
        <v>-5.2734586064105006E-2</v>
      </c>
    </row>
    <row r="111" spans="1:18">
      <c r="A111" s="71"/>
      <c r="B111" s="71"/>
      <c r="C111" s="71"/>
      <c r="D111" s="72">
        <f t="shared" si="19"/>
        <v>0</v>
      </c>
      <c r="E111" s="72">
        <f t="shared" si="19"/>
        <v>0</v>
      </c>
      <c r="F111" s="30">
        <f t="shared" si="20"/>
        <v>0</v>
      </c>
      <c r="G111" s="30">
        <f t="shared" si="20"/>
        <v>0</v>
      </c>
      <c r="H111" s="30">
        <f t="shared" si="21"/>
        <v>0</v>
      </c>
      <c r="I111" s="30">
        <f t="shared" si="22"/>
        <v>0</v>
      </c>
      <c r="J111" s="30">
        <f t="shared" si="23"/>
        <v>0</v>
      </c>
      <c r="K111" s="30">
        <f t="shared" si="24"/>
        <v>0</v>
      </c>
      <c r="L111" s="30">
        <f t="shared" si="25"/>
        <v>0</v>
      </c>
      <c r="M111" s="30">
        <f t="shared" ca="1" si="17"/>
        <v>5.2734586064105006E-2</v>
      </c>
      <c r="N111" s="30">
        <f t="shared" ca="1" si="26"/>
        <v>0</v>
      </c>
      <c r="O111" s="79">
        <f t="shared" ca="1" si="27"/>
        <v>0</v>
      </c>
      <c r="P111" s="30">
        <f t="shared" ca="1" si="28"/>
        <v>0</v>
      </c>
      <c r="Q111" s="30">
        <f t="shared" ca="1" si="29"/>
        <v>0</v>
      </c>
      <c r="R111" s="13">
        <f t="shared" ca="1" si="18"/>
        <v>-5.2734586064105006E-2</v>
      </c>
    </row>
    <row r="112" spans="1:18">
      <c r="A112" s="71"/>
      <c r="B112" s="71"/>
      <c r="C112" s="71"/>
      <c r="D112" s="72">
        <f t="shared" si="19"/>
        <v>0</v>
      </c>
      <c r="E112" s="72">
        <f t="shared" si="19"/>
        <v>0</v>
      </c>
      <c r="F112" s="30">
        <f t="shared" si="20"/>
        <v>0</v>
      </c>
      <c r="G112" s="30">
        <f t="shared" si="20"/>
        <v>0</v>
      </c>
      <c r="H112" s="30">
        <f t="shared" si="21"/>
        <v>0</v>
      </c>
      <c r="I112" s="30">
        <f t="shared" si="22"/>
        <v>0</v>
      </c>
      <c r="J112" s="30">
        <f t="shared" si="23"/>
        <v>0</v>
      </c>
      <c r="K112" s="30">
        <f t="shared" si="24"/>
        <v>0</v>
      </c>
      <c r="L112" s="30">
        <f t="shared" si="25"/>
        <v>0</v>
      </c>
      <c r="M112" s="30">
        <f t="shared" ca="1" si="17"/>
        <v>5.2734586064105006E-2</v>
      </c>
      <c r="N112" s="30">
        <f t="shared" ca="1" si="26"/>
        <v>0</v>
      </c>
      <c r="O112" s="79">
        <f t="shared" ca="1" si="27"/>
        <v>0</v>
      </c>
      <c r="P112" s="30">
        <f t="shared" ca="1" si="28"/>
        <v>0</v>
      </c>
      <c r="Q112" s="30">
        <f t="shared" ca="1" si="29"/>
        <v>0</v>
      </c>
      <c r="R112" s="13">
        <f t="shared" ca="1" si="18"/>
        <v>-5.2734586064105006E-2</v>
      </c>
    </row>
    <row r="113" spans="1:18">
      <c r="A113" s="71"/>
      <c r="B113" s="71"/>
      <c r="C113" s="71"/>
      <c r="D113" s="72">
        <f t="shared" si="19"/>
        <v>0</v>
      </c>
      <c r="E113" s="72">
        <f t="shared" si="19"/>
        <v>0</v>
      </c>
      <c r="F113" s="30">
        <f t="shared" si="20"/>
        <v>0</v>
      </c>
      <c r="G113" s="30">
        <f t="shared" si="20"/>
        <v>0</v>
      </c>
      <c r="H113" s="30">
        <f t="shared" si="21"/>
        <v>0</v>
      </c>
      <c r="I113" s="30">
        <f t="shared" si="22"/>
        <v>0</v>
      </c>
      <c r="J113" s="30">
        <f t="shared" si="23"/>
        <v>0</v>
      </c>
      <c r="K113" s="30">
        <f t="shared" si="24"/>
        <v>0</v>
      </c>
      <c r="L113" s="30">
        <f t="shared" si="25"/>
        <v>0</v>
      </c>
      <c r="M113" s="30">
        <f t="shared" ca="1" si="17"/>
        <v>5.2734586064105006E-2</v>
      </c>
      <c r="N113" s="30">
        <f t="shared" ca="1" si="26"/>
        <v>0</v>
      </c>
      <c r="O113" s="79">
        <f t="shared" ca="1" si="27"/>
        <v>0</v>
      </c>
      <c r="P113" s="30">
        <f t="shared" ca="1" si="28"/>
        <v>0</v>
      </c>
      <c r="Q113" s="30">
        <f t="shared" ca="1" si="29"/>
        <v>0</v>
      </c>
      <c r="R113" s="13">
        <f t="shared" ca="1" si="18"/>
        <v>-5.2734586064105006E-2</v>
      </c>
    </row>
    <row r="114" spans="1:18">
      <c r="A114" s="71"/>
      <c r="B114" s="71"/>
      <c r="C114" s="71"/>
      <c r="D114" s="72">
        <f t="shared" si="19"/>
        <v>0</v>
      </c>
      <c r="E114" s="72">
        <f t="shared" si="19"/>
        <v>0</v>
      </c>
      <c r="F114" s="30">
        <f t="shared" si="20"/>
        <v>0</v>
      </c>
      <c r="G114" s="30">
        <f t="shared" si="20"/>
        <v>0</v>
      </c>
      <c r="H114" s="30">
        <f t="shared" si="21"/>
        <v>0</v>
      </c>
      <c r="I114" s="30">
        <f t="shared" si="22"/>
        <v>0</v>
      </c>
      <c r="J114" s="30">
        <f t="shared" si="23"/>
        <v>0</v>
      </c>
      <c r="K114" s="30">
        <f t="shared" si="24"/>
        <v>0</v>
      </c>
      <c r="L114" s="30">
        <f t="shared" si="25"/>
        <v>0</v>
      </c>
      <c r="M114" s="30">
        <f t="shared" ca="1" si="17"/>
        <v>5.2734586064105006E-2</v>
      </c>
      <c r="N114" s="30">
        <f t="shared" ca="1" si="26"/>
        <v>0</v>
      </c>
      <c r="O114" s="79">
        <f t="shared" ca="1" si="27"/>
        <v>0</v>
      </c>
      <c r="P114" s="30">
        <f t="shared" ca="1" si="28"/>
        <v>0</v>
      </c>
      <c r="Q114" s="30">
        <f t="shared" ca="1" si="29"/>
        <v>0</v>
      </c>
      <c r="R114" s="13">
        <f t="shared" ca="1" si="18"/>
        <v>-5.2734586064105006E-2</v>
      </c>
    </row>
    <row r="115" spans="1:18">
      <c r="A115" s="71"/>
      <c r="B115" s="71"/>
      <c r="C115" s="71"/>
      <c r="D115" s="72">
        <f t="shared" si="19"/>
        <v>0</v>
      </c>
      <c r="E115" s="72">
        <f t="shared" si="19"/>
        <v>0</v>
      </c>
      <c r="F115" s="30">
        <f t="shared" si="20"/>
        <v>0</v>
      </c>
      <c r="G115" s="30">
        <f t="shared" si="20"/>
        <v>0</v>
      </c>
      <c r="H115" s="30">
        <f t="shared" si="21"/>
        <v>0</v>
      </c>
      <c r="I115" s="30">
        <f t="shared" si="22"/>
        <v>0</v>
      </c>
      <c r="J115" s="30">
        <f t="shared" si="23"/>
        <v>0</v>
      </c>
      <c r="K115" s="30">
        <f t="shared" si="24"/>
        <v>0</v>
      </c>
      <c r="L115" s="30">
        <f t="shared" si="25"/>
        <v>0</v>
      </c>
      <c r="M115" s="30">
        <f t="shared" ca="1" si="17"/>
        <v>5.2734586064105006E-2</v>
      </c>
      <c r="N115" s="30">
        <f t="shared" ca="1" si="26"/>
        <v>0</v>
      </c>
      <c r="O115" s="79">
        <f t="shared" ca="1" si="27"/>
        <v>0</v>
      </c>
      <c r="P115" s="30">
        <f t="shared" ca="1" si="28"/>
        <v>0</v>
      </c>
      <c r="Q115" s="30">
        <f t="shared" ca="1" si="29"/>
        <v>0</v>
      </c>
      <c r="R115" s="13">
        <f t="shared" ca="1" si="18"/>
        <v>-5.2734586064105006E-2</v>
      </c>
    </row>
    <row r="116" spans="1:18">
      <c r="A116" s="71"/>
      <c r="B116" s="71"/>
      <c r="C116" s="71"/>
      <c r="D116" s="72">
        <f t="shared" si="19"/>
        <v>0</v>
      </c>
      <c r="E116" s="72">
        <f t="shared" si="19"/>
        <v>0</v>
      </c>
      <c r="F116" s="30">
        <f t="shared" si="20"/>
        <v>0</v>
      </c>
      <c r="G116" s="30">
        <f t="shared" si="20"/>
        <v>0</v>
      </c>
      <c r="H116" s="30">
        <f t="shared" si="21"/>
        <v>0</v>
      </c>
      <c r="I116" s="30">
        <f t="shared" si="22"/>
        <v>0</v>
      </c>
      <c r="J116" s="30">
        <f t="shared" si="23"/>
        <v>0</v>
      </c>
      <c r="K116" s="30">
        <f t="shared" si="24"/>
        <v>0</v>
      </c>
      <c r="L116" s="30">
        <f t="shared" si="25"/>
        <v>0</v>
      </c>
      <c r="M116" s="30">
        <f t="shared" ca="1" si="17"/>
        <v>5.2734586064105006E-2</v>
      </c>
      <c r="N116" s="30">
        <f t="shared" ca="1" si="26"/>
        <v>0</v>
      </c>
      <c r="O116" s="79">
        <f t="shared" ca="1" si="27"/>
        <v>0</v>
      </c>
      <c r="P116" s="30">
        <f t="shared" ca="1" si="28"/>
        <v>0</v>
      </c>
      <c r="Q116" s="30">
        <f t="shared" ca="1" si="29"/>
        <v>0</v>
      </c>
      <c r="R116" s="13">
        <f t="shared" ca="1" si="18"/>
        <v>-5.2734586064105006E-2</v>
      </c>
    </row>
    <row r="117" spans="1:18">
      <c r="A117" s="71"/>
      <c r="B117" s="71"/>
      <c r="C117" s="71"/>
      <c r="D117" s="72">
        <f t="shared" si="19"/>
        <v>0</v>
      </c>
      <c r="E117" s="72">
        <f t="shared" si="19"/>
        <v>0</v>
      </c>
      <c r="F117" s="30">
        <f t="shared" si="20"/>
        <v>0</v>
      </c>
      <c r="G117" s="30">
        <f t="shared" si="20"/>
        <v>0</v>
      </c>
      <c r="H117" s="30">
        <f t="shared" si="21"/>
        <v>0</v>
      </c>
      <c r="I117" s="30">
        <f t="shared" si="22"/>
        <v>0</v>
      </c>
      <c r="J117" s="30">
        <f t="shared" si="23"/>
        <v>0</v>
      </c>
      <c r="K117" s="30">
        <f t="shared" si="24"/>
        <v>0</v>
      </c>
      <c r="L117" s="30">
        <f t="shared" si="25"/>
        <v>0</v>
      </c>
      <c r="M117" s="30">
        <f t="shared" ca="1" si="17"/>
        <v>5.2734586064105006E-2</v>
      </c>
      <c r="N117" s="30">
        <f t="shared" ca="1" si="26"/>
        <v>0</v>
      </c>
      <c r="O117" s="79">
        <f t="shared" ca="1" si="27"/>
        <v>0</v>
      </c>
      <c r="P117" s="30">
        <f t="shared" ca="1" si="28"/>
        <v>0</v>
      </c>
      <c r="Q117" s="30">
        <f t="shared" ca="1" si="29"/>
        <v>0</v>
      </c>
      <c r="R117" s="13">
        <f t="shared" ca="1" si="18"/>
        <v>-5.2734586064105006E-2</v>
      </c>
    </row>
    <row r="118" spans="1:18">
      <c r="A118" s="71"/>
      <c r="B118" s="71"/>
      <c r="C118" s="71"/>
      <c r="D118" s="72">
        <f t="shared" si="19"/>
        <v>0</v>
      </c>
      <c r="E118" s="72">
        <f t="shared" si="19"/>
        <v>0</v>
      </c>
      <c r="F118" s="30">
        <f t="shared" si="20"/>
        <v>0</v>
      </c>
      <c r="G118" s="30">
        <f t="shared" si="20"/>
        <v>0</v>
      </c>
      <c r="H118" s="30">
        <f t="shared" si="21"/>
        <v>0</v>
      </c>
      <c r="I118" s="30">
        <f t="shared" si="22"/>
        <v>0</v>
      </c>
      <c r="J118" s="30">
        <f t="shared" si="23"/>
        <v>0</v>
      </c>
      <c r="K118" s="30">
        <f t="shared" si="24"/>
        <v>0</v>
      </c>
      <c r="L118" s="30">
        <f t="shared" si="25"/>
        <v>0</v>
      </c>
      <c r="M118" s="30">
        <f t="shared" ca="1" si="17"/>
        <v>5.2734586064105006E-2</v>
      </c>
      <c r="N118" s="30">
        <f t="shared" ca="1" si="26"/>
        <v>0</v>
      </c>
      <c r="O118" s="79">
        <f t="shared" ca="1" si="27"/>
        <v>0</v>
      </c>
      <c r="P118" s="30">
        <f t="shared" ca="1" si="28"/>
        <v>0</v>
      </c>
      <c r="Q118" s="30">
        <f t="shared" ca="1" si="29"/>
        <v>0</v>
      </c>
      <c r="R118" s="13">
        <f t="shared" ca="1" si="18"/>
        <v>-5.2734586064105006E-2</v>
      </c>
    </row>
    <row r="119" spans="1:18">
      <c r="A119" s="71"/>
      <c r="B119" s="71"/>
      <c r="C119" s="71"/>
      <c r="D119" s="72">
        <f t="shared" si="19"/>
        <v>0</v>
      </c>
      <c r="E119" s="72">
        <f t="shared" si="19"/>
        <v>0</v>
      </c>
      <c r="F119" s="30">
        <f t="shared" si="20"/>
        <v>0</v>
      </c>
      <c r="G119" s="30">
        <f t="shared" si="20"/>
        <v>0</v>
      </c>
      <c r="H119" s="30">
        <f t="shared" si="21"/>
        <v>0</v>
      </c>
      <c r="I119" s="30">
        <f t="shared" si="22"/>
        <v>0</v>
      </c>
      <c r="J119" s="30">
        <f t="shared" si="23"/>
        <v>0</v>
      </c>
      <c r="K119" s="30">
        <f t="shared" si="24"/>
        <v>0</v>
      </c>
      <c r="L119" s="30">
        <f t="shared" si="25"/>
        <v>0</v>
      </c>
      <c r="M119" s="30">
        <f t="shared" ca="1" si="17"/>
        <v>5.2734586064105006E-2</v>
      </c>
      <c r="N119" s="30">
        <f t="shared" ca="1" si="26"/>
        <v>0</v>
      </c>
      <c r="O119" s="79">
        <f t="shared" ca="1" si="27"/>
        <v>0</v>
      </c>
      <c r="P119" s="30">
        <f t="shared" ca="1" si="28"/>
        <v>0</v>
      </c>
      <c r="Q119" s="30">
        <f t="shared" ca="1" si="29"/>
        <v>0</v>
      </c>
      <c r="R119" s="13">
        <f t="shared" ca="1" si="18"/>
        <v>-5.2734586064105006E-2</v>
      </c>
    </row>
    <row r="120" spans="1:18">
      <c r="A120" s="71"/>
      <c r="B120" s="71"/>
      <c r="C120" s="71"/>
      <c r="D120" s="72">
        <f t="shared" si="19"/>
        <v>0</v>
      </c>
      <c r="E120" s="72">
        <f t="shared" si="19"/>
        <v>0</v>
      </c>
      <c r="F120" s="30">
        <f t="shared" si="20"/>
        <v>0</v>
      </c>
      <c r="G120" s="30">
        <f t="shared" si="20"/>
        <v>0</v>
      </c>
      <c r="H120" s="30">
        <f t="shared" si="21"/>
        <v>0</v>
      </c>
      <c r="I120" s="30">
        <f t="shared" si="22"/>
        <v>0</v>
      </c>
      <c r="J120" s="30">
        <f t="shared" si="23"/>
        <v>0</v>
      </c>
      <c r="K120" s="30">
        <f t="shared" si="24"/>
        <v>0</v>
      </c>
      <c r="L120" s="30">
        <f t="shared" si="25"/>
        <v>0</v>
      </c>
      <c r="M120" s="30">
        <f t="shared" ca="1" si="17"/>
        <v>5.2734586064105006E-2</v>
      </c>
      <c r="N120" s="30">
        <f t="shared" ca="1" si="26"/>
        <v>0</v>
      </c>
      <c r="O120" s="79">
        <f t="shared" ca="1" si="27"/>
        <v>0</v>
      </c>
      <c r="P120" s="30">
        <f t="shared" ca="1" si="28"/>
        <v>0</v>
      </c>
      <c r="Q120" s="30">
        <f t="shared" ca="1" si="29"/>
        <v>0</v>
      </c>
      <c r="R120" s="13">
        <f t="shared" ca="1" si="18"/>
        <v>-5.2734586064105006E-2</v>
      </c>
    </row>
    <row r="121" spans="1:18">
      <c r="A121" s="71"/>
      <c r="B121" s="71"/>
      <c r="C121" s="71"/>
      <c r="D121" s="72">
        <f t="shared" si="19"/>
        <v>0</v>
      </c>
      <c r="E121" s="72">
        <f t="shared" si="19"/>
        <v>0</v>
      </c>
      <c r="F121" s="30">
        <f t="shared" si="20"/>
        <v>0</v>
      </c>
      <c r="G121" s="30">
        <f t="shared" si="20"/>
        <v>0</v>
      </c>
      <c r="H121" s="30">
        <f t="shared" si="21"/>
        <v>0</v>
      </c>
      <c r="I121" s="30">
        <f t="shared" si="22"/>
        <v>0</v>
      </c>
      <c r="J121" s="30">
        <f t="shared" si="23"/>
        <v>0</v>
      </c>
      <c r="K121" s="30">
        <f t="shared" si="24"/>
        <v>0</v>
      </c>
      <c r="L121" s="30">
        <f t="shared" si="25"/>
        <v>0</v>
      </c>
      <c r="M121" s="30">
        <f t="shared" ca="1" si="17"/>
        <v>5.2734586064105006E-2</v>
      </c>
      <c r="N121" s="30">
        <f t="shared" ca="1" si="26"/>
        <v>0</v>
      </c>
      <c r="O121" s="79">
        <f t="shared" ca="1" si="27"/>
        <v>0</v>
      </c>
      <c r="P121" s="30">
        <f t="shared" ca="1" si="28"/>
        <v>0</v>
      </c>
      <c r="Q121" s="30">
        <f t="shared" ca="1" si="29"/>
        <v>0</v>
      </c>
      <c r="R121" s="13">
        <f t="shared" ca="1" si="18"/>
        <v>-5.2734586064105006E-2</v>
      </c>
    </row>
    <row r="122" spans="1:18">
      <c r="A122" s="71"/>
      <c r="B122" s="71"/>
      <c r="C122" s="71"/>
      <c r="D122" s="72">
        <f t="shared" si="19"/>
        <v>0</v>
      </c>
      <c r="E122" s="72">
        <f t="shared" si="19"/>
        <v>0</v>
      </c>
      <c r="F122" s="30">
        <f t="shared" si="20"/>
        <v>0</v>
      </c>
      <c r="G122" s="30">
        <f t="shared" si="20"/>
        <v>0</v>
      </c>
      <c r="H122" s="30">
        <f t="shared" si="21"/>
        <v>0</v>
      </c>
      <c r="I122" s="30">
        <f t="shared" si="22"/>
        <v>0</v>
      </c>
      <c r="J122" s="30">
        <f t="shared" si="23"/>
        <v>0</v>
      </c>
      <c r="K122" s="30">
        <f t="shared" si="24"/>
        <v>0</v>
      </c>
      <c r="L122" s="30">
        <f t="shared" si="25"/>
        <v>0</v>
      </c>
      <c r="M122" s="30">
        <f t="shared" ca="1" si="17"/>
        <v>5.2734586064105006E-2</v>
      </c>
      <c r="N122" s="30">
        <f t="shared" ca="1" si="26"/>
        <v>0</v>
      </c>
      <c r="O122" s="79">
        <f t="shared" ca="1" si="27"/>
        <v>0</v>
      </c>
      <c r="P122" s="30">
        <f t="shared" ca="1" si="28"/>
        <v>0</v>
      </c>
      <c r="Q122" s="30">
        <f t="shared" ca="1" si="29"/>
        <v>0</v>
      </c>
      <c r="R122" s="13">
        <f t="shared" ca="1" si="18"/>
        <v>-5.2734586064105006E-2</v>
      </c>
    </row>
    <row r="123" spans="1:18">
      <c r="A123" s="71"/>
      <c r="B123" s="71"/>
      <c r="C123" s="71"/>
      <c r="D123" s="72">
        <f t="shared" si="19"/>
        <v>0</v>
      </c>
      <c r="E123" s="72">
        <f t="shared" si="19"/>
        <v>0</v>
      </c>
      <c r="F123" s="30">
        <f t="shared" si="20"/>
        <v>0</v>
      </c>
      <c r="G123" s="30">
        <f t="shared" si="20"/>
        <v>0</v>
      </c>
      <c r="H123" s="30">
        <f t="shared" si="21"/>
        <v>0</v>
      </c>
      <c r="I123" s="30">
        <f t="shared" si="22"/>
        <v>0</v>
      </c>
      <c r="J123" s="30">
        <f t="shared" si="23"/>
        <v>0</v>
      </c>
      <c r="K123" s="30">
        <f t="shared" si="24"/>
        <v>0</v>
      </c>
      <c r="L123" s="30">
        <f t="shared" si="25"/>
        <v>0</v>
      </c>
      <c r="M123" s="30">
        <f t="shared" ca="1" si="17"/>
        <v>5.2734586064105006E-2</v>
      </c>
      <c r="N123" s="30">
        <f t="shared" ca="1" si="26"/>
        <v>0</v>
      </c>
      <c r="O123" s="79">
        <f t="shared" ca="1" si="27"/>
        <v>0</v>
      </c>
      <c r="P123" s="30">
        <f t="shared" ca="1" si="28"/>
        <v>0</v>
      </c>
      <c r="Q123" s="30">
        <f t="shared" ca="1" si="29"/>
        <v>0</v>
      </c>
      <c r="R123" s="13">
        <f t="shared" ca="1" si="18"/>
        <v>-5.2734586064105006E-2</v>
      </c>
    </row>
    <row r="124" spans="1:18">
      <c r="A124" s="71"/>
      <c r="B124" s="71"/>
      <c r="C124" s="71"/>
      <c r="D124" s="72">
        <f t="shared" si="19"/>
        <v>0</v>
      </c>
      <c r="E124" s="72">
        <f t="shared" si="19"/>
        <v>0</v>
      </c>
      <c r="F124" s="30">
        <f t="shared" si="20"/>
        <v>0</v>
      </c>
      <c r="G124" s="30">
        <f t="shared" si="20"/>
        <v>0</v>
      </c>
      <c r="H124" s="30">
        <f t="shared" si="21"/>
        <v>0</v>
      </c>
      <c r="I124" s="30">
        <f t="shared" si="22"/>
        <v>0</v>
      </c>
      <c r="J124" s="30">
        <f t="shared" si="23"/>
        <v>0</v>
      </c>
      <c r="K124" s="30">
        <f t="shared" si="24"/>
        <v>0</v>
      </c>
      <c r="L124" s="30">
        <f t="shared" si="25"/>
        <v>0</v>
      </c>
      <c r="M124" s="30">
        <f t="shared" ca="1" si="17"/>
        <v>5.2734586064105006E-2</v>
      </c>
      <c r="N124" s="30">
        <f t="shared" ca="1" si="26"/>
        <v>0</v>
      </c>
      <c r="O124" s="79">
        <f t="shared" ca="1" si="27"/>
        <v>0</v>
      </c>
      <c r="P124" s="30">
        <f t="shared" ca="1" si="28"/>
        <v>0</v>
      </c>
      <c r="Q124" s="30">
        <f t="shared" ca="1" si="29"/>
        <v>0</v>
      </c>
      <c r="R124" s="13">
        <f t="shared" ca="1" si="18"/>
        <v>-5.2734586064105006E-2</v>
      </c>
    </row>
    <row r="125" spans="1:18">
      <c r="A125" s="71"/>
      <c r="B125" s="71"/>
      <c r="C125" s="71"/>
      <c r="D125" s="72">
        <f t="shared" si="19"/>
        <v>0</v>
      </c>
      <c r="E125" s="72">
        <f t="shared" si="19"/>
        <v>0</v>
      </c>
      <c r="F125" s="30">
        <f t="shared" si="20"/>
        <v>0</v>
      </c>
      <c r="G125" s="30">
        <f t="shared" si="20"/>
        <v>0</v>
      </c>
      <c r="H125" s="30">
        <f t="shared" si="21"/>
        <v>0</v>
      </c>
      <c r="I125" s="30">
        <f t="shared" si="22"/>
        <v>0</v>
      </c>
      <c r="J125" s="30">
        <f t="shared" si="23"/>
        <v>0</v>
      </c>
      <c r="K125" s="30">
        <f t="shared" si="24"/>
        <v>0</v>
      </c>
      <c r="L125" s="30">
        <f t="shared" si="25"/>
        <v>0</v>
      </c>
      <c r="M125" s="30">
        <f t="shared" ca="1" si="17"/>
        <v>5.2734586064105006E-2</v>
      </c>
      <c r="N125" s="30">
        <f t="shared" ca="1" si="26"/>
        <v>0</v>
      </c>
      <c r="O125" s="79">
        <f t="shared" ca="1" si="27"/>
        <v>0</v>
      </c>
      <c r="P125" s="30">
        <f t="shared" ca="1" si="28"/>
        <v>0</v>
      </c>
      <c r="Q125" s="30">
        <f t="shared" ca="1" si="29"/>
        <v>0</v>
      </c>
      <c r="R125" s="13">
        <f t="shared" ca="1" si="18"/>
        <v>-5.2734586064105006E-2</v>
      </c>
    </row>
    <row r="126" spans="1:18">
      <c r="A126" s="71"/>
      <c r="B126" s="71"/>
      <c r="C126" s="71"/>
      <c r="D126" s="72">
        <f t="shared" si="19"/>
        <v>0</v>
      </c>
      <c r="E126" s="72">
        <f t="shared" si="19"/>
        <v>0</v>
      </c>
      <c r="F126" s="30">
        <f t="shared" si="20"/>
        <v>0</v>
      </c>
      <c r="G126" s="30">
        <f t="shared" si="20"/>
        <v>0</v>
      </c>
      <c r="H126" s="30">
        <f t="shared" si="21"/>
        <v>0</v>
      </c>
      <c r="I126" s="30">
        <f t="shared" si="22"/>
        <v>0</v>
      </c>
      <c r="J126" s="30">
        <f t="shared" si="23"/>
        <v>0</v>
      </c>
      <c r="K126" s="30">
        <f t="shared" si="24"/>
        <v>0</v>
      </c>
      <c r="L126" s="30">
        <f t="shared" si="25"/>
        <v>0</v>
      </c>
      <c r="M126" s="30">
        <f t="shared" ca="1" si="17"/>
        <v>5.2734586064105006E-2</v>
      </c>
      <c r="N126" s="30">
        <f t="shared" ca="1" si="26"/>
        <v>0</v>
      </c>
      <c r="O126" s="79">
        <f t="shared" ca="1" si="27"/>
        <v>0</v>
      </c>
      <c r="P126" s="30">
        <f t="shared" ca="1" si="28"/>
        <v>0</v>
      </c>
      <c r="Q126" s="30">
        <f t="shared" ca="1" si="29"/>
        <v>0</v>
      </c>
      <c r="R126" s="13">
        <f t="shared" ca="1" si="18"/>
        <v>-5.2734586064105006E-2</v>
      </c>
    </row>
    <row r="127" spans="1:18">
      <c r="A127" s="71"/>
      <c r="B127" s="71"/>
      <c r="C127" s="71"/>
      <c r="D127" s="72">
        <f t="shared" si="19"/>
        <v>0</v>
      </c>
      <c r="E127" s="72">
        <f t="shared" si="19"/>
        <v>0</v>
      </c>
      <c r="F127" s="30">
        <f t="shared" si="20"/>
        <v>0</v>
      </c>
      <c r="G127" s="30">
        <f t="shared" si="20"/>
        <v>0</v>
      </c>
      <c r="H127" s="30">
        <f t="shared" si="21"/>
        <v>0</v>
      </c>
      <c r="I127" s="30">
        <f t="shared" si="22"/>
        <v>0</v>
      </c>
      <c r="J127" s="30">
        <f t="shared" si="23"/>
        <v>0</v>
      </c>
      <c r="K127" s="30">
        <f t="shared" si="24"/>
        <v>0</v>
      </c>
      <c r="L127" s="30">
        <f t="shared" si="25"/>
        <v>0</v>
      </c>
      <c r="M127" s="30">
        <f t="shared" ca="1" si="17"/>
        <v>5.2734586064105006E-2</v>
      </c>
      <c r="N127" s="30">
        <f t="shared" ca="1" si="26"/>
        <v>0</v>
      </c>
      <c r="O127" s="79">
        <f t="shared" ca="1" si="27"/>
        <v>0</v>
      </c>
      <c r="P127" s="30">
        <f t="shared" ca="1" si="28"/>
        <v>0</v>
      </c>
      <c r="Q127" s="30">
        <f t="shared" ca="1" si="29"/>
        <v>0</v>
      </c>
      <c r="R127" s="13">
        <f t="shared" ca="1" si="18"/>
        <v>-5.2734586064105006E-2</v>
      </c>
    </row>
    <row r="128" spans="1:18">
      <c r="A128" s="71"/>
      <c r="B128" s="71"/>
      <c r="C128" s="71"/>
      <c r="D128" s="72">
        <f t="shared" si="19"/>
        <v>0</v>
      </c>
      <c r="E128" s="72">
        <f t="shared" si="19"/>
        <v>0</v>
      </c>
      <c r="F128" s="30">
        <f t="shared" si="20"/>
        <v>0</v>
      </c>
      <c r="G128" s="30">
        <f t="shared" si="20"/>
        <v>0</v>
      </c>
      <c r="H128" s="30">
        <f t="shared" si="21"/>
        <v>0</v>
      </c>
      <c r="I128" s="30">
        <f t="shared" si="22"/>
        <v>0</v>
      </c>
      <c r="J128" s="30">
        <f t="shared" si="23"/>
        <v>0</v>
      </c>
      <c r="K128" s="30">
        <f t="shared" si="24"/>
        <v>0</v>
      </c>
      <c r="L128" s="30">
        <f t="shared" si="25"/>
        <v>0</v>
      </c>
      <c r="M128" s="30">
        <f t="shared" ca="1" si="17"/>
        <v>5.2734586064105006E-2</v>
      </c>
      <c r="N128" s="30">
        <f t="shared" ca="1" si="26"/>
        <v>0</v>
      </c>
      <c r="O128" s="79">
        <f t="shared" ca="1" si="27"/>
        <v>0</v>
      </c>
      <c r="P128" s="30">
        <f t="shared" ca="1" si="28"/>
        <v>0</v>
      </c>
      <c r="Q128" s="30">
        <f t="shared" ca="1" si="29"/>
        <v>0</v>
      </c>
      <c r="R128" s="13">
        <f t="shared" ca="1" si="18"/>
        <v>-5.2734586064105006E-2</v>
      </c>
    </row>
    <row r="129" spans="1:18">
      <c r="A129" s="71"/>
      <c r="B129" s="71"/>
      <c r="C129" s="71"/>
      <c r="D129" s="72">
        <f t="shared" si="19"/>
        <v>0</v>
      </c>
      <c r="E129" s="72">
        <f t="shared" si="19"/>
        <v>0</v>
      </c>
      <c r="F129" s="30">
        <f t="shared" si="20"/>
        <v>0</v>
      </c>
      <c r="G129" s="30">
        <f t="shared" si="20"/>
        <v>0</v>
      </c>
      <c r="H129" s="30">
        <f t="shared" si="21"/>
        <v>0</v>
      </c>
      <c r="I129" s="30">
        <f t="shared" si="22"/>
        <v>0</v>
      </c>
      <c r="J129" s="30">
        <f t="shared" si="23"/>
        <v>0</v>
      </c>
      <c r="K129" s="30">
        <f t="shared" si="24"/>
        <v>0</v>
      </c>
      <c r="L129" s="30">
        <f t="shared" si="25"/>
        <v>0</v>
      </c>
      <c r="M129" s="30">
        <f t="shared" ca="1" si="17"/>
        <v>5.2734586064105006E-2</v>
      </c>
      <c r="N129" s="30">
        <f t="shared" ca="1" si="26"/>
        <v>0</v>
      </c>
      <c r="O129" s="79">
        <f t="shared" ca="1" si="27"/>
        <v>0</v>
      </c>
      <c r="P129" s="30">
        <f t="shared" ca="1" si="28"/>
        <v>0</v>
      </c>
      <c r="Q129" s="30">
        <f t="shared" ca="1" si="29"/>
        <v>0</v>
      </c>
      <c r="R129" s="13">
        <f t="shared" ca="1" si="18"/>
        <v>-5.2734586064105006E-2</v>
      </c>
    </row>
    <row r="130" spans="1:18">
      <c r="A130" s="71"/>
      <c r="B130" s="71"/>
      <c r="C130" s="71"/>
      <c r="D130" s="72">
        <f t="shared" si="19"/>
        <v>0</v>
      </c>
      <c r="E130" s="72">
        <f t="shared" si="19"/>
        <v>0</v>
      </c>
      <c r="F130" s="30">
        <f t="shared" si="20"/>
        <v>0</v>
      </c>
      <c r="G130" s="30">
        <f t="shared" si="20"/>
        <v>0</v>
      </c>
      <c r="H130" s="30">
        <f t="shared" si="21"/>
        <v>0</v>
      </c>
      <c r="I130" s="30">
        <f t="shared" si="22"/>
        <v>0</v>
      </c>
      <c r="J130" s="30">
        <f t="shared" si="23"/>
        <v>0</v>
      </c>
      <c r="K130" s="30">
        <f t="shared" si="24"/>
        <v>0</v>
      </c>
      <c r="L130" s="30">
        <f t="shared" si="25"/>
        <v>0</v>
      </c>
      <c r="M130" s="30">
        <f t="shared" ca="1" si="17"/>
        <v>5.2734586064105006E-2</v>
      </c>
      <c r="N130" s="30">
        <f t="shared" ca="1" si="26"/>
        <v>0</v>
      </c>
      <c r="O130" s="79">
        <f t="shared" ca="1" si="27"/>
        <v>0</v>
      </c>
      <c r="P130" s="30">
        <f t="shared" ca="1" si="28"/>
        <v>0</v>
      </c>
      <c r="Q130" s="30">
        <f t="shared" ca="1" si="29"/>
        <v>0</v>
      </c>
      <c r="R130" s="13">
        <f t="shared" ca="1" si="18"/>
        <v>-5.2734586064105006E-2</v>
      </c>
    </row>
    <row r="131" spans="1:18">
      <c r="A131" s="71"/>
      <c r="B131" s="71"/>
      <c r="C131" s="71"/>
      <c r="D131" s="72">
        <f t="shared" si="19"/>
        <v>0</v>
      </c>
      <c r="E131" s="72">
        <f t="shared" si="19"/>
        <v>0</v>
      </c>
      <c r="F131" s="30">
        <f t="shared" si="20"/>
        <v>0</v>
      </c>
      <c r="G131" s="30">
        <f t="shared" si="20"/>
        <v>0</v>
      </c>
      <c r="H131" s="30">
        <f t="shared" si="21"/>
        <v>0</v>
      </c>
      <c r="I131" s="30">
        <f t="shared" si="22"/>
        <v>0</v>
      </c>
      <c r="J131" s="30">
        <f t="shared" si="23"/>
        <v>0</v>
      </c>
      <c r="K131" s="30">
        <f t="shared" si="24"/>
        <v>0</v>
      </c>
      <c r="L131" s="30">
        <f t="shared" si="25"/>
        <v>0</v>
      </c>
      <c r="M131" s="30">
        <f t="shared" ca="1" si="17"/>
        <v>5.2734586064105006E-2</v>
      </c>
      <c r="N131" s="30">
        <f t="shared" ca="1" si="26"/>
        <v>0</v>
      </c>
      <c r="O131" s="79">
        <f t="shared" ca="1" si="27"/>
        <v>0</v>
      </c>
      <c r="P131" s="30">
        <f t="shared" ca="1" si="28"/>
        <v>0</v>
      </c>
      <c r="Q131" s="30">
        <f t="shared" ca="1" si="29"/>
        <v>0</v>
      </c>
      <c r="R131" s="13">
        <f t="shared" ca="1" si="18"/>
        <v>-5.2734586064105006E-2</v>
      </c>
    </row>
    <row r="132" spans="1:18">
      <c r="A132" s="71"/>
      <c r="B132" s="71"/>
      <c r="C132" s="71"/>
      <c r="D132" s="72">
        <f t="shared" si="19"/>
        <v>0</v>
      </c>
      <c r="E132" s="72">
        <f t="shared" si="19"/>
        <v>0</v>
      </c>
      <c r="F132" s="30">
        <f t="shared" si="20"/>
        <v>0</v>
      </c>
      <c r="G132" s="30">
        <f t="shared" si="20"/>
        <v>0</v>
      </c>
      <c r="H132" s="30">
        <f t="shared" si="21"/>
        <v>0</v>
      </c>
      <c r="I132" s="30">
        <f t="shared" si="22"/>
        <v>0</v>
      </c>
      <c r="J132" s="30">
        <f t="shared" si="23"/>
        <v>0</v>
      </c>
      <c r="K132" s="30">
        <f t="shared" si="24"/>
        <v>0</v>
      </c>
      <c r="L132" s="30">
        <f t="shared" si="25"/>
        <v>0</v>
      </c>
      <c r="M132" s="30">
        <f t="shared" ca="1" si="17"/>
        <v>5.2734586064105006E-2</v>
      </c>
      <c r="N132" s="30">
        <f t="shared" ca="1" si="26"/>
        <v>0</v>
      </c>
      <c r="O132" s="79">
        <f t="shared" ca="1" si="27"/>
        <v>0</v>
      </c>
      <c r="P132" s="30">
        <f t="shared" ca="1" si="28"/>
        <v>0</v>
      </c>
      <c r="Q132" s="30">
        <f t="shared" ca="1" si="29"/>
        <v>0</v>
      </c>
      <c r="R132" s="13">
        <f t="shared" ca="1" si="18"/>
        <v>-5.2734586064105006E-2</v>
      </c>
    </row>
    <row r="133" spans="1:18">
      <c r="A133" s="71"/>
      <c r="B133" s="71"/>
      <c r="C133" s="71"/>
      <c r="D133" s="72">
        <f t="shared" si="19"/>
        <v>0</v>
      </c>
      <c r="E133" s="72">
        <f t="shared" si="19"/>
        <v>0</v>
      </c>
      <c r="F133" s="30">
        <f t="shared" si="20"/>
        <v>0</v>
      </c>
      <c r="G133" s="30">
        <f t="shared" si="20"/>
        <v>0</v>
      </c>
      <c r="H133" s="30">
        <f t="shared" si="21"/>
        <v>0</v>
      </c>
      <c r="I133" s="30">
        <f t="shared" si="22"/>
        <v>0</v>
      </c>
      <c r="J133" s="30">
        <f t="shared" si="23"/>
        <v>0</v>
      </c>
      <c r="K133" s="30">
        <f t="shared" si="24"/>
        <v>0</v>
      </c>
      <c r="L133" s="30">
        <f t="shared" si="25"/>
        <v>0</v>
      </c>
      <c r="M133" s="30">
        <f t="shared" ca="1" si="17"/>
        <v>5.2734586064105006E-2</v>
      </c>
      <c r="N133" s="30">
        <f t="shared" ca="1" si="26"/>
        <v>0</v>
      </c>
      <c r="O133" s="79">
        <f t="shared" ca="1" si="27"/>
        <v>0</v>
      </c>
      <c r="P133" s="30">
        <f t="shared" ca="1" si="28"/>
        <v>0</v>
      </c>
      <c r="Q133" s="30">
        <f t="shared" ca="1" si="29"/>
        <v>0</v>
      </c>
      <c r="R133" s="13">
        <f t="shared" ca="1" si="18"/>
        <v>-5.2734586064105006E-2</v>
      </c>
    </row>
    <row r="134" spans="1:18">
      <c r="A134" s="71"/>
      <c r="B134" s="71"/>
      <c r="C134" s="71"/>
      <c r="D134" s="72">
        <f t="shared" si="19"/>
        <v>0</v>
      </c>
      <c r="E134" s="72">
        <f t="shared" si="19"/>
        <v>0</v>
      </c>
      <c r="F134" s="30">
        <f t="shared" si="20"/>
        <v>0</v>
      </c>
      <c r="G134" s="30">
        <f t="shared" si="20"/>
        <v>0</v>
      </c>
      <c r="H134" s="30">
        <f t="shared" si="21"/>
        <v>0</v>
      </c>
      <c r="I134" s="30">
        <f t="shared" si="22"/>
        <v>0</v>
      </c>
      <c r="J134" s="30">
        <f t="shared" si="23"/>
        <v>0</v>
      </c>
      <c r="K134" s="30">
        <f t="shared" si="24"/>
        <v>0</v>
      </c>
      <c r="L134" s="30">
        <f t="shared" si="25"/>
        <v>0</v>
      </c>
      <c r="M134" s="30">
        <f t="shared" ca="1" si="17"/>
        <v>5.2734586064105006E-2</v>
      </c>
      <c r="N134" s="30">
        <f t="shared" ca="1" si="26"/>
        <v>0</v>
      </c>
      <c r="O134" s="79">
        <f t="shared" ca="1" si="27"/>
        <v>0</v>
      </c>
      <c r="P134" s="30">
        <f t="shared" ca="1" si="28"/>
        <v>0</v>
      </c>
      <c r="Q134" s="30">
        <f t="shared" ca="1" si="29"/>
        <v>0</v>
      </c>
      <c r="R134" s="13">
        <f t="shared" ca="1" si="18"/>
        <v>-5.2734586064105006E-2</v>
      </c>
    </row>
    <row r="135" spans="1:18">
      <c r="A135" s="71"/>
      <c r="B135" s="71"/>
      <c r="C135" s="71"/>
      <c r="D135" s="72">
        <f t="shared" si="19"/>
        <v>0</v>
      </c>
      <c r="E135" s="72">
        <f t="shared" si="19"/>
        <v>0</v>
      </c>
      <c r="F135" s="30">
        <f t="shared" si="20"/>
        <v>0</v>
      </c>
      <c r="G135" s="30">
        <f t="shared" si="20"/>
        <v>0</v>
      </c>
      <c r="H135" s="30">
        <f t="shared" si="21"/>
        <v>0</v>
      </c>
      <c r="I135" s="30">
        <f t="shared" si="22"/>
        <v>0</v>
      </c>
      <c r="J135" s="30">
        <f t="shared" si="23"/>
        <v>0</v>
      </c>
      <c r="K135" s="30">
        <f t="shared" si="24"/>
        <v>0</v>
      </c>
      <c r="L135" s="30">
        <f t="shared" si="25"/>
        <v>0</v>
      </c>
      <c r="M135" s="30">
        <f t="shared" ca="1" si="17"/>
        <v>5.2734586064105006E-2</v>
      </c>
      <c r="N135" s="30">
        <f t="shared" ca="1" si="26"/>
        <v>0</v>
      </c>
      <c r="O135" s="79">
        <f t="shared" ca="1" si="27"/>
        <v>0</v>
      </c>
      <c r="P135" s="30">
        <f t="shared" ca="1" si="28"/>
        <v>0</v>
      </c>
      <c r="Q135" s="30">
        <f t="shared" ca="1" si="29"/>
        <v>0</v>
      </c>
      <c r="R135" s="13">
        <f t="shared" ca="1" si="18"/>
        <v>-5.2734586064105006E-2</v>
      </c>
    </row>
    <row r="136" spans="1:18">
      <c r="A136" s="71"/>
      <c r="B136" s="71"/>
      <c r="C136" s="71"/>
      <c r="D136" s="72">
        <f t="shared" si="19"/>
        <v>0</v>
      </c>
      <c r="E136" s="72">
        <f t="shared" si="19"/>
        <v>0</v>
      </c>
      <c r="F136" s="30">
        <f t="shared" si="20"/>
        <v>0</v>
      </c>
      <c r="G136" s="30">
        <f t="shared" si="20"/>
        <v>0</v>
      </c>
      <c r="H136" s="30">
        <f t="shared" si="21"/>
        <v>0</v>
      </c>
      <c r="I136" s="30">
        <f t="shared" si="22"/>
        <v>0</v>
      </c>
      <c r="J136" s="30">
        <f t="shared" si="23"/>
        <v>0</v>
      </c>
      <c r="K136" s="30">
        <f t="shared" si="24"/>
        <v>0</v>
      </c>
      <c r="L136" s="30">
        <f t="shared" si="25"/>
        <v>0</v>
      </c>
      <c r="M136" s="30">
        <f t="shared" ca="1" si="17"/>
        <v>5.2734586064105006E-2</v>
      </c>
      <c r="N136" s="30">
        <f t="shared" ca="1" si="26"/>
        <v>0</v>
      </c>
      <c r="O136" s="79">
        <f t="shared" ca="1" si="27"/>
        <v>0</v>
      </c>
      <c r="P136" s="30">
        <f t="shared" ca="1" si="28"/>
        <v>0</v>
      </c>
      <c r="Q136" s="30">
        <f t="shared" ca="1" si="29"/>
        <v>0</v>
      </c>
      <c r="R136" s="13">
        <f t="shared" ca="1" si="18"/>
        <v>-5.2734586064105006E-2</v>
      </c>
    </row>
    <row r="137" spans="1:18">
      <c r="A137" s="71"/>
      <c r="B137" s="71"/>
      <c r="C137" s="71"/>
      <c r="D137" s="72">
        <f t="shared" si="19"/>
        <v>0</v>
      </c>
      <c r="E137" s="72">
        <f t="shared" si="19"/>
        <v>0</v>
      </c>
      <c r="F137" s="30">
        <f t="shared" si="20"/>
        <v>0</v>
      </c>
      <c r="G137" s="30">
        <f t="shared" si="20"/>
        <v>0</v>
      </c>
      <c r="H137" s="30">
        <f t="shared" si="21"/>
        <v>0</v>
      </c>
      <c r="I137" s="30">
        <f t="shared" si="22"/>
        <v>0</v>
      </c>
      <c r="J137" s="30">
        <f t="shared" si="23"/>
        <v>0</v>
      </c>
      <c r="K137" s="30">
        <f t="shared" si="24"/>
        <v>0</v>
      </c>
      <c r="L137" s="30">
        <f t="shared" si="25"/>
        <v>0</v>
      </c>
      <c r="M137" s="30">
        <f t="shared" ca="1" si="17"/>
        <v>5.2734586064105006E-2</v>
      </c>
      <c r="N137" s="30">
        <f t="shared" ca="1" si="26"/>
        <v>0</v>
      </c>
      <c r="O137" s="79">
        <f t="shared" ca="1" si="27"/>
        <v>0</v>
      </c>
      <c r="P137" s="30">
        <f t="shared" ca="1" si="28"/>
        <v>0</v>
      </c>
      <c r="Q137" s="30">
        <f t="shared" ca="1" si="29"/>
        <v>0</v>
      </c>
      <c r="R137" s="13">
        <f t="shared" ca="1" si="18"/>
        <v>-5.2734586064105006E-2</v>
      </c>
    </row>
    <row r="138" spans="1:18">
      <c r="A138" s="71"/>
      <c r="B138" s="71"/>
      <c r="C138" s="71"/>
      <c r="D138" s="72">
        <f t="shared" si="19"/>
        <v>0</v>
      </c>
      <c r="E138" s="72">
        <f t="shared" si="19"/>
        <v>0</v>
      </c>
      <c r="F138" s="30">
        <f t="shared" si="20"/>
        <v>0</v>
      </c>
      <c r="G138" s="30">
        <f t="shared" si="20"/>
        <v>0</v>
      </c>
      <c r="H138" s="30">
        <f t="shared" si="21"/>
        <v>0</v>
      </c>
      <c r="I138" s="30">
        <f t="shared" si="22"/>
        <v>0</v>
      </c>
      <c r="J138" s="30">
        <f t="shared" si="23"/>
        <v>0</v>
      </c>
      <c r="K138" s="30">
        <f t="shared" si="24"/>
        <v>0</v>
      </c>
      <c r="L138" s="30">
        <f t="shared" si="25"/>
        <v>0</v>
      </c>
      <c r="M138" s="30">
        <f t="shared" ca="1" si="17"/>
        <v>5.2734586064105006E-2</v>
      </c>
      <c r="N138" s="30">
        <f t="shared" ca="1" si="26"/>
        <v>0</v>
      </c>
      <c r="O138" s="79">
        <f t="shared" ca="1" si="27"/>
        <v>0</v>
      </c>
      <c r="P138" s="30">
        <f t="shared" ca="1" si="28"/>
        <v>0</v>
      </c>
      <c r="Q138" s="30">
        <f t="shared" ca="1" si="29"/>
        <v>0</v>
      </c>
      <c r="R138" s="13">
        <f t="shared" ca="1" si="18"/>
        <v>-5.2734586064105006E-2</v>
      </c>
    </row>
    <row r="139" spans="1:18">
      <c r="A139" s="71"/>
      <c r="B139" s="71"/>
      <c r="C139" s="71"/>
      <c r="D139" s="72">
        <f t="shared" si="19"/>
        <v>0</v>
      </c>
      <c r="E139" s="72">
        <f t="shared" si="19"/>
        <v>0</v>
      </c>
      <c r="F139" s="30">
        <f t="shared" si="20"/>
        <v>0</v>
      </c>
      <c r="G139" s="30">
        <f t="shared" si="20"/>
        <v>0</v>
      </c>
      <c r="H139" s="30">
        <f t="shared" si="21"/>
        <v>0</v>
      </c>
      <c r="I139" s="30">
        <f t="shared" si="22"/>
        <v>0</v>
      </c>
      <c r="J139" s="30">
        <f t="shared" si="23"/>
        <v>0</v>
      </c>
      <c r="K139" s="30">
        <f t="shared" si="24"/>
        <v>0</v>
      </c>
      <c r="L139" s="30">
        <f t="shared" si="25"/>
        <v>0</v>
      </c>
      <c r="M139" s="30">
        <f t="shared" ca="1" si="17"/>
        <v>5.2734586064105006E-2</v>
      </c>
      <c r="N139" s="30">
        <f t="shared" ca="1" si="26"/>
        <v>0</v>
      </c>
      <c r="O139" s="79">
        <f t="shared" ca="1" si="27"/>
        <v>0</v>
      </c>
      <c r="P139" s="30">
        <f t="shared" ca="1" si="28"/>
        <v>0</v>
      </c>
      <c r="Q139" s="30">
        <f t="shared" ca="1" si="29"/>
        <v>0</v>
      </c>
      <c r="R139" s="13">
        <f t="shared" ca="1" si="18"/>
        <v>-5.2734586064105006E-2</v>
      </c>
    </row>
    <row r="140" spans="1:18">
      <c r="A140" s="71"/>
      <c r="B140" s="71"/>
      <c r="C140" s="71"/>
      <c r="D140" s="72">
        <f t="shared" si="19"/>
        <v>0</v>
      </c>
      <c r="E140" s="72">
        <f t="shared" si="19"/>
        <v>0</v>
      </c>
      <c r="F140" s="30">
        <f t="shared" si="20"/>
        <v>0</v>
      </c>
      <c r="G140" s="30">
        <f t="shared" si="20"/>
        <v>0</v>
      </c>
      <c r="H140" s="30">
        <f t="shared" si="21"/>
        <v>0</v>
      </c>
      <c r="I140" s="30">
        <f t="shared" si="22"/>
        <v>0</v>
      </c>
      <c r="J140" s="30">
        <f t="shared" si="23"/>
        <v>0</v>
      </c>
      <c r="K140" s="30">
        <f t="shared" si="24"/>
        <v>0</v>
      </c>
      <c r="L140" s="30">
        <f t="shared" si="25"/>
        <v>0</v>
      </c>
      <c r="M140" s="30">
        <f t="shared" ca="1" si="17"/>
        <v>5.2734586064105006E-2</v>
      </c>
      <c r="N140" s="30">
        <f t="shared" ca="1" si="26"/>
        <v>0</v>
      </c>
      <c r="O140" s="79">
        <f t="shared" ca="1" si="27"/>
        <v>0</v>
      </c>
      <c r="P140" s="30">
        <f t="shared" ca="1" si="28"/>
        <v>0</v>
      </c>
      <c r="Q140" s="30">
        <f t="shared" ca="1" si="29"/>
        <v>0</v>
      </c>
      <c r="R140" s="13">
        <f t="shared" ca="1" si="18"/>
        <v>-5.2734586064105006E-2</v>
      </c>
    </row>
    <row r="141" spans="1:18">
      <c r="A141" s="71"/>
      <c r="B141" s="71"/>
      <c r="C141" s="71"/>
      <c r="D141" s="72">
        <f t="shared" si="19"/>
        <v>0</v>
      </c>
      <c r="E141" s="72">
        <f t="shared" si="19"/>
        <v>0</v>
      </c>
      <c r="F141" s="30">
        <f t="shared" si="20"/>
        <v>0</v>
      </c>
      <c r="G141" s="30">
        <f t="shared" si="20"/>
        <v>0</v>
      </c>
      <c r="H141" s="30">
        <f t="shared" si="21"/>
        <v>0</v>
      </c>
      <c r="I141" s="30">
        <f t="shared" si="22"/>
        <v>0</v>
      </c>
      <c r="J141" s="30">
        <f t="shared" si="23"/>
        <v>0</v>
      </c>
      <c r="K141" s="30">
        <f t="shared" si="24"/>
        <v>0</v>
      </c>
      <c r="L141" s="30">
        <f t="shared" si="25"/>
        <v>0</v>
      </c>
      <c r="M141" s="30">
        <f t="shared" ca="1" si="17"/>
        <v>5.2734586064105006E-2</v>
      </c>
      <c r="N141" s="30">
        <f t="shared" ca="1" si="26"/>
        <v>0</v>
      </c>
      <c r="O141" s="79">
        <f t="shared" ca="1" si="27"/>
        <v>0</v>
      </c>
      <c r="P141" s="30">
        <f t="shared" ca="1" si="28"/>
        <v>0</v>
      </c>
      <c r="Q141" s="30">
        <f t="shared" ca="1" si="29"/>
        <v>0</v>
      </c>
      <c r="R141" s="13">
        <f t="shared" ca="1" si="18"/>
        <v>-5.2734586064105006E-2</v>
      </c>
    </row>
    <row r="142" spans="1:18">
      <c r="A142" s="71"/>
      <c r="B142" s="71"/>
      <c r="C142" s="71"/>
      <c r="D142" s="72">
        <f t="shared" si="19"/>
        <v>0</v>
      </c>
      <c r="E142" s="72">
        <f t="shared" si="19"/>
        <v>0</v>
      </c>
      <c r="F142" s="30">
        <f t="shared" si="20"/>
        <v>0</v>
      </c>
      <c r="G142" s="30">
        <f t="shared" si="20"/>
        <v>0</v>
      </c>
      <c r="H142" s="30">
        <f t="shared" si="21"/>
        <v>0</v>
      </c>
      <c r="I142" s="30">
        <f t="shared" si="22"/>
        <v>0</v>
      </c>
      <c r="J142" s="30">
        <f t="shared" si="23"/>
        <v>0</v>
      </c>
      <c r="K142" s="30">
        <f t="shared" si="24"/>
        <v>0</v>
      </c>
      <c r="L142" s="30">
        <f t="shared" si="25"/>
        <v>0</v>
      </c>
      <c r="M142" s="30">
        <f t="shared" ca="1" si="17"/>
        <v>5.2734586064105006E-2</v>
      </c>
      <c r="N142" s="30">
        <f t="shared" ca="1" si="26"/>
        <v>0</v>
      </c>
      <c r="O142" s="79">
        <f t="shared" ca="1" si="27"/>
        <v>0</v>
      </c>
      <c r="P142" s="30">
        <f t="shared" ca="1" si="28"/>
        <v>0</v>
      </c>
      <c r="Q142" s="30">
        <f t="shared" ca="1" si="29"/>
        <v>0</v>
      </c>
      <c r="R142" s="13">
        <f t="shared" ca="1" si="18"/>
        <v>-5.2734586064105006E-2</v>
      </c>
    </row>
    <row r="143" spans="1:18">
      <c r="A143" s="71"/>
      <c r="B143" s="71"/>
      <c r="C143" s="71"/>
      <c r="D143" s="72">
        <f t="shared" si="19"/>
        <v>0</v>
      </c>
      <c r="E143" s="72">
        <f t="shared" si="19"/>
        <v>0</v>
      </c>
      <c r="F143" s="30">
        <f t="shared" si="20"/>
        <v>0</v>
      </c>
      <c r="G143" s="30">
        <f t="shared" si="20"/>
        <v>0</v>
      </c>
      <c r="H143" s="30">
        <f t="shared" si="21"/>
        <v>0</v>
      </c>
      <c r="I143" s="30">
        <f t="shared" si="22"/>
        <v>0</v>
      </c>
      <c r="J143" s="30">
        <f t="shared" si="23"/>
        <v>0</v>
      </c>
      <c r="K143" s="30">
        <f t="shared" si="24"/>
        <v>0</v>
      </c>
      <c r="L143" s="30">
        <f t="shared" si="25"/>
        <v>0</v>
      </c>
      <c r="M143" s="30">
        <f t="shared" ca="1" si="17"/>
        <v>5.2734586064105006E-2</v>
      </c>
      <c r="N143" s="30">
        <f t="shared" ca="1" si="26"/>
        <v>0</v>
      </c>
      <c r="O143" s="79">
        <f t="shared" ca="1" si="27"/>
        <v>0</v>
      </c>
      <c r="P143" s="30">
        <f t="shared" ca="1" si="28"/>
        <v>0</v>
      </c>
      <c r="Q143" s="30">
        <f t="shared" ca="1" si="29"/>
        <v>0</v>
      </c>
      <c r="R143" s="13">
        <f t="shared" ca="1" si="18"/>
        <v>-5.2734586064105006E-2</v>
      </c>
    </row>
    <row r="144" spans="1:18">
      <c r="A144" s="71"/>
      <c r="B144" s="71"/>
      <c r="C144" s="71"/>
      <c r="D144" s="72">
        <f t="shared" si="19"/>
        <v>0</v>
      </c>
      <c r="E144" s="72">
        <f t="shared" si="19"/>
        <v>0</v>
      </c>
      <c r="F144" s="30">
        <f t="shared" si="20"/>
        <v>0</v>
      </c>
      <c r="G144" s="30">
        <f t="shared" si="20"/>
        <v>0</v>
      </c>
      <c r="H144" s="30">
        <f t="shared" si="21"/>
        <v>0</v>
      </c>
      <c r="I144" s="30">
        <f t="shared" si="22"/>
        <v>0</v>
      </c>
      <c r="J144" s="30">
        <f t="shared" si="23"/>
        <v>0</v>
      </c>
      <c r="K144" s="30">
        <f t="shared" si="24"/>
        <v>0</v>
      </c>
      <c r="L144" s="30">
        <f t="shared" si="25"/>
        <v>0</v>
      </c>
      <c r="M144" s="30">
        <f t="shared" ca="1" si="17"/>
        <v>5.2734586064105006E-2</v>
      </c>
      <c r="N144" s="30">
        <f t="shared" ca="1" si="26"/>
        <v>0</v>
      </c>
      <c r="O144" s="79">
        <f t="shared" ca="1" si="27"/>
        <v>0</v>
      </c>
      <c r="P144" s="30">
        <f t="shared" ca="1" si="28"/>
        <v>0</v>
      </c>
      <c r="Q144" s="30">
        <f t="shared" ca="1" si="29"/>
        <v>0</v>
      </c>
      <c r="R144" s="13">
        <f t="shared" ca="1" si="18"/>
        <v>-5.2734586064105006E-2</v>
      </c>
    </row>
    <row r="145" spans="1:18">
      <c r="A145" s="71"/>
      <c r="B145" s="71"/>
      <c r="C145" s="71"/>
      <c r="D145" s="72">
        <f t="shared" si="19"/>
        <v>0</v>
      </c>
      <c r="E145" s="72">
        <f t="shared" si="19"/>
        <v>0</v>
      </c>
      <c r="F145" s="30">
        <f t="shared" si="20"/>
        <v>0</v>
      </c>
      <c r="G145" s="30">
        <f t="shared" si="20"/>
        <v>0</v>
      </c>
      <c r="H145" s="30">
        <f t="shared" si="21"/>
        <v>0</v>
      </c>
      <c r="I145" s="30">
        <f t="shared" si="22"/>
        <v>0</v>
      </c>
      <c r="J145" s="30">
        <f t="shared" si="23"/>
        <v>0</v>
      </c>
      <c r="K145" s="30">
        <f t="shared" si="24"/>
        <v>0</v>
      </c>
      <c r="L145" s="30">
        <f t="shared" si="25"/>
        <v>0</v>
      </c>
      <c r="M145" s="30">
        <f t="shared" ca="1" si="17"/>
        <v>5.2734586064105006E-2</v>
      </c>
      <c r="N145" s="30">
        <f t="shared" ca="1" si="26"/>
        <v>0</v>
      </c>
      <c r="O145" s="79">
        <f t="shared" ca="1" si="27"/>
        <v>0</v>
      </c>
      <c r="P145" s="30">
        <f t="shared" ca="1" si="28"/>
        <v>0</v>
      </c>
      <c r="Q145" s="30">
        <f t="shared" ca="1" si="29"/>
        <v>0</v>
      </c>
      <c r="R145" s="13">
        <f t="shared" ca="1" si="18"/>
        <v>-5.2734586064105006E-2</v>
      </c>
    </row>
    <row r="146" spans="1:18">
      <c r="A146" s="71"/>
      <c r="B146" s="71"/>
      <c r="C146" s="71"/>
      <c r="D146" s="72">
        <f t="shared" si="19"/>
        <v>0</v>
      </c>
      <c r="E146" s="72">
        <f t="shared" si="19"/>
        <v>0</v>
      </c>
      <c r="F146" s="30">
        <f t="shared" si="20"/>
        <v>0</v>
      </c>
      <c r="G146" s="30">
        <f t="shared" si="20"/>
        <v>0</v>
      </c>
      <c r="H146" s="30">
        <f t="shared" si="21"/>
        <v>0</v>
      </c>
      <c r="I146" s="30">
        <f t="shared" si="22"/>
        <v>0</v>
      </c>
      <c r="J146" s="30">
        <f t="shared" si="23"/>
        <v>0</v>
      </c>
      <c r="K146" s="30">
        <f t="shared" si="24"/>
        <v>0</v>
      </c>
      <c r="L146" s="30">
        <f t="shared" si="25"/>
        <v>0</v>
      </c>
      <c r="M146" s="30">
        <f t="shared" ca="1" si="17"/>
        <v>5.2734586064105006E-2</v>
      </c>
      <c r="N146" s="30">
        <f t="shared" ca="1" si="26"/>
        <v>0</v>
      </c>
      <c r="O146" s="79">
        <f t="shared" ca="1" si="27"/>
        <v>0</v>
      </c>
      <c r="P146" s="30">
        <f t="shared" ca="1" si="28"/>
        <v>0</v>
      </c>
      <c r="Q146" s="30">
        <f t="shared" ca="1" si="29"/>
        <v>0</v>
      </c>
      <c r="R146" s="13">
        <f t="shared" ca="1" si="18"/>
        <v>-5.2734586064105006E-2</v>
      </c>
    </row>
    <row r="147" spans="1:18">
      <c r="A147" s="71"/>
      <c r="B147" s="71"/>
      <c r="C147" s="71"/>
      <c r="D147" s="72">
        <f t="shared" si="19"/>
        <v>0</v>
      </c>
      <c r="E147" s="72">
        <f t="shared" si="19"/>
        <v>0</v>
      </c>
      <c r="F147" s="30">
        <f t="shared" si="20"/>
        <v>0</v>
      </c>
      <c r="G147" s="30">
        <f t="shared" si="20"/>
        <v>0</v>
      </c>
      <c r="H147" s="30">
        <f t="shared" si="21"/>
        <v>0</v>
      </c>
      <c r="I147" s="30">
        <f t="shared" si="22"/>
        <v>0</v>
      </c>
      <c r="J147" s="30">
        <f t="shared" si="23"/>
        <v>0</v>
      </c>
      <c r="K147" s="30">
        <f t="shared" si="24"/>
        <v>0</v>
      </c>
      <c r="L147" s="30">
        <f t="shared" si="25"/>
        <v>0</v>
      </c>
      <c r="M147" s="30">
        <f t="shared" ca="1" si="17"/>
        <v>5.2734586064105006E-2</v>
      </c>
      <c r="N147" s="30">
        <f t="shared" ca="1" si="26"/>
        <v>0</v>
      </c>
      <c r="O147" s="79">
        <f t="shared" ca="1" si="27"/>
        <v>0</v>
      </c>
      <c r="P147" s="30">
        <f t="shared" ca="1" si="28"/>
        <v>0</v>
      </c>
      <c r="Q147" s="30">
        <f t="shared" ca="1" si="29"/>
        <v>0</v>
      </c>
      <c r="R147" s="13">
        <f t="shared" ca="1" si="18"/>
        <v>-5.2734586064105006E-2</v>
      </c>
    </row>
    <row r="148" spans="1:18">
      <c r="A148" s="71"/>
      <c r="B148" s="71"/>
      <c r="C148" s="71"/>
      <c r="D148" s="72">
        <f t="shared" si="19"/>
        <v>0</v>
      </c>
      <c r="E148" s="72">
        <f t="shared" si="19"/>
        <v>0</v>
      </c>
      <c r="F148" s="30">
        <f t="shared" si="20"/>
        <v>0</v>
      </c>
      <c r="G148" s="30">
        <f t="shared" si="20"/>
        <v>0</v>
      </c>
      <c r="H148" s="30">
        <f t="shared" si="21"/>
        <v>0</v>
      </c>
      <c r="I148" s="30">
        <f t="shared" si="22"/>
        <v>0</v>
      </c>
      <c r="J148" s="30">
        <f t="shared" si="23"/>
        <v>0</v>
      </c>
      <c r="K148" s="30">
        <f t="shared" si="24"/>
        <v>0</v>
      </c>
      <c r="L148" s="30">
        <f t="shared" si="25"/>
        <v>0</v>
      </c>
      <c r="M148" s="30">
        <f t="shared" ca="1" si="17"/>
        <v>5.2734586064105006E-2</v>
      </c>
      <c r="N148" s="30">
        <f t="shared" ca="1" si="26"/>
        <v>0</v>
      </c>
      <c r="O148" s="79">
        <f t="shared" ca="1" si="27"/>
        <v>0</v>
      </c>
      <c r="P148" s="30">
        <f t="shared" ca="1" si="28"/>
        <v>0</v>
      </c>
      <c r="Q148" s="30">
        <f t="shared" ca="1" si="29"/>
        <v>0</v>
      </c>
      <c r="R148" s="13">
        <f t="shared" ca="1" si="18"/>
        <v>-5.2734586064105006E-2</v>
      </c>
    </row>
    <row r="149" spans="1:18">
      <c r="A149" s="71"/>
      <c r="B149" s="71"/>
      <c r="C149" s="71"/>
      <c r="D149" s="72">
        <f t="shared" si="19"/>
        <v>0</v>
      </c>
      <c r="E149" s="72">
        <f t="shared" si="19"/>
        <v>0</v>
      </c>
      <c r="F149" s="30">
        <f t="shared" si="20"/>
        <v>0</v>
      </c>
      <c r="G149" s="30">
        <f t="shared" si="20"/>
        <v>0</v>
      </c>
      <c r="H149" s="30">
        <f t="shared" si="21"/>
        <v>0</v>
      </c>
      <c r="I149" s="30">
        <f t="shared" si="22"/>
        <v>0</v>
      </c>
      <c r="J149" s="30">
        <f t="shared" si="23"/>
        <v>0</v>
      </c>
      <c r="K149" s="30">
        <f t="shared" si="24"/>
        <v>0</v>
      </c>
      <c r="L149" s="30">
        <f t="shared" si="25"/>
        <v>0</v>
      </c>
      <c r="M149" s="30">
        <f t="shared" ref="M149:M212" ca="1" si="30">+E$4+E$5*D149+E$6*D149^2</f>
        <v>5.2734586064105006E-2</v>
      </c>
      <c r="N149" s="30">
        <f t="shared" ca="1" si="26"/>
        <v>0</v>
      </c>
      <c r="O149" s="79">
        <f t="shared" ca="1" si="27"/>
        <v>0</v>
      </c>
      <c r="P149" s="30">
        <f t="shared" ca="1" si="28"/>
        <v>0</v>
      </c>
      <c r="Q149" s="30">
        <f t="shared" ca="1" si="29"/>
        <v>0</v>
      </c>
      <c r="R149" s="13">
        <f t="shared" ref="R149:R212" ca="1" si="31">+E149-M149</f>
        <v>-5.2734586064105006E-2</v>
      </c>
    </row>
    <row r="150" spans="1:18">
      <c r="A150" s="71"/>
      <c r="B150" s="71"/>
      <c r="C150" s="71"/>
      <c r="D150" s="72">
        <f t="shared" ref="D150:E213" si="32">A150/A$18</f>
        <v>0</v>
      </c>
      <c r="E150" s="72">
        <f t="shared" si="32"/>
        <v>0</v>
      </c>
      <c r="F150" s="30">
        <f t="shared" ref="F150:G213" si="33">$C150*D150</f>
        <v>0</v>
      </c>
      <c r="G150" s="30">
        <f t="shared" si="33"/>
        <v>0</v>
      </c>
      <c r="H150" s="30">
        <f t="shared" ref="H150:H213" si="34">C150*D150*D150</f>
        <v>0</v>
      </c>
      <c r="I150" s="30">
        <f t="shared" ref="I150:I213" si="35">C150*D150*D150*D150</f>
        <v>0</v>
      </c>
      <c r="J150" s="30">
        <f t="shared" ref="J150:J213" si="36">C150*D150*D150*D150*D150</f>
        <v>0</v>
      </c>
      <c r="K150" s="30">
        <f t="shared" ref="K150:K213" si="37">C150*E150*D150</f>
        <v>0</v>
      </c>
      <c r="L150" s="30">
        <f t="shared" ref="L150:L213" si="38">C150*E150*D150*D150</f>
        <v>0</v>
      </c>
      <c r="M150" s="30">
        <f t="shared" ca="1" si="30"/>
        <v>5.2734586064105006E-2</v>
      </c>
      <c r="N150" s="30">
        <f t="shared" ref="N150:N213" ca="1" si="39">C150*(M150-E150)^2</f>
        <v>0</v>
      </c>
      <c r="O150" s="79">
        <f t="shared" ref="O150:O213" ca="1" si="40">(C150*O$1-O$2*F150+O$3*H150)^2</f>
        <v>0</v>
      </c>
      <c r="P150" s="30">
        <f t="shared" ref="P150:P213" ca="1" si="41">(-C150*O$2+O$4*F150-O$5*H150)^2</f>
        <v>0</v>
      </c>
      <c r="Q150" s="30">
        <f t="shared" ref="Q150:Q213" ca="1" si="42">+(C150*O$3-F150*O$5+H150*O$6)^2</f>
        <v>0</v>
      </c>
      <c r="R150" s="13">
        <f t="shared" ca="1" si="31"/>
        <v>-5.2734586064105006E-2</v>
      </c>
    </row>
    <row r="151" spans="1:18">
      <c r="A151" s="71"/>
      <c r="B151" s="71"/>
      <c r="C151" s="71"/>
      <c r="D151" s="72">
        <f t="shared" si="32"/>
        <v>0</v>
      </c>
      <c r="E151" s="72">
        <f t="shared" si="32"/>
        <v>0</v>
      </c>
      <c r="F151" s="30">
        <f t="shared" si="33"/>
        <v>0</v>
      </c>
      <c r="G151" s="30">
        <f t="shared" si="33"/>
        <v>0</v>
      </c>
      <c r="H151" s="30">
        <f t="shared" si="34"/>
        <v>0</v>
      </c>
      <c r="I151" s="30">
        <f t="shared" si="35"/>
        <v>0</v>
      </c>
      <c r="J151" s="30">
        <f t="shared" si="36"/>
        <v>0</v>
      </c>
      <c r="K151" s="30">
        <f t="shared" si="37"/>
        <v>0</v>
      </c>
      <c r="L151" s="30">
        <f t="shared" si="38"/>
        <v>0</v>
      </c>
      <c r="M151" s="30">
        <f t="shared" ca="1" si="30"/>
        <v>5.2734586064105006E-2</v>
      </c>
      <c r="N151" s="30">
        <f t="shared" ca="1" si="39"/>
        <v>0</v>
      </c>
      <c r="O151" s="79">
        <f t="shared" ca="1" si="40"/>
        <v>0</v>
      </c>
      <c r="P151" s="30">
        <f t="shared" ca="1" si="41"/>
        <v>0</v>
      </c>
      <c r="Q151" s="30">
        <f t="shared" ca="1" si="42"/>
        <v>0</v>
      </c>
      <c r="R151" s="13">
        <f t="shared" ca="1" si="31"/>
        <v>-5.2734586064105006E-2</v>
      </c>
    </row>
    <row r="152" spans="1:18">
      <c r="A152" s="71"/>
      <c r="B152" s="71"/>
      <c r="C152" s="71"/>
      <c r="D152" s="72">
        <f t="shared" si="32"/>
        <v>0</v>
      </c>
      <c r="E152" s="72">
        <f t="shared" si="32"/>
        <v>0</v>
      </c>
      <c r="F152" s="30">
        <f t="shared" si="33"/>
        <v>0</v>
      </c>
      <c r="G152" s="30">
        <f t="shared" si="33"/>
        <v>0</v>
      </c>
      <c r="H152" s="30">
        <f t="shared" si="34"/>
        <v>0</v>
      </c>
      <c r="I152" s="30">
        <f t="shared" si="35"/>
        <v>0</v>
      </c>
      <c r="J152" s="30">
        <f t="shared" si="36"/>
        <v>0</v>
      </c>
      <c r="K152" s="30">
        <f t="shared" si="37"/>
        <v>0</v>
      </c>
      <c r="L152" s="30">
        <f t="shared" si="38"/>
        <v>0</v>
      </c>
      <c r="M152" s="30">
        <f t="shared" ca="1" si="30"/>
        <v>5.2734586064105006E-2</v>
      </c>
      <c r="N152" s="30">
        <f t="shared" ca="1" si="39"/>
        <v>0</v>
      </c>
      <c r="O152" s="79">
        <f t="shared" ca="1" si="40"/>
        <v>0</v>
      </c>
      <c r="P152" s="30">
        <f t="shared" ca="1" si="41"/>
        <v>0</v>
      </c>
      <c r="Q152" s="30">
        <f t="shared" ca="1" si="42"/>
        <v>0</v>
      </c>
      <c r="R152" s="13">
        <f t="shared" ca="1" si="31"/>
        <v>-5.2734586064105006E-2</v>
      </c>
    </row>
    <row r="153" spans="1:18">
      <c r="A153" s="71"/>
      <c r="B153" s="71"/>
      <c r="C153" s="71"/>
      <c r="D153" s="72">
        <f t="shared" si="32"/>
        <v>0</v>
      </c>
      <c r="E153" s="72">
        <f t="shared" si="32"/>
        <v>0</v>
      </c>
      <c r="F153" s="30">
        <f t="shared" si="33"/>
        <v>0</v>
      </c>
      <c r="G153" s="30">
        <f t="shared" si="33"/>
        <v>0</v>
      </c>
      <c r="H153" s="30">
        <f t="shared" si="34"/>
        <v>0</v>
      </c>
      <c r="I153" s="30">
        <f t="shared" si="35"/>
        <v>0</v>
      </c>
      <c r="J153" s="30">
        <f t="shared" si="36"/>
        <v>0</v>
      </c>
      <c r="K153" s="30">
        <f t="shared" si="37"/>
        <v>0</v>
      </c>
      <c r="L153" s="30">
        <f t="shared" si="38"/>
        <v>0</v>
      </c>
      <c r="M153" s="30">
        <f t="shared" ca="1" si="30"/>
        <v>5.2734586064105006E-2</v>
      </c>
      <c r="N153" s="30">
        <f t="shared" ca="1" si="39"/>
        <v>0</v>
      </c>
      <c r="O153" s="79">
        <f t="shared" ca="1" si="40"/>
        <v>0</v>
      </c>
      <c r="P153" s="30">
        <f t="shared" ca="1" si="41"/>
        <v>0</v>
      </c>
      <c r="Q153" s="30">
        <f t="shared" ca="1" si="42"/>
        <v>0</v>
      </c>
      <c r="R153" s="13">
        <f t="shared" ca="1" si="31"/>
        <v>-5.2734586064105006E-2</v>
      </c>
    </row>
    <row r="154" spans="1:18">
      <c r="A154" s="71"/>
      <c r="B154" s="71"/>
      <c r="C154" s="71"/>
      <c r="D154" s="72">
        <f t="shared" si="32"/>
        <v>0</v>
      </c>
      <c r="E154" s="72">
        <f t="shared" si="32"/>
        <v>0</v>
      </c>
      <c r="F154" s="30">
        <f t="shared" si="33"/>
        <v>0</v>
      </c>
      <c r="G154" s="30">
        <f t="shared" si="33"/>
        <v>0</v>
      </c>
      <c r="H154" s="30">
        <f t="shared" si="34"/>
        <v>0</v>
      </c>
      <c r="I154" s="30">
        <f t="shared" si="35"/>
        <v>0</v>
      </c>
      <c r="J154" s="30">
        <f t="shared" si="36"/>
        <v>0</v>
      </c>
      <c r="K154" s="30">
        <f t="shared" si="37"/>
        <v>0</v>
      </c>
      <c r="L154" s="30">
        <f t="shared" si="38"/>
        <v>0</v>
      </c>
      <c r="M154" s="30">
        <f t="shared" ca="1" si="30"/>
        <v>5.2734586064105006E-2</v>
      </c>
      <c r="N154" s="30">
        <f t="shared" ca="1" si="39"/>
        <v>0</v>
      </c>
      <c r="O154" s="79">
        <f t="shared" ca="1" si="40"/>
        <v>0</v>
      </c>
      <c r="P154" s="30">
        <f t="shared" ca="1" si="41"/>
        <v>0</v>
      </c>
      <c r="Q154" s="30">
        <f t="shared" ca="1" si="42"/>
        <v>0</v>
      </c>
      <c r="R154" s="13">
        <f t="shared" ca="1" si="31"/>
        <v>-5.2734586064105006E-2</v>
      </c>
    </row>
    <row r="155" spans="1:18">
      <c r="A155" s="71"/>
      <c r="B155" s="71"/>
      <c r="C155" s="71"/>
      <c r="D155" s="72">
        <f t="shared" si="32"/>
        <v>0</v>
      </c>
      <c r="E155" s="72">
        <f t="shared" si="32"/>
        <v>0</v>
      </c>
      <c r="F155" s="30">
        <f t="shared" si="33"/>
        <v>0</v>
      </c>
      <c r="G155" s="30">
        <f t="shared" si="33"/>
        <v>0</v>
      </c>
      <c r="H155" s="30">
        <f t="shared" si="34"/>
        <v>0</v>
      </c>
      <c r="I155" s="30">
        <f t="shared" si="35"/>
        <v>0</v>
      </c>
      <c r="J155" s="30">
        <f t="shared" si="36"/>
        <v>0</v>
      </c>
      <c r="K155" s="30">
        <f t="shared" si="37"/>
        <v>0</v>
      </c>
      <c r="L155" s="30">
        <f t="shared" si="38"/>
        <v>0</v>
      </c>
      <c r="M155" s="30">
        <f t="shared" ca="1" si="30"/>
        <v>5.2734586064105006E-2</v>
      </c>
      <c r="N155" s="30">
        <f t="shared" ca="1" si="39"/>
        <v>0</v>
      </c>
      <c r="O155" s="79">
        <f t="shared" ca="1" si="40"/>
        <v>0</v>
      </c>
      <c r="P155" s="30">
        <f t="shared" ca="1" si="41"/>
        <v>0</v>
      </c>
      <c r="Q155" s="30">
        <f t="shared" ca="1" si="42"/>
        <v>0</v>
      </c>
      <c r="R155" s="13">
        <f t="shared" ca="1" si="31"/>
        <v>-5.2734586064105006E-2</v>
      </c>
    </row>
    <row r="156" spans="1:18">
      <c r="A156" s="71"/>
      <c r="B156" s="71"/>
      <c r="C156" s="71"/>
      <c r="D156" s="72">
        <f t="shared" si="32"/>
        <v>0</v>
      </c>
      <c r="E156" s="72">
        <f t="shared" si="32"/>
        <v>0</v>
      </c>
      <c r="F156" s="30">
        <f t="shared" si="33"/>
        <v>0</v>
      </c>
      <c r="G156" s="30">
        <f t="shared" si="33"/>
        <v>0</v>
      </c>
      <c r="H156" s="30">
        <f t="shared" si="34"/>
        <v>0</v>
      </c>
      <c r="I156" s="30">
        <f t="shared" si="35"/>
        <v>0</v>
      </c>
      <c r="J156" s="30">
        <f t="shared" si="36"/>
        <v>0</v>
      </c>
      <c r="K156" s="30">
        <f t="shared" si="37"/>
        <v>0</v>
      </c>
      <c r="L156" s="30">
        <f t="shared" si="38"/>
        <v>0</v>
      </c>
      <c r="M156" s="30">
        <f t="shared" ca="1" si="30"/>
        <v>5.2734586064105006E-2</v>
      </c>
      <c r="N156" s="30">
        <f t="shared" ca="1" si="39"/>
        <v>0</v>
      </c>
      <c r="O156" s="79">
        <f t="shared" ca="1" si="40"/>
        <v>0</v>
      </c>
      <c r="P156" s="30">
        <f t="shared" ca="1" si="41"/>
        <v>0</v>
      </c>
      <c r="Q156" s="30">
        <f t="shared" ca="1" si="42"/>
        <v>0</v>
      </c>
      <c r="R156" s="13">
        <f t="shared" ca="1" si="31"/>
        <v>-5.2734586064105006E-2</v>
      </c>
    </row>
    <row r="157" spans="1:18">
      <c r="A157" s="71"/>
      <c r="B157" s="71"/>
      <c r="C157" s="71"/>
      <c r="D157" s="72">
        <f t="shared" si="32"/>
        <v>0</v>
      </c>
      <c r="E157" s="72">
        <f t="shared" si="32"/>
        <v>0</v>
      </c>
      <c r="F157" s="30">
        <f t="shared" si="33"/>
        <v>0</v>
      </c>
      <c r="G157" s="30">
        <f t="shared" si="33"/>
        <v>0</v>
      </c>
      <c r="H157" s="30">
        <f t="shared" si="34"/>
        <v>0</v>
      </c>
      <c r="I157" s="30">
        <f t="shared" si="35"/>
        <v>0</v>
      </c>
      <c r="J157" s="30">
        <f t="shared" si="36"/>
        <v>0</v>
      </c>
      <c r="K157" s="30">
        <f t="shared" si="37"/>
        <v>0</v>
      </c>
      <c r="L157" s="30">
        <f t="shared" si="38"/>
        <v>0</v>
      </c>
      <c r="M157" s="30">
        <f t="shared" ca="1" si="30"/>
        <v>5.2734586064105006E-2</v>
      </c>
      <c r="N157" s="30">
        <f t="shared" ca="1" si="39"/>
        <v>0</v>
      </c>
      <c r="O157" s="79">
        <f t="shared" ca="1" si="40"/>
        <v>0</v>
      </c>
      <c r="P157" s="30">
        <f t="shared" ca="1" si="41"/>
        <v>0</v>
      </c>
      <c r="Q157" s="30">
        <f t="shared" ca="1" si="42"/>
        <v>0</v>
      </c>
      <c r="R157" s="13">
        <f t="shared" ca="1" si="31"/>
        <v>-5.2734586064105006E-2</v>
      </c>
    </row>
    <row r="158" spans="1:18">
      <c r="A158" s="71"/>
      <c r="B158" s="71"/>
      <c r="C158" s="71"/>
      <c r="D158" s="72">
        <f t="shared" si="32"/>
        <v>0</v>
      </c>
      <c r="E158" s="72">
        <f t="shared" si="32"/>
        <v>0</v>
      </c>
      <c r="F158" s="30">
        <f t="shared" si="33"/>
        <v>0</v>
      </c>
      <c r="G158" s="30">
        <f t="shared" si="33"/>
        <v>0</v>
      </c>
      <c r="H158" s="30">
        <f t="shared" si="34"/>
        <v>0</v>
      </c>
      <c r="I158" s="30">
        <f t="shared" si="35"/>
        <v>0</v>
      </c>
      <c r="J158" s="30">
        <f t="shared" si="36"/>
        <v>0</v>
      </c>
      <c r="K158" s="30">
        <f t="shared" si="37"/>
        <v>0</v>
      </c>
      <c r="L158" s="30">
        <f t="shared" si="38"/>
        <v>0</v>
      </c>
      <c r="M158" s="30">
        <f t="shared" ca="1" si="30"/>
        <v>5.2734586064105006E-2</v>
      </c>
      <c r="N158" s="30">
        <f t="shared" ca="1" si="39"/>
        <v>0</v>
      </c>
      <c r="O158" s="79">
        <f t="shared" ca="1" si="40"/>
        <v>0</v>
      </c>
      <c r="P158" s="30">
        <f t="shared" ca="1" si="41"/>
        <v>0</v>
      </c>
      <c r="Q158" s="30">
        <f t="shared" ca="1" si="42"/>
        <v>0</v>
      </c>
      <c r="R158" s="13">
        <f t="shared" ca="1" si="31"/>
        <v>-5.2734586064105006E-2</v>
      </c>
    </row>
    <row r="159" spans="1:18">
      <c r="A159" s="71"/>
      <c r="B159" s="71"/>
      <c r="C159" s="71"/>
      <c r="D159" s="72">
        <f t="shared" si="32"/>
        <v>0</v>
      </c>
      <c r="E159" s="72">
        <f t="shared" si="32"/>
        <v>0</v>
      </c>
      <c r="F159" s="30">
        <f t="shared" si="33"/>
        <v>0</v>
      </c>
      <c r="G159" s="30">
        <f t="shared" si="33"/>
        <v>0</v>
      </c>
      <c r="H159" s="30">
        <f t="shared" si="34"/>
        <v>0</v>
      </c>
      <c r="I159" s="30">
        <f t="shared" si="35"/>
        <v>0</v>
      </c>
      <c r="J159" s="30">
        <f t="shared" si="36"/>
        <v>0</v>
      </c>
      <c r="K159" s="30">
        <f t="shared" si="37"/>
        <v>0</v>
      </c>
      <c r="L159" s="30">
        <f t="shared" si="38"/>
        <v>0</v>
      </c>
      <c r="M159" s="30">
        <f t="shared" ca="1" si="30"/>
        <v>5.2734586064105006E-2</v>
      </c>
      <c r="N159" s="30">
        <f t="shared" ca="1" si="39"/>
        <v>0</v>
      </c>
      <c r="O159" s="79">
        <f t="shared" ca="1" si="40"/>
        <v>0</v>
      </c>
      <c r="P159" s="30">
        <f t="shared" ca="1" si="41"/>
        <v>0</v>
      </c>
      <c r="Q159" s="30">
        <f t="shared" ca="1" si="42"/>
        <v>0</v>
      </c>
      <c r="R159" s="13">
        <f t="shared" ca="1" si="31"/>
        <v>-5.2734586064105006E-2</v>
      </c>
    </row>
    <row r="160" spans="1:18">
      <c r="A160" s="71"/>
      <c r="B160" s="71"/>
      <c r="C160" s="71"/>
      <c r="D160" s="72">
        <f t="shared" si="32"/>
        <v>0</v>
      </c>
      <c r="E160" s="72">
        <f t="shared" si="32"/>
        <v>0</v>
      </c>
      <c r="F160" s="30">
        <f t="shared" si="33"/>
        <v>0</v>
      </c>
      <c r="G160" s="30">
        <f t="shared" si="33"/>
        <v>0</v>
      </c>
      <c r="H160" s="30">
        <f t="shared" si="34"/>
        <v>0</v>
      </c>
      <c r="I160" s="30">
        <f t="shared" si="35"/>
        <v>0</v>
      </c>
      <c r="J160" s="30">
        <f t="shared" si="36"/>
        <v>0</v>
      </c>
      <c r="K160" s="30">
        <f t="shared" si="37"/>
        <v>0</v>
      </c>
      <c r="L160" s="30">
        <f t="shared" si="38"/>
        <v>0</v>
      </c>
      <c r="M160" s="30">
        <f t="shared" ca="1" si="30"/>
        <v>5.2734586064105006E-2</v>
      </c>
      <c r="N160" s="30">
        <f t="shared" ca="1" si="39"/>
        <v>0</v>
      </c>
      <c r="O160" s="79">
        <f t="shared" ca="1" si="40"/>
        <v>0</v>
      </c>
      <c r="P160" s="30">
        <f t="shared" ca="1" si="41"/>
        <v>0</v>
      </c>
      <c r="Q160" s="30">
        <f t="shared" ca="1" si="42"/>
        <v>0</v>
      </c>
      <c r="R160" s="13">
        <f t="shared" ca="1" si="31"/>
        <v>-5.2734586064105006E-2</v>
      </c>
    </row>
    <row r="161" spans="1:18">
      <c r="A161" s="71"/>
      <c r="B161" s="71"/>
      <c r="C161" s="71"/>
      <c r="D161" s="72">
        <f t="shared" si="32"/>
        <v>0</v>
      </c>
      <c r="E161" s="72">
        <f t="shared" si="32"/>
        <v>0</v>
      </c>
      <c r="F161" s="30">
        <f t="shared" si="33"/>
        <v>0</v>
      </c>
      <c r="G161" s="30">
        <f t="shared" si="33"/>
        <v>0</v>
      </c>
      <c r="H161" s="30">
        <f t="shared" si="34"/>
        <v>0</v>
      </c>
      <c r="I161" s="30">
        <f t="shared" si="35"/>
        <v>0</v>
      </c>
      <c r="J161" s="30">
        <f t="shared" si="36"/>
        <v>0</v>
      </c>
      <c r="K161" s="30">
        <f t="shared" si="37"/>
        <v>0</v>
      </c>
      <c r="L161" s="30">
        <f t="shared" si="38"/>
        <v>0</v>
      </c>
      <c r="M161" s="30">
        <f t="shared" ca="1" si="30"/>
        <v>5.2734586064105006E-2</v>
      </c>
      <c r="N161" s="30">
        <f t="shared" ca="1" si="39"/>
        <v>0</v>
      </c>
      <c r="O161" s="79">
        <f t="shared" ca="1" si="40"/>
        <v>0</v>
      </c>
      <c r="P161" s="30">
        <f t="shared" ca="1" si="41"/>
        <v>0</v>
      </c>
      <c r="Q161" s="30">
        <f t="shared" ca="1" si="42"/>
        <v>0</v>
      </c>
      <c r="R161" s="13">
        <f t="shared" ca="1" si="31"/>
        <v>-5.2734586064105006E-2</v>
      </c>
    </row>
    <row r="162" spans="1:18">
      <c r="A162" s="71"/>
      <c r="B162" s="71"/>
      <c r="C162" s="71"/>
      <c r="D162" s="72">
        <f t="shared" si="32"/>
        <v>0</v>
      </c>
      <c r="E162" s="72">
        <f t="shared" si="32"/>
        <v>0</v>
      </c>
      <c r="F162" s="30">
        <f t="shared" si="33"/>
        <v>0</v>
      </c>
      <c r="G162" s="30">
        <f t="shared" si="33"/>
        <v>0</v>
      </c>
      <c r="H162" s="30">
        <f t="shared" si="34"/>
        <v>0</v>
      </c>
      <c r="I162" s="30">
        <f t="shared" si="35"/>
        <v>0</v>
      </c>
      <c r="J162" s="30">
        <f t="shared" si="36"/>
        <v>0</v>
      </c>
      <c r="K162" s="30">
        <f t="shared" si="37"/>
        <v>0</v>
      </c>
      <c r="L162" s="30">
        <f t="shared" si="38"/>
        <v>0</v>
      </c>
      <c r="M162" s="30">
        <f t="shared" ca="1" si="30"/>
        <v>5.2734586064105006E-2</v>
      </c>
      <c r="N162" s="30">
        <f t="shared" ca="1" si="39"/>
        <v>0</v>
      </c>
      <c r="O162" s="79">
        <f t="shared" ca="1" si="40"/>
        <v>0</v>
      </c>
      <c r="P162" s="30">
        <f t="shared" ca="1" si="41"/>
        <v>0</v>
      </c>
      <c r="Q162" s="30">
        <f t="shared" ca="1" si="42"/>
        <v>0</v>
      </c>
      <c r="R162" s="13">
        <f t="shared" ca="1" si="31"/>
        <v>-5.2734586064105006E-2</v>
      </c>
    </row>
    <row r="163" spans="1:18">
      <c r="A163" s="71"/>
      <c r="B163" s="71"/>
      <c r="C163" s="71"/>
      <c r="D163" s="72">
        <f t="shared" si="32"/>
        <v>0</v>
      </c>
      <c r="E163" s="72">
        <f t="shared" si="32"/>
        <v>0</v>
      </c>
      <c r="F163" s="30">
        <f t="shared" si="33"/>
        <v>0</v>
      </c>
      <c r="G163" s="30">
        <f t="shared" si="33"/>
        <v>0</v>
      </c>
      <c r="H163" s="30">
        <f t="shared" si="34"/>
        <v>0</v>
      </c>
      <c r="I163" s="30">
        <f t="shared" si="35"/>
        <v>0</v>
      </c>
      <c r="J163" s="30">
        <f t="shared" si="36"/>
        <v>0</v>
      </c>
      <c r="K163" s="30">
        <f t="shared" si="37"/>
        <v>0</v>
      </c>
      <c r="L163" s="30">
        <f t="shared" si="38"/>
        <v>0</v>
      </c>
      <c r="M163" s="30">
        <f t="shared" ca="1" si="30"/>
        <v>5.2734586064105006E-2</v>
      </c>
      <c r="N163" s="30">
        <f t="shared" ca="1" si="39"/>
        <v>0</v>
      </c>
      <c r="O163" s="79">
        <f t="shared" ca="1" si="40"/>
        <v>0</v>
      </c>
      <c r="P163" s="30">
        <f t="shared" ca="1" si="41"/>
        <v>0</v>
      </c>
      <c r="Q163" s="30">
        <f t="shared" ca="1" si="42"/>
        <v>0</v>
      </c>
      <c r="R163" s="13">
        <f t="shared" ca="1" si="31"/>
        <v>-5.2734586064105006E-2</v>
      </c>
    </row>
    <row r="164" spans="1:18">
      <c r="A164" s="71"/>
      <c r="B164" s="71"/>
      <c r="C164" s="71"/>
      <c r="D164" s="72">
        <f t="shared" si="32"/>
        <v>0</v>
      </c>
      <c r="E164" s="72">
        <f t="shared" si="32"/>
        <v>0</v>
      </c>
      <c r="F164" s="30">
        <f t="shared" si="33"/>
        <v>0</v>
      </c>
      <c r="G164" s="30">
        <f t="shared" si="33"/>
        <v>0</v>
      </c>
      <c r="H164" s="30">
        <f t="shared" si="34"/>
        <v>0</v>
      </c>
      <c r="I164" s="30">
        <f t="shared" si="35"/>
        <v>0</v>
      </c>
      <c r="J164" s="30">
        <f t="shared" si="36"/>
        <v>0</v>
      </c>
      <c r="K164" s="30">
        <f t="shared" si="37"/>
        <v>0</v>
      </c>
      <c r="L164" s="30">
        <f t="shared" si="38"/>
        <v>0</v>
      </c>
      <c r="M164" s="30">
        <f t="shared" ca="1" si="30"/>
        <v>5.2734586064105006E-2</v>
      </c>
      <c r="N164" s="30">
        <f t="shared" ca="1" si="39"/>
        <v>0</v>
      </c>
      <c r="O164" s="79">
        <f t="shared" ca="1" si="40"/>
        <v>0</v>
      </c>
      <c r="P164" s="30">
        <f t="shared" ca="1" si="41"/>
        <v>0</v>
      </c>
      <c r="Q164" s="30">
        <f t="shared" ca="1" si="42"/>
        <v>0</v>
      </c>
      <c r="R164" s="13">
        <f t="shared" ca="1" si="31"/>
        <v>-5.2734586064105006E-2</v>
      </c>
    </row>
    <row r="165" spans="1:18">
      <c r="A165" s="71"/>
      <c r="B165" s="71"/>
      <c r="C165" s="71"/>
      <c r="D165" s="72">
        <f t="shared" si="32"/>
        <v>0</v>
      </c>
      <c r="E165" s="72">
        <f t="shared" si="32"/>
        <v>0</v>
      </c>
      <c r="F165" s="30">
        <f t="shared" si="33"/>
        <v>0</v>
      </c>
      <c r="G165" s="30">
        <f t="shared" si="33"/>
        <v>0</v>
      </c>
      <c r="H165" s="30">
        <f t="shared" si="34"/>
        <v>0</v>
      </c>
      <c r="I165" s="30">
        <f t="shared" si="35"/>
        <v>0</v>
      </c>
      <c r="J165" s="30">
        <f t="shared" si="36"/>
        <v>0</v>
      </c>
      <c r="K165" s="30">
        <f t="shared" si="37"/>
        <v>0</v>
      </c>
      <c r="L165" s="30">
        <f t="shared" si="38"/>
        <v>0</v>
      </c>
      <c r="M165" s="30">
        <f t="shared" ca="1" si="30"/>
        <v>5.2734586064105006E-2</v>
      </c>
      <c r="N165" s="30">
        <f t="shared" ca="1" si="39"/>
        <v>0</v>
      </c>
      <c r="O165" s="79">
        <f t="shared" ca="1" si="40"/>
        <v>0</v>
      </c>
      <c r="P165" s="30">
        <f t="shared" ca="1" si="41"/>
        <v>0</v>
      </c>
      <c r="Q165" s="30">
        <f t="shared" ca="1" si="42"/>
        <v>0</v>
      </c>
      <c r="R165" s="13">
        <f t="shared" ca="1" si="31"/>
        <v>-5.2734586064105006E-2</v>
      </c>
    </row>
    <row r="166" spans="1:18">
      <c r="A166" s="71"/>
      <c r="B166" s="71"/>
      <c r="C166" s="71"/>
      <c r="D166" s="72">
        <f t="shared" si="32"/>
        <v>0</v>
      </c>
      <c r="E166" s="72">
        <f t="shared" si="32"/>
        <v>0</v>
      </c>
      <c r="F166" s="30">
        <f t="shared" si="33"/>
        <v>0</v>
      </c>
      <c r="G166" s="30">
        <f t="shared" si="33"/>
        <v>0</v>
      </c>
      <c r="H166" s="30">
        <f t="shared" si="34"/>
        <v>0</v>
      </c>
      <c r="I166" s="30">
        <f t="shared" si="35"/>
        <v>0</v>
      </c>
      <c r="J166" s="30">
        <f t="shared" si="36"/>
        <v>0</v>
      </c>
      <c r="K166" s="30">
        <f t="shared" si="37"/>
        <v>0</v>
      </c>
      <c r="L166" s="30">
        <f t="shared" si="38"/>
        <v>0</v>
      </c>
      <c r="M166" s="30">
        <f t="shared" ca="1" si="30"/>
        <v>5.2734586064105006E-2</v>
      </c>
      <c r="N166" s="30">
        <f t="shared" ca="1" si="39"/>
        <v>0</v>
      </c>
      <c r="O166" s="79">
        <f t="shared" ca="1" si="40"/>
        <v>0</v>
      </c>
      <c r="P166" s="30">
        <f t="shared" ca="1" si="41"/>
        <v>0</v>
      </c>
      <c r="Q166" s="30">
        <f t="shared" ca="1" si="42"/>
        <v>0</v>
      </c>
      <c r="R166" s="13">
        <f t="shared" ca="1" si="31"/>
        <v>-5.2734586064105006E-2</v>
      </c>
    </row>
    <row r="167" spans="1:18">
      <c r="A167" s="71"/>
      <c r="B167" s="71"/>
      <c r="C167" s="71"/>
      <c r="D167" s="72">
        <f t="shared" si="32"/>
        <v>0</v>
      </c>
      <c r="E167" s="72">
        <f t="shared" si="32"/>
        <v>0</v>
      </c>
      <c r="F167" s="30">
        <f t="shared" si="33"/>
        <v>0</v>
      </c>
      <c r="G167" s="30">
        <f t="shared" si="33"/>
        <v>0</v>
      </c>
      <c r="H167" s="30">
        <f t="shared" si="34"/>
        <v>0</v>
      </c>
      <c r="I167" s="30">
        <f t="shared" si="35"/>
        <v>0</v>
      </c>
      <c r="J167" s="30">
        <f t="shared" si="36"/>
        <v>0</v>
      </c>
      <c r="K167" s="30">
        <f t="shared" si="37"/>
        <v>0</v>
      </c>
      <c r="L167" s="30">
        <f t="shared" si="38"/>
        <v>0</v>
      </c>
      <c r="M167" s="30">
        <f t="shared" ca="1" si="30"/>
        <v>5.2734586064105006E-2</v>
      </c>
      <c r="N167" s="30">
        <f t="shared" ca="1" si="39"/>
        <v>0</v>
      </c>
      <c r="O167" s="79">
        <f t="shared" ca="1" si="40"/>
        <v>0</v>
      </c>
      <c r="P167" s="30">
        <f t="shared" ca="1" si="41"/>
        <v>0</v>
      </c>
      <c r="Q167" s="30">
        <f t="shared" ca="1" si="42"/>
        <v>0</v>
      </c>
      <c r="R167" s="13">
        <f t="shared" ca="1" si="31"/>
        <v>-5.2734586064105006E-2</v>
      </c>
    </row>
    <row r="168" spans="1:18">
      <c r="A168" s="71"/>
      <c r="B168" s="71"/>
      <c r="C168" s="71"/>
      <c r="D168" s="72">
        <f t="shared" si="32"/>
        <v>0</v>
      </c>
      <c r="E168" s="72">
        <f t="shared" si="32"/>
        <v>0</v>
      </c>
      <c r="F168" s="30">
        <f t="shared" si="33"/>
        <v>0</v>
      </c>
      <c r="G168" s="30">
        <f t="shared" si="33"/>
        <v>0</v>
      </c>
      <c r="H168" s="30">
        <f t="shared" si="34"/>
        <v>0</v>
      </c>
      <c r="I168" s="30">
        <f t="shared" si="35"/>
        <v>0</v>
      </c>
      <c r="J168" s="30">
        <f t="shared" si="36"/>
        <v>0</v>
      </c>
      <c r="K168" s="30">
        <f t="shared" si="37"/>
        <v>0</v>
      </c>
      <c r="L168" s="30">
        <f t="shared" si="38"/>
        <v>0</v>
      </c>
      <c r="M168" s="30">
        <f t="shared" ca="1" si="30"/>
        <v>5.2734586064105006E-2</v>
      </c>
      <c r="N168" s="30">
        <f t="shared" ca="1" si="39"/>
        <v>0</v>
      </c>
      <c r="O168" s="79">
        <f t="shared" ca="1" si="40"/>
        <v>0</v>
      </c>
      <c r="P168" s="30">
        <f t="shared" ca="1" si="41"/>
        <v>0</v>
      </c>
      <c r="Q168" s="30">
        <f t="shared" ca="1" si="42"/>
        <v>0</v>
      </c>
      <c r="R168" s="13">
        <f t="shared" ca="1" si="31"/>
        <v>-5.2734586064105006E-2</v>
      </c>
    </row>
    <row r="169" spans="1:18">
      <c r="A169" s="71"/>
      <c r="B169" s="71"/>
      <c r="C169" s="71"/>
      <c r="D169" s="72">
        <f t="shared" si="32"/>
        <v>0</v>
      </c>
      <c r="E169" s="72">
        <f t="shared" si="32"/>
        <v>0</v>
      </c>
      <c r="F169" s="30">
        <f t="shared" si="33"/>
        <v>0</v>
      </c>
      <c r="G169" s="30">
        <f t="shared" si="33"/>
        <v>0</v>
      </c>
      <c r="H169" s="30">
        <f t="shared" si="34"/>
        <v>0</v>
      </c>
      <c r="I169" s="30">
        <f t="shared" si="35"/>
        <v>0</v>
      </c>
      <c r="J169" s="30">
        <f t="shared" si="36"/>
        <v>0</v>
      </c>
      <c r="K169" s="30">
        <f t="shared" si="37"/>
        <v>0</v>
      </c>
      <c r="L169" s="30">
        <f t="shared" si="38"/>
        <v>0</v>
      </c>
      <c r="M169" s="30">
        <f t="shared" ca="1" si="30"/>
        <v>5.2734586064105006E-2</v>
      </c>
      <c r="N169" s="30">
        <f t="shared" ca="1" si="39"/>
        <v>0</v>
      </c>
      <c r="O169" s="79">
        <f t="shared" ca="1" si="40"/>
        <v>0</v>
      </c>
      <c r="P169" s="30">
        <f t="shared" ca="1" si="41"/>
        <v>0</v>
      </c>
      <c r="Q169" s="30">
        <f t="shared" ca="1" si="42"/>
        <v>0</v>
      </c>
      <c r="R169" s="13">
        <f t="shared" ca="1" si="31"/>
        <v>-5.2734586064105006E-2</v>
      </c>
    </row>
    <row r="170" spans="1:18">
      <c r="A170" s="71"/>
      <c r="B170" s="71"/>
      <c r="C170" s="71"/>
      <c r="D170" s="72">
        <f t="shared" si="32"/>
        <v>0</v>
      </c>
      <c r="E170" s="72">
        <f t="shared" si="32"/>
        <v>0</v>
      </c>
      <c r="F170" s="30">
        <f t="shared" si="33"/>
        <v>0</v>
      </c>
      <c r="G170" s="30">
        <f t="shared" si="33"/>
        <v>0</v>
      </c>
      <c r="H170" s="30">
        <f t="shared" si="34"/>
        <v>0</v>
      </c>
      <c r="I170" s="30">
        <f t="shared" si="35"/>
        <v>0</v>
      </c>
      <c r="J170" s="30">
        <f t="shared" si="36"/>
        <v>0</v>
      </c>
      <c r="K170" s="30">
        <f t="shared" si="37"/>
        <v>0</v>
      </c>
      <c r="L170" s="30">
        <f t="shared" si="38"/>
        <v>0</v>
      </c>
      <c r="M170" s="30">
        <f t="shared" ca="1" si="30"/>
        <v>5.2734586064105006E-2</v>
      </c>
      <c r="N170" s="30">
        <f t="shared" ca="1" si="39"/>
        <v>0</v>
      </c>
      <c r="O170" s="79">
        <f t="shared" ca="1" si="40"/>
        <v>0</v>
      </c>
      <c r="P170" s="30">
        <f t="shared" ca="1" si="41"/>
        <v>0</v>
      </c>
      <c r="Q170" s="30">
        <f t="shared" ca="1" si="42"/>
        <v>0</v>
      </c>
      <c r="R170" s="13">
        <f t="shared" ca="1" si="31"/>
        <v>-5.2734586064105006E-2</v>
      </c>
    </row>
    <row r="171" spans="1:18">
      <c r="A171" s="71"/>
      <c r="B171" s="71"/>
      <c r="C171" s="71"/>
      <c r="D171" s="72">
        <f t="shared" si="32"/>
        <v>0</v>
      </c>
      <c r="E171" s="72">
        <f t="shared" si="32"/>
        <v>0</v>
      </c>
      <c r="F171" s="30">
        <f t="shared" si="33"/>
        <v>0</v>
      </c>
      <c r="G171" s="30">
        <f t="shared" si="33"/>
        <v>0</v>
      </c>
      <c r="H171" s="30">
        <f t="shared" si="34"/>
        <v>0</v>
      </c>
      <c r="I171" s="30">
        <f t="shared" si="35"/>
        <v>0</v>
      </c>
      <c r="J171" s="30">
        <f t="shared" si="36"/>
        <v>0</v>
      </c>
      <c r="K171" s="30">
        <f t="shared" si="37"/>
        <v>0</v>
      </c>
      <c r="L171" s="30">
        <f t="shared" si="38"/>
        <v>0</v>
      </c>
      <c r="M171" s="30">
        <f t="shared" ca="1" si="30"/>
        <v>5.2734586064105006E-2</v>
      </c>
      <c r="N171" s="30">
        <f t="shared" ca="1" si="39"/>
        <v>0</v>
      </c>
      <c r="O171" s="79">
        <f t="shared" ca="1" si="40"/>
        <v>0</v>
      </c>
      <c r="P171" s="30">
        <f t="shared" ca="1" si="41"/>
        <v>0</v>
      </c>
      <c r="Q171" s="30">
        <f t="shared" ca="1" si="42"/>
        <v>0</v>
      </c>
      <c r="R171" s="13">
        <f t="shared" ca="1" si="31"/>
        <v>-5.2734586064105006E-2</v>
      </c>
    </row>
    <row r="172" spans="1:18">
      <c r="A172" s="71"/>
      <c r="B172" s="71"/>
      <c r="C172" s="71"/>
      <c r="D172" s="72">
        <f t="shared" si="32"/>
        <v>0</v>
      </c>
      <c r="E172" s="72">
        <f t="shared" si="32"/>
        <v>0</v>
      </c>
      <c r="F172" s="30">
        <f t="shared" si="33"/>
        <v>0</v>
      </c>
      <c r="G172" s="30">
        <f t="shared" si="33"/>
        <v>0</v>
      </c>
      <c r="H172" s="30">
        <f t="shared" si="34"/>
        <v>0</v>
      </c>
      <c r="I172" s="30">
        <f t="shared" si="35"/>
        <v>0</v>
      </c>
      <c r="J172" s="30">
        <f t="shared" si="36"/>
        <v>0</v>
      </c>
      <c r="K172" s="30">
        <f t="shared" si="37"/>
        <v>0</v>
      </c>
      <c r="L172" s="30">
        <f t="shared" si="38"/>
        <v>0</v>
      </c>
      <c r="M172" s="30">
        <f t="shared" ca="1" si="30"/>
        <v>5.2734586064105006E-2</v>
      </c>
      <c r="N172" s="30">
        <f t="shared" ca="1" si="39"/>
        <v>0</v>
      </c>
      <c r="O172" s="79">
        <f t="shared" ca="1" si="40"/>
        <v>0</v>
      </c>
      <c r="P172" s="30">
        <f t="shared" ca="1" si="41"/>
        <v>0</v>
      </c>
      <c r="Q172" s="30">
        <f t="shared" ca="1" si="42"/>
        <v>0</v>
      </c>
      <c r="R172" s="13">
        <f t="shared" ca="1" si="31"/>
        <v>-5.2734586064105006E-2</v>
      </c>
    </row>
    <row r="173" spans="1:18">
      <c r="A173" s="71"/>
      <c r="B173" s="71"/>
      <c r="C173" s="71"/>
      <c r="D173" s="72">
        <f t="shared" si="32"/>
        <v>0</v>
      </c>
      <c r="E173" s="72">
        <f t="shared" si="32"/>
        <v>0</v>
      </c>
      <c r="F173" s="30">
        <f t="shared" si="33"/>
        <v>0</v>
      </c>
      <c r="G173" s="30">
        <f t="shared" si="33"/>
        <v>0</v>
      </c>
      <c r="H173" s="30">
        <f t="shared" si="34"/>
        <v>0</v>
      </c>
      <c r="I173" s="30">
        <f t="shared" si="35"/>
        <v>0</v>
      </c>
      <c r="J173" s="30">
        <f t="shared" si="36"/>
        <v>0</v>
      </c>
      <c r="K173" s="30">
        <f t="shared" si="37"/>
        <v>0</v>
      </c>
      <c r="L173" s="30">
        <f t="shared" si="38"/>
        <v>0</v>
      </c>
      <c r="M173" s="30">
        <f t="shared" ca="1" si="30"/>
        <v>5.2734586064105006E-2</v>
      </c>
      <c r="N173" s="30">
        <f t="shared" ca="1" si="39"/>
        <v>0</v>
      </c>
      <c r="O173" s="79">
        <f t="shared" ca="1" si="40"/>
        <v>0</v>
      </c>
      <c r="P173" s="30">
        <f t="shared" ca="1" si="41"/>
        <v>0</v>
      </c>
      <c r="Q173" s="30">
        <f t="shared" ca="1" si="42"/>
        <v>0</v>
      </c>
      <c r="R173" s="13">
        <f t="shared" ca="1" si="31"/>
        <v>-5.2734586064105006E-2</v>
      </c>
    </row>
    <row r="174" spans="1:18">
      <c r="A174" s="71"/>
      <c r="B174" s="71"/>
      <c r="C174" s="71"/>
      <c r="D174" s="72">
        <f t="shared" si="32"/>
        <v>0</v>
      </c>
      <c r="E174" s="72">
        <f t="shared" si="32"/>
        <v>0</v>
      </c>
      <c r="F174" s="30">
        <f t="shared" si="33"/>
        <v>0</v>
      </c>
      <c r="G174" s="30">
        <f t="shared" si="33"/>
        <v>0</v>
      </c>
      <c r="H174" s="30">
        <f t="shared" si="34"/>
        <v>0</v>
      </c>
      <c r="I174" s="30">
        <f t="shared" si="35"/>
        <v>0</v>
      </c>
      <c r="J174" s="30">
        <f t="shared" si="36"/>
        <v>0</v>
      </c>
      <c r="K174" s="30">
        <f t="shared" si="37"/>
        <v>0</v>
      </c>
      <c r="L174" s="30">
        <f t="shared" si="38"/>
        <v>0</v>
      </c>
      <c r="M174" s="30">
        <f t="shared" ca="1" si="30"/>
        <v>5.2734586064105006E-2</v>
      </c>
      <c r="N174" s="30">
        <f t="shared" ca="1" si="39"/>
        <v>0</v>
      </c>
      <c r="O174" s="79">
        <f t="shared" ca="1" si="40"/>
        <v>0</v>
      </c>
      <c r="P174" s="30">
        <f t="shared" ca="1" si="41"/>
        <v>0</v>
      </c>
      <c r="Q174" s="30">
        <f t="shared" ca="1" si="42"/>
        <v>0</v>
      </c>
      <c r="R174" s="13">
        <f t="shared" ca="1" si="31"/>
        <v>-5.2734586064105006E-2</v>
      </c>
    </row>
    <row r="175" spans="1:18">
      <c r="A175" s="71"/>
      <c r="B175" s="71"/>
      <c r="C175" s="71"/>
      <c r="D175" s="72">
        <f t="shared" si="32"/>
        <v>0</v>
      </c>
      <c r="E175" s="72">
        <f t="shared" si="32"/>
        <v>0</v>
      </c>
      <c r="F175" s="30">
        <f t="shared" si="33"/>
        <v>0</v>
      </c>
      <c r="G175" s="30">
        <f t="shared" si="33"/>
        <v>0</v>
      </c>
      <c r="H175" s="30">
        <f t="shared" si="34"/>
        <v>0</v>
      </c>
      <c r="I175" s="30">
        <f t="shared" si="35"/>
        <v>0</v>
      </c>
      <c r="J175" s="30">
        <f t="shared" si="36"/>
        <v>0</v>
      </c>
      <c r="K175" s="30">
        <f t="shared" si="37"/>
        <v>0</v>
      </c>
      <c r="L175" s="30">
        <f t="shared" si="38"/>
        <v>0</v>
      </c>
      <c r="M175" s="30">
        <f t="shared" ca="1" si="30"/>
        <v>5.2734586064105006E-2</v>
      </c>
      <c r="N175" s="30">
        <f t="shared" ca="1" si="39"/>
        <v>0</v>
      </c>
      <c r="O175" s="79">
        <f t="shared" ca="1" si="40"/>
        <v>0</v>
      </c>
      <c r="P175" s="30">
        <f t="shared" ca="1" si="41"/>
        <v>0</v>
      </c>
      <c r="Q175" s="30">
        <f t="shared" ca="1" si="42"/>
        <v>0</v>
      </c>
      <c r="R175" s="13">
        <f t="shared" ca="1" si="31"/>
        <v>-5.2734586064105006E-2</v>
      </c>
    </row>
    <row r="176" spans="1:18">
      <c r="A176" s="71"/>
      <c r="B176" s="71"/>
      <c r="C176" s="71"/>
      <c r="D176" s="72">
        <f t="shared" si="32"/>
        <v>0</v>
      </c>
      <c r="E176" s="72">
        <f t="shared" si="32"/>
        <v>0</v>
      </c>
      <c r="F176" s="30">
        <f t="shared" si="33"/>
        <v>0</v>
      </c>
      <c r="G176" s="30">
        <f t="shared" si="33"/>
        <v>0</v>
      </c>
      <c r="H176" s="30">
        <f t="shared" si="34"/>
        <v>0</v>
      </c>
      <c r="I176" s="30">
        <f t="shared" si="35"/>
        <v>0</v>
      </c>
      <c r="J176" s="30">
        <f t="shared" si="36"/>
        <v>0</v>
      </c>
      <c r="K176" s="30">
        <f t="shared" si="37"/>
        <v>0</v>
      </c>
      <c r="L176" s="30">
        <f t="shared" si="38"/>
        <v>0</v>
      </c>
      <c r="M176" s="30">
        <f t="shared" ca="1" si="30"/>
        <v>5.2734586064105006E-2</v>
      </c>
      <c r="N176" s="30">
        <f t="shared" ca="1" si="39"/>
        <v>0</v>
      </c>
      <c r="O176" s="79">
        <f t="shared" ca="1" si="40"/>
        <v>0</v>
      </c>
      <c r="P176" s="30">
        <f t="shared" ca="1" si="41"/>
        <v>0</v>
      </c>
      <c r="Q176" s="30">
        <f t="shared" ca="1" si="42"/>
        <v>0</v>
      </c>
      <c r="R176" s="13">
        <f t="shared" ca="1" si="31"/>
        <v>-5.2734586064105006E-2</v>
      </c>
    </row>
    <row r="177" spans="1:18">
      <c r="A177" s="71"/>
      <c r="B177" s="71"/>
      <c r="C177" s="71"/>
      <c r="D177" s="72">
        <f t="shared" si="32"/>
        <v>0</v>
      </c>
      <c r="E177" s="72">
        <f t="shared" si="32"/>
        <v>0</v>
      </c>
      <c r="F177" s="30">
        <f t="shared" si="33"/>
        <v>0</v>
      </c>
      <c r="G177" s="30">
        <f t="shared" si="33"/>
        <v>0</v>
      </c>
      <c r="H177" s="30">
        <f t="shared" si="34"/>
        <v>0</v>
      </c>
      <c r="I177" s="30">
        <f t="shared" si="35"/>
        <v>0</v>
      </c>
      <c r="J177" s="30">
        <f t="shared" si="36"/>
        <v>0</v>
      </c>
      <c r="K177" s="30">
        <f t="shared" si="37"/>
        <v>0</v>
      </c>
      <c r="L177" s="30">
        <f t="shared" si="38"/>
        <v>0</v>
      </c>
      <c r="M177" s="30">
        <f t="shared" ca="1" si="30"/>
        <v>5.2734586064105006E-2</v>
      </c>
      <c r="N177" s="30">
        <f t="shared" ca="1" si="39"/>
        <v>0</v>
      </c>
      <c r="O177" s="79">
        <f t="shared" ca="1" si="40"/>
        <v>0</v>
      </c>
      <c r="P177" s="30">
        <f t="shared" ca="1" si="41"/>
        <v>0</v>
      </c>
      <c r="Q177" s="30">
        <f t="shared" ca="1" si="42"/>
        <v>0</v>
      </c>
      <c r="R177" s="13">
        <f t="shared" ca="1" si="31"/>
        <v>-5.2734586064105006E-2</v>
      </c>
    </row>
    <row r="178" spans="1:18">
      <c r="A178" s="71"/>
      <c r="B178" s="71"/>
      <c r="C178" s="71"/>
      <c r="D178" s="72">
        <f t="shared" si="32"/>
        <v>0</v>
      </c>
      <c r="E178" s="72">
        <f t="shared" si="32"/>
        <v>0</v>
      </c>
      <c r="F178" s="30">
        <f t="shared" si="33"/>
        <v>0</v>
      </c>
      <c r="G178" s="30">
        <f t="shared" si="33"/>
        <v>0</v>
      </c>
      <c r="H178" s="30">
        <f t="shared" si="34"/>
        <v>0</v>
      </c>
      <c r="I178" s="30">
        <f t="shared" si="35"/>
        <v>0</v>
      </c>
      <c r="J178" s="30">
        <f t="shared" si="36"/>
        <v>0</v>
      </c>
      <c r="K178" s="30">
        <f t="shared" si="37"/>
        <v>0</v>
      </c>
      <c r="L178" s="30">
        <f t="shared" si="38"/>
        <v>0</v>
      </c>
      <c r="M178" s="30">
        <f t="shared" ca="1" si="30"/>
        <v>5.2734586064105006E-2</v>
      </c>
      <c r="N178" s="30">
        <f t="shared" ca="1" si="39"/>
        <v>0</v>
      </c>
      <c r="O178" s="79">
        <f t="shared" ca="1" si="40"/>
        <v>0</v>
      </c>
      <c r="P178" s="30">
        <f t="shared" ca="1" si="41"/>
        <v>0</v>
      </c>
      <c r="Q178" s="30">
        <f t="shared" ca="1" si="42"/>
        <v>0</v>
      </c>
      <c r="R178" s="13">
        <f t="shared" ca="1" si="31"/>
        <v>-5.2734586064105006E-2</v>
      </c>
    </row>
    <row r="179" spans="1:18">
      <c r="A179" s="71"/>
      <c r="B179" s="71"/>
      <c r="C179" s="71"/>
      <c r="D179" s="72">
        <f t="shared" si="32"/>
        <v>0</v>
      </c>
      <c r="E179" s="72">
        <f t="shared" si="32"/>
        <v>0</v>
      </c>
      <c r="F179" s="30">
        <f t="shared" si="33"/>
        <v>0</v>
      </c>
      <c r="G179" s="30">
        <f t="shared" si="33"/>
        <v>0</v>
      </c>
      <c r="H179" s="30">
        <f t="shared" si="34"/>
        <v>0</v>
      </c>
      <c r="I179" s="30">
        <f t="shared" si="35"/>
        <v>0</v>
      </c>
      <c r="J179" s="30">
        <f t="shared" si="36"/>
        <v>0</v>
      </c>
      <c r="K179" s="30">
        <f t="shared" si="37"/>
        <v>0</v>
      </c>
      <c r="L179" s="30">
        <f t="shared" si="38"/>
        <v>0</v>
      </c>
      <c r="M179" s="30">
        <f t="shared" ca="1" si="30"/>
        <v>5.2734586064105006E-2</v>
      </c>
      <c r="N179" s="30">
        <f t="shared" ca="1" si="39"/>
        <v>0</v>
      </c>
      <c r="O179" s="79">
        <f t="shared" ca="1" si="40"/>
        <v>0</v>
      </c>
      <c r="P179" s="30">
        <f t="shared" ca="1" si="41"/>
        <v>0</v>
      </c>
      <c r="Q179" s="30">
        <f t="shared" ca="1" si="42"/>
        <v>0</v>
      </c>
      <c r="R179" s="13">
        <f t="shared" ca="1" si="31"/>
        <v>-5.2734586064105006E-2</v>
      </c>
    </row>
    <row r="180" spans="1:18">
      <c r="A180" s="71"/>
      <c r="B180" s="71"/>
      <c r="C180" s="71"/>
      <c r="D180" s="72">
        <f t="shared" si="32"/>
        <v>0</v>
      </c>
      <c r="E180" s="72">
        <f t="shared" si="32"/>
        <v>0</v>
      </c>
      <c r="F180" s="30">
        <f t="shared" si="33"/>
        <v>0</v>
      </c>
      <c r="G180" s="30">
        <f t="shared" si="33"/>
        <v>0</v>
      </c>
      <c r="H180" s="30">
        <f t="shared" si="34"/>
        <v>0</v>
      </c>
      <c r="I180" s="30">
        <f t="shared" si="35"/>
        <v>0</v>
      </c>
      <c r="J180" s="30">
        <f t="shared" si="36"/>
        <v>0</v>
      </c>
      <c r="K180" s="30">
        <f t="shared" si="37"/>
        <v>0</v>
      </c>
      <c r="L180" s="30">
        <f t="shared" si="38"/>
        <v>0</v>
      </c>
      <c r="M180" s="30">
        <f t="shared" ca="1" si="30"/>
        <v>5.2734586064105006E-2</v>
      </c>
      <c r="N180" s="30">
        <f t="shared" ca="1" si="39"/>
        <v>0</v>
      </c>
      <c r="O180" s="79">
        <f t="shared" ca="1" si="40"/>
        <v>0</v>
      </c>
      <c r="P180" s="30">
        <f t="shared" ca="1" si="41"/>
        <v>0</v>
      </c>
      <c r="Q180" s="30">
        <f t="shared" ca="1" si="42"/>
        <v>0</v>
      </c>
      <c r="R180" s="13">
        <f t="shared" ca="1" si="31"/>
        <v>-5.2734586064105006E-2</v>
      </c>
    </row>
    <row r="181" spans="1:18">
      <c r="A181" s="71"/>
      <c r="B181" s="71"/>
      <c r="C181" s="71"/>
      <c r="D181" s="72">
        <f t="shared" si="32"/>
        <v>0</v>
      </c>
      <c r="E181" s="72">
        <f t="shared" si="32"/>
        <v>0</v>
      </c>
      <c r="F181" s="30">
        <f t="shared" si="33"/>
        <v>0</v>
      </c>
      <c r="G181" s="30">
        <f t="shared" si="33"/>
        <v>0</v>
      </c>
      <c r="H181" s="30">
        <f t="shared" si="34"/>
        <v>0</v>
      </c>
      <c r="I181" s="30">
        <f t="shared" si="35"/>
        <v>0</v>
      </c>
      <c r="J181" s="30">
        <f t="shared" si="36"/>
        <v>0</v>
      </c>
      <c r="K181" s="30">
        <f t="shared" si="37"/>
        <v>0</v>
      </c>
      <c r="L181" s="30">
        <f t="shared" si="38"/>
        <v>0</v>
      </c>
      <c r="M181" s="30">
        <f t="shared" ca="1" si="30"/>
        <v>5.2734586064105006E-2</v>
      </c>
      <c r="N181" s="30">
        <f t="shared" ca="1" si="39"/>
        <v>0</v>
      </c>
      <c r="O181" s="79">
        <f t="shared" ca="1" si="40"/>
        <v>0</v>
      </c>
      <c r="P181" s="30">
        <f t="shared" ca="1" si="41"/>
        <v>0</v>
      </c>
      <c r="Q181" s="30">
        <f t="shared" ca="1" si="42"/>
        <v>0</v>
      </c>
      <c r="R181" s="13">
        <f t="shared" ca="1" si="31"/>
        <v>-5.2734586064105006E-2</v>
      </c>
    </row>
    <row r="182" spans="1:18">
      <c r="A182" s="71"/>
      <c r="B182" s="71"/>
      <c r="C182" s="71"/>
      <c r="D182" s="72">
        <f t="shared" si="32"/>
        <v>0</v>
      </c>
      <c r="E182" s="72">
        <f t="shared" si="32"/>
        <v>0</v>
      </c>
      <c r="F182" s="30">
        <f t="shared" si="33"/>
        <v>0</v>
      </c>
      <c r="G182" s="30">
        <f t="shared" si="33"/>
        <v>0</v>
      </c>
      <c r="H182" s="30">
        <f t="shared" si="34"/>
        <v>0</v>
      </c>
      <c r="I182" s="30">
        <f t="shared" si="35"/>
        <v>0</v>
      </c>
      <c r="J182" s="30">
        <f t="shared" si="36"/>
        <v>0</v>
      </c>
      <c r="K182" s="30">
        <f t="shared" si="37"/>
        <v>0</v>
      </c>
      <c r="L182" s="30">
        <f t="shared" si="38"/>
        <v>0</v>
      </c>
      <c r="M182" s="30">
        <f t="shared" ca="1" si="30"/>
        <v>5.2734586064105006E-2</v>
      </c>
      <c r="N182" s="30">
        <f t="shared" ca="1" si="39"/>
        <v>0</v>
      </c>
      <c r="O182" s="79">
        <f t="shared" ca="1" si="40"/>
        <v>0</v>
      </c>
      <c r="P182" s="30">
        <f t="shared" ca="1" si="41"/>
        <v>0</v>
      </c>
      <c r="Q182" s="30">
        <f t="shared" ca="1" si="42"/>
        <v>0</v>
      </c>
      <c r="R182" s="13">
        <f t="shared" ca="1" si="31"/>
        <v>-5.2734586064105006E-2</v>
      </c>
    </row>
    <row r="183" spans="1:18">
      <c r="A183" s="71"/>
      <c r="B183" s="71"/>
      <c r="C183" s="71"/>
      <c r="D183" s="72">
        <f t="shared" si="32"/>
        <v>0</v>
      </c>
      <c r="E183" s="72">
        <f t="shared" si="32"/>
        <v>0</v>
      </c>
      <c r="F183" s="30">
        <f t="shared" si="33"/>
        <v>0</v>
      </c>
      <c r="G183" s="30">
        <f t="shared" si="33"/>
        <v>0</v>
      </c>
      <c r="H183" s="30">
        <f t="shared" si="34"/>
        <v>0</v>
      </c>
      <c r="I183" s="30">
        <f t="shared" si="35"/>
        <v>0</v>
      </c>
      <c r="J183" s="30">
        <f t="shared" si="36"/>
        <v>0</v>
      </c>
      <c r="K183" s="30">
        <f t="shared" si="37"/>
        <v>0</v>
      </c>
      <c r="L183" s="30">
        <f t="shared" si="38"/>
        <v>0</v>
      </c>
      <c r="M183" s="30">
        <f t="shared" ca="1" si="30"/>
        <v>5.2734586064105006E-2</v>
      </c>
      <c r="N183" s="30">
        <f t="shared" ca="1" si="39"/>
        <v>0</v>
      </c>
      <c r="O183" s="79">
        <f t="shared" ca="1" si="40"/>
        <v>0</v>
      </c>
      <c r="P183" s="30">
        <f t="shared" ca="1" si="41"/>
        <v>0</v>
      </c>
      <c r="Q183" s="30">
        <f t="shared" ca="1" si="42"/>
        <v>0</v>
      </c>
      <c r="R183" s="13">
        <f t="shared" ca="1" si="31"/>
        <v>-5.2734586064105006E-2</v>
      </c>
    </row>
    <row r="184" spans="1:18">
      <c r="A184" s="71"/>
      <c r="B184" s="71"/>
      <c r="C184" s="71"/>
      <c r="D184" s="72">
        <f t="shared" si="32"/>
        <v>0</v>
      </c>
      <c r="E184" s="72">
        <f t="shared" si="32"/>
        <v>0</v>
      </c>
      <c r="F184" s="30">
        <f t="shared" si="33"/>
        <v>0</v>
      </c>
      <c r="G184" s="30">
        <f t="shared" si="33"/>
        <v>0</v>
      </c>
      <c r="H184" s="30">
        <f t="shared" si="34"/>
        <v>0</v>
      </c>
      <c r="I184" s="30">
        <f t="shared" si="35"/>
        <v>0</v>
      </c>
      <c r="J184" s="30">
        <f t="shared" si="36"/>
        <v>0</v>
      </c>
      <c r="K184" s="30">
        <f t="shared" si="37"/>
        <v>0</v>
      </c>
      <c r="L184" s="30">
        <f t="shared" si="38"/>
        <v>0</v>
      </c>
      <c r="M184" s="30">
        <f t="shared" ca="1" si="30"/>
        <v>5.2734586064105006E-2</v>
      </c>
      <c r="N184" s="30">
        <f t="shared" ca="1" si="39"/>
        <v>0</v>
      </c>
      <c r="O184" s="79">
        <f t="shared" ca="1" si="40"/>
        <v>0</v>
      </c>
      <c r="P184" s="30">
        <f t="shared" ca="1" si="41"/>
        <v>0</v>
      </c>
      <c r="Q184" s="30">
        <f t="shared" ca="1" si="42"/>
        <v>0</v>
      </c>
      <c r="R184" s="13">
        <f t="shared" ca="1" si="31"/>
        <v>-5.2734586064105006E-2</v>
      </c>
    </row>
    <row r="185" spans="1:18">
      <c r="A185" s="71"/>
      <c r="B185" s="71"/>
      <c r="C185" s="71"/>
      <c r="D185" s="72">
        <f t="shared" si="32"/>
        <v>0</v>
      </c>
      <c r="E185" s="72">
        <f t="shared" si="32"/>
        <v>0</v>
      </c>
      <c r="F185" s="30">
        <f t="shared" si="33"/>
        <v>0</v>
      </c>
      <c r="G185" s="30">
        <f t="shared" si="33"/>
        <v>0</v>
      </c>
      <c r="H185" s="30">
        <f t="shared" si="34"/>
        <v>0</v>
      </c>
      <c r="I185" s="30">
        <f t="shared" si="35"/>
        <v>0</v>
      </c>
      <c r="J185" s="30">
        <f t="shared" si="36"/>
        <v>0</v>
      </c>
      <c r="K185" s="30">
        <f t="shared" si="37"/>
        <v>0</v>
      </c>
      <c r="L185" s="30">
        <f t="shared" si="38"/>
        <v>0</v>
      </c>
      <c r="M185" s="30">
        <f t="shared" ca="1" si="30"/>
        <v>5.2734586064105006E-2</v>
      </c>
      <c r="N185" s="30">
        <f t="shared" ca="1" si="39"/>
        <v>0</v>
      </c>
      <c r="O185" s="79">
        <f t="shared" ca="1" si="40"/>
        <v>0</v>
      </c>
      <c r="P185" s="30">
        <f t="shared" ca="1" si="41"/>
        <v>0</v>
      </c>
      <c r="Q185" s="30">
        <f t="shared" ca="1" si="42"/>
        <v>0</v>
      </c>
      <c r="R185" s="13">
        <f t="shared" ca="1" si="31"/>
        <v>-5.2734586064105006E-2</v>
      </c>
    </row>
    <row r="186" spans="1:18">
      <c r="A186" s="71"/>
      <c r="B186" s="71"/>
      <c r="C186" s="71"/>
      <c r="D186" s="72">
        <f t="shared" si="32"/>
        <v>0</v>
      </c>
      <c r="E186" s="72">
        <f t="shared" si="32"/>
        <v>0</v>
      </c>
      <c r="F186" s="30">
        <f t="shared" si="33"/>
        <v>0</v>
      </c>
      <c r="G186" s="30">
        <f t="shared" si="33"/>
        <v>0</v>
      </c>
      <c r="H186" s="30">
        <f t="shared" si="34"/>
        <v>0</v>
      </c>
      <c r="I186" s="30">
        <f t="shared" si="35"/>
        <v>0</v>
      </c>
      <c r="J186" s="30">
        <f t="shared" si="36"/>
        <v>0</v>
      </c>
      <c r="K186" s="30">
        <f t="shared" si="37"/>
        <v>0</v>
      </c>
      <c r="L186" s="30">
        <f t="shared" si="38"/>
        <v>0</v>
      </c>
      <c r="M186" s="30">
        <f t="shared" ca="1" si="30"/>
        <v>5.2734586064105006E-2</v>
      </c>
      <c r="N186" s="30">
        <f t="shared" ca="1" si="39"/>
        <v>0</v>
      </c>
      <c r="O186" s="79">
        <f t="shared" ca="1" si="40"/>
        <v>0</v>
      </c>
      <c r="P186" s="30">
        <f t="shared" ca="1" si="41"/>
        <v>0</v>
      </c>
      <c r="Q186" s="30">
        <f t="shared" ca="1" si="42"/>
        <v>0</v>
      </c>
      <c r="R186" s="13">
        <f t="shared" ca="1" si="31"/>
        <v>-5.2734586064105006E-2</v>
      </c>
    </row>
    <row r="187" spans="1:18">
      <c r="A187" s="71"/>
      <c r="B187" s="71"/>
      <c r="C187" s="71"/>
      <c r="D187" s="72">
        <f t="shared" si="32"/>
        <v>0</v>
      </c>
      <c r="E187" s="72">
        <f t="shared" si="32"/>
        <v>0</v>
      </c>
      <c r="F187" s="30">
        <f t="shared" si="33"/>
        <v>0</v>
      </c>
      <c r="G187" s="30">
        <f t="shared" si="33"/>
        <v>0</v>
      </c>
      <c r="H187" s="30">
        <f t="shared" si="34"/>
        <v>0</v>
      </c>
      <c r="I187" s="30">
        <f t="shared" si="35"/>
        <v>0</v>
      </c>
      <c r="J187" s="30">
        <f t="shared" si="36"/>
        <v>0</v>
      </c>
      <c r="K187" s="30">
        <f t="shared" si="37"/>
        <v>0</v>
      </c>
      <c r="L187" s="30">
        <f t="shared" si="38"/>
        <v>0</v>
      </c>
      <c r="M187" s="30">
        <f t="shared" ca="1" si="30"/>
        <v>5.2734586064105006E-2</v>
      </c>
      <c r="N187" s="30">
        <f t="shared" ca="1" si="39"/>
        <v>0</v>
      </c>
      <c r="O187" s="79">
        <f t="shared" ca="1" si="40"/>
        <v>0</v>
      </c>
      <c r="P187" s="30">
        <f t="shared" ca="1" si="41"/>
        <v>0</v>
      </c>
      <c r="Q187" s="30">
        <f t="shared" ca="1" si="42"/>
        <v>0</v>
      </c>
      <c r="R187" s="13">
        <f t="shared" ca="1" si="31"/>
        <v>-5.2734586064105006E-2</v>
      </c>
    </row>
    <row r="188" spans="1:18">
      <c r="A188" s="71"/>
      <c r="B188" s="71"/>
      <c r="C188" s="71"/>
      <c r="D188" s="72">
        <f t="shared" si="32"/>
        <v>0</v>
      </c>
      <c r="E188" s="72">
        <f t="shared" si="32"/>
        <v>0</v>
      </c>
      <c r="F188" s="30">
        <f t="shared" si="33"/>
        <v>0</v>
      </c>
      <c r="G188" s="30">
        <f t="shared" si="33"/>
        <v>0</v>
      </c>
      <c r="H188" s="30">
        <f t="shared" si="34"/>
        <v>0</v>
      </c>
      <c r="I188" s="30">
        <f t="shared" si="35"/>
        <v>0</v>
      </c>
      <c r="J188" s="30">
        <f t="shared" si="36"/>
        <v>0</v>
      </c>
      <c r="K188" s="30">
        <f t="shared" si="37"/>
        <v>0</v>
      </c>
      <c r="L188" s="30">
        <f t="shared" si="38"/>
        <v>0</v>
      </c>
      <c r="M188" s="30">
        <f t="shared" ca="1" si="30"/>
        <v>5.2734586064105006E-2</v>
      </c>
      <c r="N188" s="30">
        <f t="shared" ca="1" si="39"/>
        <v>0</v>
      </c>
      <c r="O188" s="79">
        <f t="shared" ca="1" si="40"/>
        <v>0</v>
      </c>
      <c r="P188" s="30">
        <f t="shared" ca="1" si="41"/>
        <v>0</v>
      </c>
      <c r="Q188" s="30">
        <f t="shared" ca="1" si="42"/>
        <v>0</v>
      </c>
      <c r="R188" s="13">
        <f t="shared" ca="1" si="31"/>
        <v>-5.2734586064105006E-2</v>
      </c>
    </row>
    <row r="189" spans="1:18">
      <c r="A189" s="71"/>
      <c r="B189" s="71"/>
      <c r="C189" s="71"/>
      <c r="D189" s="72">
        <f t="shared" si="32"/>
        <v>0</v>
      </c>
      <c r="E189" s="72">
        <f t="shared" si="32"/>
        <v>0</v>
      </c>
      <c r="F189" s="30">
        <f t="shared" si="33"/>
        <v>0</v>
      </c>
      <c r="G189" s="30">
        <f t="shared" si="33"/>
        <v>0</v>
      </c>
      <c r="H189" s="30">
        <f t="shared" si="34"/>
        <v>0</v>
      </c>
      <c r="I189" s="30">
        <f t="shared" si="35"/>
        <v>0</v>
      </c>
      <c r="J189" s="30">
        <f t="shared" si="36"/>
        <v>0</v>
      </c>
      <c r="K189" s="30">
        <f t="shared" si="37"/>
        <v>0</v>
      </c>
      <c r="L189" s="30">
        <f t="shared" si="38"/>
        <v>0</v>
      </c>
      <c r="M189" s="30">
        <f t="shared" ca="1" si="30"/>
        <v>5.2734586064105006E-2</v>
      </c>
      <c r="N189" s="30">
        <f t="shared" ca="1" si="39"/>
        <v>0</v>
      </c>
      <c r="O189" s="79">
        <f t="shared" ca="1" si="40"/>
        <v>0</v>
      </c>
      <c r="P189" s="30">
        <f t="shared" ca="1" si="41"/>
        <v>0</v>
      </c>
      <c r="Q189" s="30">
        <f t="shared" ca="1" si="42"/>
        <v>0</v>
      </c>
      <c r="R189" s="13">
        <f t="shared" ca="1" si="31"/>
        <v>-5.2734586064105006E-2</v>
      </c>
    </row>
    <row r="190" spans="1:18">
      <c r="A190" s="71"/>
      <c r="B190" s="71"/>
      <c r="C190" s="71"/>
      <c r="D190" s="72">
        <f t="shared" si="32"/>
        <v>0</v>
      </c>
      <c r="E190" s="72">
        <f t="shared" si="32"/>
        <v>0</v>
      </c>
      <c r="F190" s="30">
        <f t="shared" si="33"/>
        <v>0</v>
      </c>
      <c r="G190" s="30">
        <f t="shared" si="33"/>
        <v>0</v>
      </c>
      <c r="H190" s="30">
        <f t="shared" si="34"/>
        <v>0</v>
      </c>
      <c r="I190" s="30">
        <f t="shared" si="35"/>
        <v>0</v>
      </c>
      <c r="J190" s="30">
        <f t="shared" si="36"/>
        <v>0</v>
      </c>
      <c r="K190" s="30">
        <f t="shared" si="37"/>
        <v>0</v>
      </c>
      <c r="L190" s="30">
        <f t="shared" si="38"/>
        <v>0</v>
      </c>
      <c r="M190" s="30">
        <f t="shared" ca="1" si="30"/>
        <v>5.2734586064105006E-2</v>
      </c>
      <c r="N190" s="30">
        <f t="shared" ca="1" si="39"/>
        <v>0</v>
      </c>
      <c r="O190" s="79">
        <f t="shared" ca="1" si="40"/>
        <v>0</v>
      </c>
      <c r="P190" s="30">
        <f t="shared" ca="1" si="41"/>
        <v>0</v>
      </c>
      <c r="Q190" s="30">
        <f t="shared" ca="1" si="42"/>
        <v>0</v>
      </c>
      <c r="R190" s="13">
        <f t="shared" ca="1" si="31"/>
        <v>-5.2734586064105006E-2</v>
      </c>
    </row>
    <row r="191" spans="1:18">
      <c r="A191" s="71"/>
      <c r="B191" s="71"/>
      <c r="C191" s="71"/>
      <c r="D191" s="72">
        <f t="shared" si="32"/>
        <v>0</v>
      </c>
      <c r="E191" s="72">
        <f t="shared" si="32"/>
        <v>0</v>
      </c>
      <c r="F191" s="30">
        <f t="shared" si="33"/>
        <v>0</v>
      </c>
      <c r="G191" s="30">
        <f t="shared" si="33"/>
        <v>0</v>
      </c>
      <c r="H191" s="30">
        <f t="shared" si="34"/>
        <v>0</v>
      </c>
      <c r="I191" s="30">
        <f t="shared" si="35"/>
        <v>0</v>
      </c>
      <c r="J191" s="30">
        <f t="shared" si="36"/>
        <v>0</v>
      </c>
      <c r="K191" s="30">
        <f t="shared" si="37"/>
        <v>0</v>
      </c>
      <c r="L191" s="30">
        <f t="shared" si="38"/>
        <v>0</v>
      </c>
      <c r="M191" s="30">
        <f t="shared" ca="1" si="30"/>
        <v>5.2734586064105006E-2</v>
      </c>
      <c r="N191" s="30">
        <f t="shared" ca="1" si="39"/>
        <v>0</v>
      </c>
      <c r="O191" s="79">
        <f t="shared" ca="1" si="40"/>
        <v>0</v>
      </c>
      <c r="P191" s="30">
        <f t="shared" ca="1" si="41"/>
        <v>0</v>
      </c>
      <c r="Q191" s="30">
        <f t="shared" ca="1" si="42"/>
        <v>0</v>
      </c>
      <c r="R191" s="13">
        <f t="shared" ca="1" si="31"/>
        <v>-5.2734586064105006E-2</v>
      </c>
    </row>
    <row r="192" spans="1:18">
      <c r="A192" s="71"/>
      <c r="B192" s="71"/>
      <c r="C192" s="71"/>
      <c r="D192" s="72">
        <f t="shared" si="32"/>
        <v>0</v>
      </c>
      <c r="E192" s="72">
        <f t="shared" si="32"/>
        <v>0</v>
      </c>
      <c r="F192" s="30">
        <f t="shared" si="33"/>
        <v>0</v>
      </c>
      <c r="G192" s="30">
        <f t="shared" si="33"/>
        <v>0</v>
      </c>
      <c r="H192" s="30">
        <f t="shared" si="34"/>
        <v>0</v>
      </c>
      <c r="I192" s="30">
        <f t="shared" si="35"/>
        <v>0</v>
      </c>
      <c r="J192" s="30">
        <f t="shared" si="36"/>
        <v>0</v>
      </c>
      <c r="K192" s="30">
        <f t="shared" si="37"/>
        <v>0</v>
      </c>
      <c r="L192" s="30">
        <f t="shared" si="38"/>
        <v>0</v>
      </c>
      <c r="M192" s="30">
        <f t="shared" ca="1" si="30"/>
        <v>5.2734586064105006E-2</v>
      </c>
      <c r="N192" s="30">
        <f t="shared" ca="1" si="39"/>
        <v>0</v>
      </c>
      <c r="O192" s="79">
        <f t="shared" ca="1" si="40"/>
        <v>0</v>
      </c>
      <c r="P192" s="30">
        <f t="shared" ca="1" si="41"/>
        <v>0</v>
      </c>
      <c r="Q192" s="30">
        <f t="shared" ca="1" si="42"/>
        <v>0</v>
      </c>
      <c r="R192" s="13">
        <f t="shared" ca="1" si="31"/>
        <v>-5.2734586064105006E-2</v>
      </c>
    </row>
    <row r="193" spans="1:18">
      <c r="A193" s="71"/>
      <c r="B193" s="71"/>
      <c r="C193" s="71"/>
      <c r="D193" s="72">
        <f t="shared" si="32"/>
        <v>0</v>
      </c>
      <c r="E193" s="72">
        <f t="shared" si="32"/>
        <v>0</v>
      </c>
      <c r="F193" s="30">
        <f t="shared" si="33"/>
        <v>0</v>
      </c>
      <c r="G193" s="30">
        <f t="shared" si="33"/>
        <v>0</v>
      </c>
      <c r="H193" s="30">
        <f t="shared" si="34"/>
        <v>0</v>
      </c>
      <c r="I193" s="30">
        <f t="shared" si="35"/>
        <v>0</v>
      </c>
      <c r="J193" s="30">
        <f t="shared" si="36"/>
        <v>0</v>
      </c>
      <c r="K193" s="30">
        <f t="shared" si="37"/>
        <v>0</v>
      </c>
      <c r="L193" s="30">
        <f t="shared" si="38"/>
        <v>0</v>
      </c>
      <c r="M193" s="30">
        <f t="shared" ca="1" si="30"/>
        <v>5.2734586064105006E-2</v>
      </c>
      <c r="N193" s="30">
        <f t="shared" ca="1" si="39"/>
        <v>0</v>
      </c>
      <c r="O193" s="79">
        <f t="shared" ca="1" si="40"/>
        <v>0</v>
      </c>
      <c r="P193" s="30">
        <f t="shared" ca="1" si="41"/>
        <v>0</v>
      </c>
      <c r="Q193" s="30">
        <f t="shared" ca="1" si="42"/>
        <v>0</v>
      </c>
      <c r="R193" s="13">
        <f t="shared" ca="1" si="31"/>
        <v>-5.2734586064105006E-2</v>
      </c>
    </row>
    <row r="194" spans="1:18">
      <c r="A194" s="71"/>
      <c r="B194" s="71"/>
      <c r="C194" s="71"/>
      <c r="D194" s="72">
        <f t="shared" si="32"/>
        <v>0</v>
      </c>
      <c r="E194" s="72">
        <f t="shared" si="32"/>
        <v>0</v>
      </c>
      <c r="F194" s="30">
        <f t="shared" si="33"/>
        <v>0</v>
      </c>
      <c r="G194" s="30">
        <f t="shared" si="33"/>
        <v>0</v>
      </c>
      <c r="H194" s="30">
        <f t="shared" si="34"/>
        <v>0</v>
      </c>
      <c r="I194" s="30">
        <f t="shared" si="35"/>
        <v>0</v>
      </c>
      <c r="J194" s="30">
        <f t="shared" si="36"/>
        <v>0</v>
      </c>
      <c r="K194" s="30">
        <f t="shared" si="37"/>
        <v>0</v>
      </c>
      <c r="L194" s="30">
        <f t="shared" si="38"/>
        <v>0</v>
      </c>
      <c r="M194" s="30">
        <f t="shared" ca="1" si="30"/>
        <v>5.2734586064105006E-2</v>
      </c>
      <c r="N194" s="30">
        <f t="shared" ca="1" si="39"/>
        <v>0</v>
      </c>
      <c r="O194" s="79">
        <f t="shared" ca="1" si="40"/>
        <v>0</v>
      </c>
      <c r="P194" s="30">
        <f t="shared" ca="1" si="41"/>
        <v>0</v>
      </c>
      <c r="Q194" s="30">
        <f t="shared" ca="1" si="42"/>
        <v>0</v>
      </c>
      <c r="R194" s="13">
        <f t="shared" ca="1" si="31"/>
        <v>-5.2734586064105006E-2</v>
      </c>
    </row>
    <row r="195" spans="1:18">
      <c r="A195" s="71"/>
      <c r="B195" s="71"/>
      <c r="C195" s="71"/>
      <c r="D195" s="72">
        <f t="shared" si="32"/>
        <v>0</v>
      </c>
      <c r="E195" s="72">
        <f t="shared" si="32"/>
        <v>0</v>
      </c>
      <c r="F195" s="30">
        <f t="shared" si="33"/>
        <v>0</v>
      </c>
      <c r="G195" s="30">
        <f t="shared" si="33"/>
        <v>0</v>
      </c>
      <c r="H195" s="30">
        <f t="shared" si="34"/>
        <v>0</v>
      </c>
      <c r="I195" s="30">
        <f t="shared" si="35"/>
        <v>0</v>
      </c>
      <c r="J195" s="30">
        <f t="shared" si="36"/>
        <v>0</v>
      </c>
      <c r="K195" s="30">
        <f t="shared" si="37"/>
        <v>0</v>
      </c>
      <c r="L195" s="30">
        <f t="shared" si="38"/>
        <v>0</v>
      </c>
      <c r="M195" s="30">
        <f t="shared" ca="1" si="30"/>
        <v>5.2734586064105006E-2</v>
      </c>
      <c r="N195" s="30">
        <f t="shared" ca="1" si="39"/>
        <v>0</v>
      </c>
      <c r="O195" s="79">
        <f t="shared" ca="1" si="40"/>
        <v>0</v>
      </c>
      <c r="P195" s="30">
        <f t="shared" ca="1" si="41"/>
        <v>0</v>
      </c>
      <c r="Q195" s="30">
        <f t="shared" ca="1" si="42"/>
        <v>0</v>
      </c>
      <c r="R195" s="13">
        <f t="shared" ca="1" si="31"/>
        <v>-5.2734586064105006E-2</v>
      </c>
    </row>
    <row r="196" spans="1:18">
      <c r="A196" s="71"/>
      <c r="B196" s="71"/>
      <c r="C196" s="71"/>
      <c r="D196" s="72">
        <f t="shared" si="32"/>
        <v>0</v>
      </c>
      <c r="E196" s="72">
        <f t="shared" si="32"/>
        <v>0</v>
      </c>
      <c r="F196" s="30">
        <f t="shared" si="33"/>
        <v>0</v>
      </c>
      <c r="G196" s="30">
        <f t="shared" si="33"/>
        <v>0</v>
      </c>
      <c r="H196" s="30">
        <f t="shared" si="34"/>
        <v>0</v>
      </c>
      <c r="I196" s="30">
        <f t="shared" si="35"/>
        <v>0</v>
      </c>
      <c r="J196" s="30">
        <f t="shared" si="36"/>
        <v>0</v>
      </c>
      <c r="K196" s="30">
        <f t="shared" si="37"/>
        <v>0</v>
      </c>
      <c r="L196" s="30">
        <f t="shared" si="38"/>
        <v>0</v>
      </c>
      <c r="M196" s="30">
        <f t="shared" ca="1" si="30"/>
        <v>5.2734586064105006E-2</v>
      </c>
      <c r="N196" s="30">
        <f t="shared" ca="1" si="39"/>
        <v>0</v>
      </c>
      <c r="O196" s="79">
        <f t="shared" ca="1" si="40"/>
        <v>0</v>
      </c>
      <c r="P196" s="30">
        <f t="shared" ca="1" si="41"/>
        <v>0</v>
      </c>
      <c r="Q196" s="30">
        <f t="shared" ca="1" si="42"/>
        <v>0</v>
      </c>
      <c r="R196" s="13">
        <f t="shared" ca="1" si="31"/>
        <v>-5.2734586064105006E-2</v>
      </c>
    </row>
    <row r="197" spans="1:18">
      <c r="A197" s="71"/>
      <c r="B197" s="71"/>
      <c r="C197" s="71"/>
      <c r="D197" s="72">
        <f t="shared" si="32"/>
        <v>0</v>
      </c>
      <c r="E197" s="72">
        <f t="shared" si="32"/>
        <v>0</v>
      </c>
      <c r="F197" s="30">
        <f t="shared" si="33"/>
        <v>0</v>
      </c>
      <c r="G197" s="30">
        <f t="shared" si="33"/>
        <v>0</v>
      </c>
      <c r="H197" s="30">
        <f t="shared" si="34"/>
        <v>0</v>
      </c>
      <c r="I197" s="30">
        <f t="shared" si="35"/>
        <v>0</v>
      </c>
      <c r="J197" s="30">
        <f t="shared" si="36"/>
        <v>0</v>
      </c>
      <c r="K197" s="30">
        <f t="shared" si="37"/>
        <v>0</v>
      </c>
      <c r="L197" s="30">
        <f t="shared" si="38"/>
        <v>0</v>
      </c>
      <c r="M197" s="30">
        <f t="shared" ca="1" si="30"/>
        <v>5.2734586064105006E-2</v>
      </c>
      <c r="N197" s="30">
        <f t="shared" ca="1" si="39"/>
        <v>0</v>
      </c>
      <c r="O197" s="79">
        <f t="shared" ca="1" si="40"/>
        <v>0</v>
      </c>
      <c r="P197" s="30">
        <f t="shared" ca="1" si="41"/>
        <v>0</v>
      </c>
      <c r="Q197" s="30">
        <f t="shared" ca="1" si="42"/>
        <v>0</v>
      </c>
      <c r="R197" s="13">
        <f t="shared" ca="1" si="31"/>
        <v>-5.2734586064105006E-2</v>
      </c>
    </row>
    <row r="198" spans="1:18">
      <c r="A198" s="71"/>
      <c r="B198" s="71"/>
      <c r="C198" s="71"/>
      <c r="D198" s="72">
        <f t="shared" si="32"/>
        <v>0</v>
      </c>
      <c r="E198" s="72">
        <f t="shared" si="32"/>
        <v>0</v>
      </c>
      <c r="F198" s="30">
        <f t="shared" si="33"/>
        <v>0</v>
      </c>
      <c r="G198" s="30">
        <f t="shared" si="33"/>
        <v>0</v>
      </c>
      <c r="H198" s="30">
        <f t="shared" si="34"/>
        <v>0</v>
      </c>
      <c r="I198" s="30">
        <f t="shared" si="35"/>
        <v>0</v>
      </c>
      <c r="J198" s="30">
        <f t="shared" si="36"/>
        <v>0</v>
      </c>
      <c r="K198" s="30">
        <f t="shared" si="37"/>
        <v>0</v>
      </c>
      <c r="L198" s="30">
        <f t="shared" si="38"/>
        <v>0</v>
      </c>
      <c r="M198" s="30">
        <f t="shared" ca="1" si="30"/>
        <v>5.2734586064105006E-2</v>
      </c>
      <c r="N198" s="30">
        <f t="shared" ca="1" si="39"/>
        <v>0</v>
      </c>
      <c r="O198" s="79">
        <f t="shared" ca="1" si="40"/>
        <v>0</v>
      </c>
      <c r="P198" s="30">
        <f t="shared" ca="1" si="41"/>
        <v>0</v>
      </c>
      <c r="Q198" s="30">
        <f t="shared" ca="1" si="42"/>
        <v>0</v>
      </c>
      <c r="R198" s="13">
        <f t="shared" ca="1" si="31"/>
        <v>-5.2734586064105006E-2</v>
      </c>
    </row>
    <row r="199" spans="1:18">
      <c r="A199" s="71"/>
      <c r="B199" s="71"/>
      <c r="C199" s="71"/>
      <c r="D199" s="72">
        <f t="shared" si="32"/>
        <v>0</v>
      </c>
      <c r="E199" s="72">
        <f t="shared" si="32"/>
        <v>0</v>
      </c>
      <c r="F199" s="30">
        <f t="shared" si="33"/>
        <v>0</v>
      </c>
      <c r="G199" s="30">
        <f t="shared" si="33"/>
        <v>0</v>
      </c>
      <c r="H199" s="30">
        <f t="shared" si="34"/>
        <v>0</v>
      </c>
      <c r="I199" s="30">
        <f t="shared" si="35"/>
        <v>0</v>
      </c>
      <c r="J199" s="30">
        <f t="shared" si="36"/>
        <v>0</v>
      </c>
      <c r="K199" s="30">
        <f t="shared" si="37"/>
        <v>0</v>
      </c>
      <c r="L199" s="30">
        <f t="shared" si="38"/>
        <v>0</v>
      </c>
      <c r="M199" s="30">
        <f t="shared" ca="1" si="30"/>
        <v>5.2734586064105006E-2</v>
      </c>
      <c r="N199" s="30">
        <f t="shared" ca="1" si="39"/>
        <v>0</v>
      </c>
      <c r="O199" s="79">
        <f t="shared" ca="1" si="40"/>
        <v>0</v>
      </c>
      <c r="P199" s="30">
        <f t="shared" ca="1" si="41"/>
        <v>0</v>
      </c>
      <c r="Q199" s="30">
        <f t="shared" ca="1" si="42"/>
        <v>0</v>
      </c>
      <c r="R199" s="13">
        <f t="shared" ca="1" si="31"/>
        <v>-5.2734586064105006E-2</v>
      </c>
    </row>
    <row r="200" spans="1:18">
      <c r="A200" s="71"/>
      <c r="B200" s="71"/>
      <c r="C200" s="71"/>
      <c r="D200" s="72">
        <f t="shared" si="32"/>
        <v>0</v>
      </c>
      <c r="E200" s="72">
        <f t="shared" si="32"/>
        <v>0</v>
      </c>
      <c r="F200" s="30">
        <f t="shared" si="33"/>
        <v>0</v>
      </c>
      <c r="G200" s="30">
        <f t="shared" si="33"/>
        <v>0</v>
      </c>
      <c r="H200" s="30">
        <f t="shared" si="34"/>
        <v>0</v>
      </c>
      <c r="I200" s="30">
        <f t="shared" si="35"/>
        <v>0</v>
      </c>
      <c r="J200" s="30">
        <f t="shared" si="36"/>
        <v>0</v>
      </c>
      <c r="K200" s="30">
        <f t="shared" si="37"/>
        <v>0</v>
      </c>
      <c r="L200" s="30">
        <f t="shared" si="38"/>
        <v>0</v>
      </c>
      <c r="M200" s="30">
        <f t="shared" ca="1" si="30"/>
        <v>5.2734586064105006E-2</v>
      </c>
      <c r="N200" s="30">
        <f t="shared" ca="1" si="39"/>
        <v>0</v>
      </c>
      <c r="O200" s="79">
        <f t="shared" ca="1" si="40"/>
        <v>0</v>
      </c>
      <c r="P200" s="30">
        <f t="shared" ca="1" si="41"/>
        <v>0</v>
      </c>
      <c r="Q200" s="30">
        <f t="shared" ca="1" si="42"/>
        <v>0</v>
      </c>
      <c r="R200" s="13">
        <f t="shared" ca="1" si="31"/>
        <v>-5.2734586064105006E-2</v>
      </c>
    </row>
    <row r="201" spans="1:18">
      <c r="A201" s="71"/>
      <c r="B201" s="71"/>
      <c r="C201" s="71"/>
      <c r="D201" s="72">
        <f t="shared" si="32"/>
        <v>0</v>
      </c>
      <c r="E201" s="72">
        <f t="shared" si="32"/>
        <v>0</v>
      </c>
      <c r="F201" s="30">
        <f t="shared" si="33"/>
        <v>0</v>
      </c>
      <c r="G201" s="30">
        <f t="shared" si="33"/>
        <v>0</v>
      </c>
      <c r="H201" s="30">
        <f t="shared" si="34"/>
        <v>0</v>
      </c>
      <c r="I201" s="30">
        <f t="shared" si="35"/>
        <v>0</v>
      </c>
      <c r="J201" s="30">
        <f t="shared" si="36"/>
        <v>0</v>
      </c>
      <c r="K201" s="30">
        <f t="shared" si="37"/>
        <v>0</v>
      </c>
      <c r="L201" s="30">
        <f t="shared" si="38"/>
        <v>0</v>
      </c>
      <c r="M201" s="30">
        <f t="shared" ca="1" si="30"/>
        <v>5.2734586064105006E-2</v>
      </c>
      <c r="N201" s="30">
        <f t="shared" ca="1" si="39"/>
        <v>0</v>
      </c>
      <c r="O201" s="79">
        <f t="shared" ca="1" si="40"/>
        <v>0</v>
      </c>
      <c r="P201" s="30">
        <f t="shared" ca="1" si="41"/>
        <v>0</v>
      </c>
      <c r="Q201" s="30">
        <f t="shared" ca="1" si="42"/>
        <v>0</v>
      </c>
      <c r="R201" s="13">
        <f t="shared" ca="1" si="31"/>
        <v>-5.2734586064105006E-2</v>
      </c>
    </row>
    <row r="202" spans="1:18">
      <c r="A202" s="71"/>
      <c r="B202" s="71"/>
      <c r="C202" s="71"/>
      <c r="D202" s="72">
        <f t="shared" si="32"/>
        <v>0</v>
      </c>
      <c r="E202" s="72">
        <f t="shared" si="32"/>
        <v>0</v>
      </c>
      <c r="F202" s="30">
        <f t="shared" si="33"/>
        <v>0</v>
      </c>
      <c r="G202" s="30">
        <f t="shared" si="33"/>
        <v>0</v>
      </c>
      <c r="H202" s="30">
        <f t="shared" si="34"/>
        <v>0</v>
      </c>
      <c r="I202" s="30">
        <f t="shared" si="35"/>
        <v>0</v>
      </c>
      <c r="J202" s="30">
        <f t="shared" si="36"/>
        <v>0</v>
      </c>
      <c r="K202" s="30">
        <f t="shared" si="37"/>
        <v>0</v>
      </c>
      <c r="L202" s="30">
        <f t="shared" si="38"/>
        <v>0</v>
      </c>
      <c r="M202" s="30">
        <f t="shared" ca="1" si="30"/>
        <v>5.2734586064105006E-2</v>
      </c>
      <c r="N202" s="30">
        <f t="shared" ca="1" si="39"/>
        <v>0</v>
      </c>
      <c r="O202" s="79">
        <f t="shared" ca="1" si="40"/>
        <v>0</v>
      </c>
      <c r="P202" s="30">
        <f t="shared" ca="1" si="41"/>
        <v>0</v>
      </c>
      <c r="Q202" s="30">
        <f t="shared" ca="1" si="42"/>
        <v>0</v>
      </c>
      <c r="R202" s="13">
        <f t="shared" ca="1" si="31"/>
        <v>-5.2734586064105006E-2</v>
      </c>
    </row>
    <row r="203" spans="1:18">
      <c r="A203" s="71"/>
      <c r="B203" s="71"/>
      <c r="C203" s="71"/>
      <c r="D203" s="72">
        <f t="shared" si="32"/>
        <v>0</v>
      </c>
      <c r="E203" s="72">
        <f t="shared" si="32"/>
        <v>0</v>
      </c>
      <c r="F203" s="30">
        <f t="shared" si="33"/>
        <v>0</v>
      </c>
      <c r="G203" s="30">
        <f t="shared" si="33"/>
        <v>0</v>
      </c>
      <c r="H203" s="30">
        <f t="shared" si="34"/>
        <v>0</v>
      </c>
      <c r="I203" s="30">
        <f t="shared" si="35"/>
        <v>0</v>
      </c>
      <c r="J203" s="30">
        <f t="shared" si="36"/>
        <v>0</v>
      </c>
      <c r="K203" s="30">
        <f t="shared" si="37"/>
        <v>0</v>
      </c>
      <c r="L203" s="30">
        <f t="shared" si="38"/>
        <v>0</v>
      </c>
      <c r="M203" s="30">
        <f t="shared" ca="1" si="30"/>
        <v>5.2734586064105006E-2</v>
      </c>
      <c r="N203" s="30">
        <f t="shared" ca="1" si="39"/>
        <v>0</v>
      </c>
      <c r="O203" s="79">
        <f t="shared" ca="1" si="40"/>
        <v>0</v>
      </c>
      <c r="P203" s="30">
        <f t="shared" ca="1" si="41"/>
        <v>0</v>
      </c>
      <c r="Q203" s="30">
        <f t="shared" ca="1" si="42"/>
        <v>0</v>
      </c>
      <c r="R203" s="13">
        <f t="shared" ca="1" si="31"/>
        <v>-5.2734586064105006E-2</v>
      </c>
    </row>
    <row r="204" spans="1:18">
      <c r="A204" s="71"/>
      <c r="B204" s="71"/>
      <c r="C204" s="71"/>
      <c r="D204" s="72">
        <f t="shared" si="32"/>
        <v>0</v>
      </c>
      <c r="E204" s="72">
        <f t="shared" si="32"/>
        <v>0</v>
      </c>
      <c r="F204" s="30">
        <f t="shared" si="33"/>
        <v>0</v>
      </c>
      <c r="G204" s="30">
        <f t="shared" si="33"/>
        <v>0</v>
      </c>
      <c r="H204" s="30">
        <f t="shared" si="34"/>
        <v>0</v>
      </c>
      <c r="I204" s="30">
        <f t="shared" si="35"/>
        <v>0</v>
      </c>
      <c r="J204" s="30">
        <f t="shared" si="36"/>
        <v>0</v>
      </c>
      <c r="K204" s="30">
        <f t="shared" si="37"/>
        <v>0</v>
      </c>
      <c r="L204" s="30">
        <f t="shared" si="38"/>
        <v>0</v>
      </c>
      <c r="M204" s="30">
        <f t="shared" ca="1" si="30"/>
        <v>5.2734586064105006E-2</v>
      </c>
      <c r="N204" s="30">
        <f t="shared" ca="1" si="39"/>
        <v>0</v>
      </c>
      <c r="O204" s="79">
        <f t="shared" ca="1" si="40"/>
        <v>0</v>
      </c>
      <c r="P204" s="30">
        <f t="shared" ca="1" si="41"/>
        <v>0</v>
      </c>
      <c r="Q204" s="30">
        <f t="shared" ca="1" si="42"/>
        <v>0</v>
      </c>
      <c r="R204" s="13">
        <f t="shared" ca="1" si="31"/>
        <v>-5.2734586064105006E-2</v>
      </c>
    </row>
    <row r="205" spans="1:18">
      <c r="A205" s="71"/>
      <c r="B205" s="71"/>
      <c r="C205" s="71"/>
      <c r="D205" s="72">
        <f t="shared" si="32"/>
        <v>0</v>
      </c>
      <c r="E205" s="72">
        <f t="shared" si="32"/>
        <v>0</v>
      </c>
      <c r="F205" s="30">
        <f t="shared" si="33"/>
        <v>0</v>
      </c>
      <c r="G205" s="30">
        <f t="shared" si="33"/>
        <v>0</v>
      </c>
      <c r="H205" s="30">
        <f t="shared" si="34"/>
        <v>0</v>
      </c>
      <c r="I205" s="30">
        <f t="shared" si="35"/>
        <v>0</v>
      </c>
      <c r="J205" s="30">
        <f t="shared" si="36"/>
        <v>0</v>
      </c>
      <c r="K205" s="30">
        <f t="shared" si="37"/>
        <v>0</v>
      </c>
      <c r="L205" s="30">
        <f t="shared" si="38"/>
        <v>0</v>
      </c>
      <c r="M205" s="30">
        <f t="shared" ca="1" si="30"/>
        <v>5.2734586064105006E-2</v>
      </c>
      <c r="N205" s="30">
        <f t="shared" ca="1" si="39"/>
        <v>0</v>
      </c>
      <c r="O205" s="79">
        <f t="shared" ca="1" si="40"/>
        <v>0</v>
      </c>
      <c r="P205" s="30">
        <f t="shared" ca="1" si="41"/>
        <v>0</v>
      </c>
      <c r="Q205" s="30">
        <f t="shared" ca="1" si="42"/>
        <v>0</v>
      </c>
      <c r="R205" s="13">
        <f t="shared" ca="1" si="31"/>
        <v>-5.2734586064105006E-2</v>
      </c>
    </row>
    <row r="206" spans="1:18">
      <c r="A206" s="71"/>
      <c r="B206" s="71"/>
      <c r="C206" s="71"/>
      <c r="D206" s="72">
        <f t="shared" si="32"/>
        <v>0</v>
      </c>
      <c r="E206" s="72">
        <f t="shared" si="32"/>
        <v>0</v>
      </c>
      <c r="F206" s="30">
        <f t="shared" si="33"/>
        <v>0</v>
      </c>
      <c r="G206" s="30">
        <f t="shared" si="33"/>
        <v>0</v>
      </c>
      <c r="H206" s="30">
        <f t="shared" si="34"/>
        <v>0</v>
      </c>
      <c r="I206" s="30">
        <f t="shared" si="35"/>
        <v>0</v>
      </c>
      <c r="J206" s="30">
        <f t="shared" si="36"/>
        <v>0</v>
      </c>
      <c r="K206" s="30">
        <f t="shared" si="37"/>
        <v>0</v>
      </c>
      <c r="L206" s="30">
        <f t="shared" si="38"/>
        <v>0</v>
      </c>
      <c r="M206" s="30">
        <f t="shared" ca="1" si="30"/>
        <v>5.2734586064105006E-2</v>
      </c>
      <c r="N206" s="30">
        <f t="shared" ca="1" si="39"/>
        <v>0</v>
      </c>
      <c r="O206" s="79">
        <f t="shared" ca="1" si="40"/>
        <v>0</v>
      </c>
      <c r="P206" s="30">
        <f t="shared" ca="1" si="41"/>
        <v>0</v>
      </c>
      <c r="Q206" s="30">
        <f t="shared" ca="1" si="42"/>
        <v>0</v>
      </c>
      <c r="R206" s="13">
        <f t="shared" ca="1" si="31"/>
        <v>-5.2734586064105006E-2</v>
      </c>
    </row>
    <row r="207" spans="1:18">
      <c r="A207" s="71"/>
      <c r="B207" s="71"/>
      <c r="C207" s="71"/>
      <c r="D207" s="72">
        <f t="shared" si="32"/>
        <v>0</v>
      </c>
      <c r="E207" s="72">
        <f t="shared" si="32"/>
        <v>0</v>
      </c>
      <c r="F207" s="30">
        <f t="shared" si="33"/>
        <v>0</v>
      </c>
      <c r="G207" s="30">
        <f t="shared" si="33"/>
        <v>0</v>
      </c>
      <c r="H207" s="30">
        <f t="shared" si="34"/>
        <v>0</v>
      </c>
      <c r="I207" s="30">
        <f t="shared" si="35"/>
        <v>0</v>
      </c>
      <c r="J207" s="30">
        <f t="shared" si="36"/>
        <v>0</v>
      </c>
      <c r="K207" s="30">
        <f t="shared" si="37"/>
        <v>0</v>
      </c>
      <c r="L207" s="30">
        <f t="shared" si="38"/>
        <v>0</v>
      </c>
      <c r="M207" s="30">
        <f t="shared" ca="1" si="30"/>
        <v>5.2734586064105006E-2</v>
      </c>
      <c r="N207" s="30">
        <f t="shared" ca="1" si="39"/>
        <v>0</v>
      </c>
      <c r="O207" s="79">
        <f t="shared" ca="1" si="40"/>
        <v>0</v>
      </c>
      <c r="P207" s="30">
        <f t="shared" ca="1" si="41"/>
        <v>0</v>
      </c>
      <c r="Q207" s="30">
        <f t="shared" ca="1" si="42"/>
        <v>0</v>
      </c>
      <c r="R207" s="13">
        <f t="shared" ca="1" si="31"/>
        <v>-5.2734586064105006E-2</v>
      </c>
    </row>
    <row r="208" spans="1:18">
      <c r="A208" s="71"/>
      <c r="B208" s="71"/>
      <c r="C208" s="71"/>
      <c r="D208" s="72">
        <f t="shared" si="32"/>
        <v>0</v>
      </c>
      <c r="E208" s="72">
        <f t="shared" si="32"/>
        <v>0</v>
      </c>
      <c r="F208" s="30">
        <f t="shared" si="33"/>
        <v>0</v>
      </c>
      <c r="G208" s="30">
        <f t="shared" si="33"/>
        <v>0</v>
      </c>
      <c r="H208" s="30">
        <f t="shared" si="34"/>
        <v>0</v>
      </c>
      <c r="I208" s="30">
        <f t="shared" si="35"/>
        <v>0</v>
      </c>
      <c r="J208" s="30">
        <f t="shared" si="36"/>
        <v>0</v>
      </c>
      <c r="K208" s="30">
        <f t="shared" si="37"/>
        <v>0</v>
      </c>
      <c r="L208" s="30">
        <f t="shared" si="38"/>
        <v>0</v>
      </c>
      <c r="M208" s="30">
        <f t="shared" ca="1" si="30"/>
        <v>5.2734586064105006E-2</v>
      </c>
      <c r="N208" s="30">
        <f t="shared" ca="1" si="39"/>
        <v>0</v>
      </c>
      <c r="O208" s="79">
        <f t="shared" ca="1" si="40"/>
        <v>0</v>
      </c>
      <c r="P208" s="30">
        <f t="shared" ca="1" si="41"/>
        <v>0</v>
      </c>
      <c r="Q208" s="30">
        <f t="shared" ca="1" si="42"/>
        <v>0</v>
      </c>
      <c r="R208" s="13">
        <f t="shared" ca="1" si="31"/>
        <v>-5.2734586064105006E-2</v>
      </c>
    </row>
    <row r="209" spans="1:18">
      <c r="A209" s="71"/>
      <c r="B209" s="71"/>
      <c r="C209" s="71"/>
      <c r="D209" s="72">
        <f t="shared" si="32"/>
        <v>0</v>
      </c>
      <c r="E209" s="72">
        <f t="shared" si="32"/>
        <v>0</v>
      </c>
      <c r="F209" s="30">
        <f t="shared" si="33"/>
        <v>0</v>
      </c>
      <c r="G209" s="30">
        <f t="shared" si="33"/>
        <v>0</v>
      </c>
      <c r="H209" s="30">
        <f t="shared" si="34"/>
        <v>0</v>
      </c>
      <c r="I209" s="30">
        <f t="shared" si="35"/>
        <v>0</v>
      </c>
      <c r="J209" s="30">
        <f t="shared" si="36"/>
        <v>0</v>
      </c>
      <c r="K209" s="30">
        <f t="shared" si="37"/>
        <v>0</v>
      </c>
      <c r="L209" s="30">
        <f t="shared" si="38"/>
        <v>0</v>
      </c>
      <c r="M209" s="30">
        <f t="shared" ca="1" si="30"/>
        <v>5.2734586064105006E-2</v>
      </c>
      <c r="N209" s="30">
        <f t="shared" ca="1" si="39"/>
        <v>0</v>
      </c>
      <c r="O209" s="79">
        <f t="shared" ca="1" si="40"/>
        <v>0</v>
      </c>
      <c r="P209" s="30">
        <f t="shared" ca="1" si="41"/>
        <v>0</v>
      </c>
      <c r="Q209" s="30">
        <f t="shared" ca="1" si="42"/>
        <v>0</v>
      </c>
      <c r="R209" s="13">
        <f t="shared" ca="1" si="31"/>
        <v>-5.2734586064105006E-2</v>
      </c>
    </row>
    <row r="210" spans="1:18">
      <c r="A210" s="71"/>
      <c r="B210" s="71"/>
      <c r="C210" s="71"/>
      <c r="D210" s="72">
        <f t="shared" si="32"/>
        <v>0</v>
      </c>
      <c r="E210" s="72">
        <f t="shared" si="32"/>
        <v>0</v>
      </c>
      <c r="F210" s="30">
        <f t="shared" si="33"/>
        <v>0</v>
      </c>
      <c r="G210" s="30">
        <f t="shared" si="33"/>
        <v>0</v>
      </c>
      <c r="H210" s="30">
        <f t="shared" si="34"/>
        <v>0</v>
      </c>
      <c r="I210" s="30">
        <f t="shared" si="35"/>
        <v>0</v>
      </c>
      <c r="J210" s="30">
        <f t="shared" si="36"/>
        <v>0</v>
      </c>
      <c r="K210" s="30">
        <f t="shared" si="37"/>
        <v>0</v>
      </c>
      <c r="L210" s="30">
        <f t="shared" si="38"/>
        <v>0</v>
      </c>
      <c r="M210" s="30">
        <f t="shared" ca="1" si="30"/>
        <v>5.2734586064105006E-2</v>
      </c>
      <c r="N210" s="30">
        <f t="shared" ca="1" si="39"/>
        <v>0</v>
      </c>
      <c r="O210" s="79">
        <f t="shared" ca="1" si="40"/>
        <v>0</v>
      </c>
      <c r="P210" s="30">
        <f t="shared" ca="1" si="41"/>
        <v>0</v>
      </c>
      <c r="Q210" s="30">
        <f t="shared" ca="1" si="42"/>
        <v>0</v>
      </c>
      <c r="R210" s="13">
        <f t="shared" ca="1" si="31"/>
        <v>-5.2734586064105006E-2</v>
      </c>
    </row>
    <row r="211" spans="1:18">
      <c r="A211" s="71"/>
      <c r="B211" s="71"/>
      <c r="C211" s="71"/>
      <c r="D211" s="72">
        <f t="shared" si="32"/>
        <v>0</v>
      </c>
      <c r="E211" s="72">
        <f t="shared" si="32"/>
        <v>0</v>
      </c>
      <c r="F211" s="30">
        <f t="shared" si="33"/>
        <v>0</v>
      </c>
      <c r="G211" s="30">
        <f t="shared" si="33"/>
        <v>0</v>
      </c>
      <c r="H211" s="30">
        <f t="shared" si="34"/>
        <v>0</v>
      </c>
      <c r="I211" s="30">
        <f t="shared" si="35"/>
        <v>0</v>
      </c>
      <c r="J211" s="30">
        <f t="shared" si="36"/>
        <v>0</v>
      </c>
      <c r="K211" s="30">
        <f t="shared" si="37"/>
        <v>0</v>
      </c>
      <c r="L211" s="30">
        <f t="shared" si="38"/>
        <v>0</v>
      </c>
      <c r="M211" s="30">
        <f t="shared" ca="1" si="30"/>
        <v>5.2734586064105006E-2</v>
      </c>
      <c r="N211" s="30">
        <f t="shared" ca="1" si="39"/>
        <v>0</v>
      </c>
      <c r="O211" s="79">
        <f t="shared" ca="1" si="40"/>
        <v>0</v>
      </c>
      <c r="P211" s="30">
        <f t="shared" ca="1" si="41"/>
        <v>0</v>
      </c>
      <c r="Q211" s="30">
        <f t="shared" ca="1" si="42"/>
        <v>0</v>
      </c>
      <c r="R211" s="13">
        <f t="shared" ca="1" si="31"/>
        <v>-5.2734586064105006E-2</v>
      </c>
    </row>
    <row r="212" spans="1:18">
      <c r="A212" s="71"/>
      <c r="B212" s="71"/>
      <c r="C212" s="71"/>
      <c r="D212" s="72">
        <f t="shared" si="32"/>
        <v>0</v>
      </c>
      <c r="E212" s="72">
        <f t="shared" si="32"/>
        <v>0</v>
      </c>
      <c r="F212" s="30">
        <f t="shared" si="33"/>
        <v>0</v>
      </c>
      <c r="G212" s="30">
        <f t="shared" si="33"/>
        <v>0</v>
      </c>
      <c r="H212" s="30">
        <f t="shared" si="34"/>
        <v>0</v>
      </c>
      <c r="I212" s="30">
        <f t="shared" si="35"/>
        <v>0</v>
      </c>
      <c r="J212" s="30">
        <f t="shared" si="36"/>
        <v>0</v>
      </c>
      <c r="K212" s="30">
        <f t="shared" si="37"/>
        <v>0</v>
      </c>
      <c r="L212" s="30">
        <f t="shared" si="38"/>
        <v>0</v>
      </c>
      <c r="M212" s="30">
        <f t="shared" ca="1" si="30"/>
        <v>5.2734586064105006E-2</v>
      </c>
      <c r="N212" s="30">
        <f t="shared" ca="1" si="39"/>
        <v>0</v>
      </c>
      <c r="O212" s="79">
        <f t="shared" ca="1" si="40"/>
        <v>0</v>
      </c>
      <c r="P212" s="30">
        <f t="shared" ca="1" si="41"/>
        <v>0</v>
      </c>
      <c r="Q212" s="30">
        <f t="shared" ca="1" si="42"/>
        <v>0</v>
      </c>
      <c r="R212" s="13">
        <f t="shared" ca="1" si="31"/>
        <v>-5.2734586064105006E-2</v>
      </c>
    </row>
    <row r="213" spans="1:18">
      <c r="A213" s="71"/>
      <c r="B213" s="71"/>
      <c r="C213" s="71"/>
      <c r="D213" s="72">
        <f t="shared" si="32"/>
        <v>0</v>
      </c>
      <c r="E213" s="72">
        <f t="shared" si="32"/>
        <v>0</v>
      </c>
      <c r="F213" s="30">
        <f t="shared" si="33"/>
        <v>0</v>
      </c>
      <c r="G213" s="30">
        <f t="shared" si="33"/>
        <v>0</v>
      </c>
      <c r="H213" s="30">
        <f t="shared" si="34"/>
        <v>0</v>
      </c>
      <c r="I213" s="30">
        <f t="shared" si="35"/>
        <v>0</v>
      </c>
      <c r="J213" s="30">
        <f t="shared" si="36"/>
        <v>0</v>
      </c>
      <c r="K213" s="30">
        <f t="shared" si="37"/>
        <v>0</v>
      </c>
      <c r="L213" s="30">
        <f t="shared" si="38"/>
        <v>0</v>
      </c>
      <c r="M213" s="30">
        <f t="shared" ref="M213:M276" ca="1" si="43">+E$4+E$5*D213+E$6*D213^2</f>
        <v>5.2734586064105006E-2</v>
      </c>
      <c r="N213" s="30">
        <f t="shared" ca="1" si="39"/>
        <v>0</v>
      </c>
      <c r="O213" s="79">
        <f t="shared" ca="1" si="40"/>
        <v>0</v>
      </c>
      <c r="P213" s="30">
        <f t="shared" ca="1" si="41"/>
        <v>0</v>
      </c>
      <c r="Q213" s="30">
        <f t="shared" ca="1" si="42"/>
        <v>0</v>
      </c>
      <c r="R213" s="13">
        <f t="shared" ref="R213:R276" ca="1" si="44">+E213-M213</f>
        <v>-5.2734586064105006E-2</v>
      </c>
    </row>
    <row r="214" spans="1:18">
      <c r="A214" s="71"/>
      <c r="B214" s="71"/>
      <c r="C214" s="71"/>
      <c r="D214" s="72">
        <f t="shared" ref="D214:E277" si="45">A214/A$18</f>
        <v>0</v>
      </c>
      <c r="E214" s="72">
        <f t="shared" si="45"/>
        <v>0</v>
      </c>
      <c r="F214" s="30">
        <f t="shared" ref="F214:G277" si="46">$C214*D214</f>
        <v>0</v>
      </c>
      <c r="G214" s="30">
        <f t="shared" si="46"/>
        <v>0</v>
      </c>
      <c r="H214" s="30">
        <f t="shared" ref="H214:H277" si="47">C214*D214*D214</f>
        <v>0</v>
      </c>
      <c r="I214" s="30">
        <f t="shared" ref="I214:I277" si="48">C214*D214*D214*D214</f>
        <v>0</v>
      </c>
      <c r="J214" s="30">
        <f t="shared" ref="J214:J277" si="49">C214*D214*D214*D214*D214</f>
        <v>0</v>
      </c>
      <c r="K214" s="30">
        <f t="shared" ref="K214:K277" si="50">C214*E214*D214</f>
        <v>0</v>
      </c>
      <c r="L214" s="30">
        <f t="shared" ref="L214:L277" si="51">C214*E214*D214*D214</f>
        <v>0</v>
      </c>
      <c r="M214" s="30">
        <f t="shared" ca="1" si="43"/>
        <v>5.2734586064105006E-2</v>
      </c>
      <c r="N214" s="30">
        <f t="shared" ref="N214:N277" ca="1" si="52">C214*(M214-E214)^2</f>
        <v>0</v>
      </c>
      <c r="O214" s="79">
        <f t="shared" ref="O214:O277" ca="1" si="53">(C214*O$1-O$2*F214+O$3*H214)^2</f>
        <v>0</v>
      </c>
      <c r="P214" s="30">
        <f t="shared" ref="P214:P277" ca="1" si="54">(-C214*O$2+O$4*F214-O$5*H214)^2</f>
        <v>0</v>
      </c>
      <c r="Q214" s="30">
        <f t="shared" ref="Q214:Q277" ca="1" si="55">+(C214*O$3-F214*O$5+H214*O$6)^2</f>
        <v>0</v>
      </c>
      <c r="R214" s="13">
        <f t="shared" ca="1" si="44"/>
        <v>-5.2734586064105006E-2</v>
      </c>
    </row>
    <row r="215" spans="1:18">
      <c r="A215" s="71"/>
      <c r="B215" s="71"/>
      <c r="C215" s="71"/>
      <c r="D215" s="72">
        <f t="shared" si="45"/>
        <v>0</v>
      </c>
      <c r="E215" s="72">
        <f t="shared" si="45"/>
        <v>0</v>
      </c>
      <c r="F215" s="30">
        <f t="shared" si="46"/>
        <v>0</v>
      </c>
      <c r="G215" s="30">
        <f t="shared" si="46"/>
        <v>0</v>
      </c>
      <c r="H215" s="30">
        <f t="shared" si="47"/>
        <v>0</v>
      </c>
      <c r="I215" s="30">
        <f t="shared" si="48"/>
        <v>0</v>
      </c>
      <c r="J215" s="30">
        <f t="shared" si="49"/>
        <v>0</v>
      </c>
      <c r="K215" s="30">
        <f t="shared" si="50"/>
        <v>0</v>
      </c>
      <c r="L215" s="30">
        <f t="shared" si="51"/>
        <v>0</v>
      </c>
      <c r="M215" s="30">
        <f t="shared" ca="1" si="43"/>
        <v>5.2734586064105006E-2</v>
      </c>
      <c r="N215" s="30">
        <f t="shared" ca="1" si="52"/>
        <v>0</v>
      </c>
      <c r="O215" s="79">
        <f t="shared" ca="1" si="53"/>
        <v>0</v>
      </c>
      <c r="P215" s="30">
        <f t="shared" ca="1" si="54"/>
        <v>0</v>
      </c>
      <c r="Q215" s="30">
        <f t="shared" ca="1" si="55"/>
        <v>0</v>
      </c>
      <c r="R215" s="13">
        <f t="shared" ca="1" si="44"/>
        <v>-5.2734586064105006E-2</v>
      </c>
    </row>
    <row r="216" spans="1:18">
      <c r="A216" s="71"/>
      <c r="B216" s="71"/>
      <c r="C216" s="71"/>
      <c r="D216" s="72">
        <f t="shared" si="45"/>
        <v>0</v>
      </c>
      <c r="E216" s="72">
        <f t="shared" si="45"/>
        <v>0</v>
      </c>
      <c r="F216" s="30">
        <f t="shared" si="46"/>
        <v>0</v>
      </c>
      <c r="G216" s="30">
        <f t="shared" si="46"/>
        <v>0</v>
      </c>
      <c r="H216" s="30">
        <f t="shared" si="47"/>
        <v>0</v>
      </c>
      <c r="I216" s="30">
        <f t="shared" si="48"/>
        <v>0</v>
      </c>
      <c r="J216" s="30">
        <f t="shared" si="49"/>
        <v>0</v>
      </c>
      <c r="K216" s="30">
        <f t="shared" si="50"/>
        <v>0</v>
      </c>
      <c r="L216" s="30">
        <f t="shared" si="51"/>
        <v>0</v>
      </c>
      <c r="M216" s="30">
        <f t="shared" ca="1" si="43"/>
        <v>5.2734586064105006E-2</v>
      </c>
      <c r="N216" s="30">
        <f t="shared" ca="1" si="52"/>
        <v>0</v>
      </c>
      <c r="O216" s="79">
        <f t="shared" ca="1" si="53"/>
        <v>0</v>
      </c>
      <c r="P216" s="30">
        <f t="shared" ca="1" si="54"/>
        <v>0</v>
      </c>
      <c r="Q216" s="30">
        <f t="shared" ca="1" si="55"/>
        <v>0</v>
      </c>
      <c r="R216" s="13">
        <f t="shared" ca="1" si="44"/>
        <v>-5.2734586064105006E-2</v>
      </c>
    </row>
    <row r="217" spans="1:18">
      <c r="A217" s="71"/>
      <c r="B217" s="71"/>
      <c r="C217" s="71"/>
      <c r="D217" s="72">
        <f t="shared" si="45"/>
        <v>0</v>
      </c>
      <c r="E217" s="72">
        <f t="shared" si="45"/>
        <v>0</v>
      </c>
      <c r="F217" s="30">
        <f t="shared" si="46"/>
        <v>0</v>
      </c>
      <c r="G217" s="30">
        <f t="shared" si="46"/>
        <v>0</v>
      </c>
      <c r="H217" s="30">
        <f t="shared" si="47"/>
        <v>0</v>
      </c>
      <c r="I217" s="30">
        <f t="shared" si="48"/>
        <v>0</v>
      </c>
      <c r="J217" s="30">
        <f t="shared" si="49"/>
        <v>0</v>
      </c>
      <c r="K217" s="30">
        <f t="shared" si="50"/>
        <v>0</v>
      </c>
      <c r="L217" s="30">
        <f t="shared" si="51"/>
        <v>0</v>
      </c>
      <c r="M217" s="30">
        <f t="shared" ca="1" si="43"/>
        <v>5.2734586064105006E-2</v>
      </c>
      <c r="N217" s="30">
        <f t="shared" ca="1" si="52"/>
        <v>0</v>
      </c>
      <c r="O217" s="79">
        <f t="shared" ca="1" si="53"/>
        <v>0</v>
      </c>
      <c r="P217" s="30">
        <f t="shared" ca="1" si="54"/>
        <v>0</v>
      </c>
      <c r="Q217" s="30">
        <f t="shared" ca="1" si="55"/>
        <v>0</v>
      </c>
      <c r="R217" s="13">
        <f t="shared" ca="1" si="44"/>
        <v>-5.2734586064105006E-2</v>
      </c>
    </row>
    <row r="218" spans="1:18">
      <c r="A218" s="71"/>
      <c r="B218" s="71"/>
      <c r="C218" s="71"/>
      <c r="D218" s="72">
        <f t="shared" si="45"/>
        <v>0</v>
      </c>
      <c r="E218" s="72">
        <f t="shared" si="45"/>
        <v>0</v>
      </c>
      <c r="F218" s="30">
        <f t="shared" si="46"/>
        <v>0</v>
      </c>
      <c r="G218" s="30">
        <f t="shared" si="46"/>
        <v>0</v>
      </c>
      <c r="H218" s="30">
        <f t="shared" si="47"/>
        <v>0</v>
      </c>
      <c r="I218" s="30">
        <f t="shared" si="48"/>
        <v>0</v>
      </c>
      <c r="J218" s="30">
        <f t="shared" si="49"/>
        <v>0</v>
      </c>
      <c r="K218" s="30">
        <f t="shared" si="50"/>
        <v>0</v>
      </c>
      <c r="L218" s="30">
        <f t="shared" si="51"/>
        <v>0</v>
      </c>
      <c r="M218" s="30">
        <f t="shared" ca="1" si="43"/>
        <v>5.2734586064105006E-2</v>
      </c>
      <c r="N218" s="30">
        <f t="shared" ca="1" si="52"/>
        <v>0</v>
      </c>
      <c r="O218" s="79">
        <f t="shared" ca="1" si="53"/>
        <v>0</v>
      </c>
      <c r="P218" s="30">
        <f t="shared" ca="1" si="54"/>
        <v>0</v>
      </c>
      <c r="Q218" s="30">
        <f t="shared" ca="1" si="55"/>
        <v>0</v>
      </c>
      <c r="R218" s="13">
        <f t="shared" ca="1" si="44"/>
        <v>-5.2734586064105006E-2</v>
      </c>
    </row>
    <row r="219" spans="1:18">
      <c r="A219" s="71"/>
      <c r="B219" s="71"/>
      <c r="C219" s="71"/>
      <c r="D219" s="72">
        <f t="shared" si="45"/>
        <v>0</v>
      </c>
      <c r="E219" s="72">
        <f t="shared" si="45"/>
        <v>0</v>
      </c>
      <c r="F219" s="30">
        <f t="shared" si="46"/>
        <v>0</v>
      </c>
      <c r="G219" s="30">
        <f t="shared" si="46"/>
        <v>0</v>
      </c>
      <c r="H219" s="30">
        <f t="shared" si="47"/>
        <v>0</v>
      </c>
      <c r="I219" s="30">
        <f t="shared" si="48"/>
        <v>0</v>
      </c>
      <c r="J219" s="30">
        <f t="shared" si="49"/>
        <v>0</v>
      </c>
      <c r="K219" s="30">
        <f t="shared" si="50"/>
        <v>0</v>
      </c>
      <c r="L219" s="30">
        <f t="shared" si="51"/>
        <v>0</v>
      </c>
      <c r="M219" s="30">
        <f t="shared" ca="1" si="43"/>
        <v>5.2734586064105006E-2</v>
      </c>
      <c r="N219" s="30">
        <f t="shared" ca="1" si="52"/>
        <v>0</v>
      </c>
      <c r="O219" s="79">
        <f t="shared" ca="1" si="53"/>
        <v>0</v>
      </c>
      <c r="P219" s="30">
        <f t="shared" ca="1" si="54"/>
        <v>0</v>
      </c>
      <c r="Q219" s="30">
        <f t="shared" ca="1" si="55"/>
        <v>0</v>
      </c>
      <c r="R219" s="13">
        <f t="shared" ca="1" si="44"/>
        <v>-5.2734586064105006E-2</v>
      </c>
    </row>
    <row r="220" spans="1:18">
      <c r="A220" s="71"/>
      <c r="B220" s="71"/>
      <c r="C220" s="71"/>
      <c r="D220" s="72">
        <f t="shared" si="45"/>
        <v>0</v>
      </c>
      <c r="E220" s="72">
        <f t="shared" si="45"/>
        <v>0</v>
      </c>
      <c r="F220" s="30">
        <f t="shared" si="46"/>
        <v>0</v>
      </c>
      <c r="G220" s="30">
        <f t="shared" si="46"/>
        <v>0</v>
      </c>
      <c r="H220" s="30">
        <f t="shared" si="47"/>
        <v>0</v>
      </c>
      <c r="I220" s="30">
        <f t="shared" si="48"/>
        <v>0</v>
      </c>
      <c r="J220" s="30">
        <f t="shared" si="49"/>
        <v>0</v>
      </c>
      <c r="K220" s="30">
        <f t="shared" si="50"/>
        <v>0</v>
      </c>
      <c r="L220" s="30">
        <f t="shared" si="51"/>
        <v>0</v>
      </c>
      <c r="M220" s="30">
        <f t="shared" ca="1" si="43"/>
        <v>5.2734586064105006E-2</v>
      </c>
      <c r="N220" s="30">
        <f t="shared" ca="1" si="52"/>
        <v>0</v>
      </c>
      <c r="O220" s="79">
        <f t="shared" ca="1" si="53"/>
        <v>0</v>
      </c>
      <c r="P220" s="30">
        <f t="shared" ca="1" si="54"/>
        <v>0</v>
      </c>
      <c r="Q220" s="30">
        <f t="shared" ca="1" si="55"/>
        <v>0</v>
      </c>
      <c r="R220" s="13">
        <f t="shared" ca="1" si="44"/>
        <v>-5.2734586064105006E-2</v>
      </c>
    </row>
    <row r="221" spans="1:18">
      <c r="A221" s="71"/>
      <c r="B221" s="71"/>
      <c r="C221" s="71"/>
      <c r="D221" s="72">
        <f t="shared" si="45"/>
        <v>0</v>
      </c>
      <c r="E221" s="72">
        <f t="shared" si="45"/>
        <v>0</v>
      </c>
      <c r="F221" s="30">
        <f t="shared" si="46"/>
        <v>0</v>
      </c>
      <c r="G221" s="30">
        <f t="shared" si="46"/>
        <v>0</v>
      </c>
      <c r="H221" s="30">
        <f t="shared" si="47"/>
        <v>0</v>
      </c>
      <c r="I221" s="30">
        <f t="shared" si="48"/>
        <v>0</v>
      </c>
      <c r="J221" s="30">
        <f t="shared" si="49"/>
        <v>0</v>
      </c>
      <c r="K221" s="30">
        <f t="shared" si="50"/>
        <v>0</v>
      </c>
      <c r="L221" s="30">
        <f t="shared" si="51"/>
        <v>0</v>
      </c>
      <c r="M221" s="30">
        <f t="shared" ca="1" si="43"/>
        <v>5.2734586064105006E-2</v>
      </c>
      <c r="N221" s="30">
        <f t="shared" ca="1" si="52"/>
        <v>0</v>
      </c>
      <c r="O221" s="79">
        <f t="shared" ca="1" si="53"/>
        <v>0</v>
      </c>
      <c r="P221" s="30">
        <f t="shared" ca="1" si="54"/>
        <v>0</v>
      </c>
      <c r="Q221" s="30">
        <f t="shared" ca="1" si="55"/>
        <v>0</v>
      </c>
      <c r="R221" s="13">
        <f t="shared" ca="1" si="44"/>
        <v>-5.2734586064105006E-2</v>
      </c>
    </row>
    <row r="222" spans="1:18">
      <c r="A222" s="71"/>
      <c r="B222" s="71"/>
      <c r="C222" s="71"/>
      <c r="D222" s="72">
        <f t="shared" si="45"/>
        <v>0</v>
      </c>
      <c r="E222" s="72">
        <f t="shared" si="45"/>
        <v>0</v>
      </c>
      <c r="F222" s="30">
        <f t="shared" si="46"/>
        <v>0</v>
      </c>
      <c r="G222" s="30">
        <f t="shared" si="46"/>
        <v>0</v>
      </c>
      <c r="H222" s="30">
        <f t="shared" si="47"/>
        <v>0</v>
      </c>
      <c r="I222" s="30">
        <f t="shared" si="48"/>
        <v>0</v>
      </c>
      <c r="J222" s="30">
        <f t="shared" si="49"/>
        <v>0</v>
      </c>
      <c r="K222" s="30">
        <f t="shared" si="50"/>
        <v>0</v>
      </c>
      <c r="L222" s="30">
        <f t="shared" si="51"/>
        <v>0</v>
      </c>
      <c r="M222" s="30">
        <f t="shared" ca="1" si="43"/>
        <v>5.2734586064105006E-2</v>
      </c>
      <c r="N222" s="30">
        <f t="shared" ca="1" si="52"/>
        <v>0</v>
      </c>
      <c r="O222" s="79">
        <f t="shared" ca="1" si="53"/>
        <v>0</v>
      </c>
      <c r="P222" s="30">
        <f t="shared" ca="1" si="54"/>
        <v>0</v>
      </c>
      <c r="Q222" s="30">
        <f t="shared" ca="1" si="55"/>
        <v>0</v>
      </c>
      <c r="R222" s="13">
        <f t="shared" ca="1" si="44"/>
        <v>-5.2734586064105006E-2</v>
      </c>
    </row>
    <row r="223" spans="1:18">
      <c r="A223" s="71"/>
      <c r="B223" s="71"/>
      <c r="C223" s="71"/>
      <c r="D223" s="72">
        <f t="shared" si="45"/>
        <v>0</v>
      </c>
      <c r="E223" s="72">
        <f t="shared" si="45"/>
        <v>0</v>
      </c>
      <c r="F223" s="30">
        <f t="shared" si="46"/>
        <v>0</v>
      </c>
      <c r="G223" s="30">
        <f t="shared" si="46"/>
        <v>0</v>
      </c>
      <c r="H223" s="30">
        <f t="shared" si="47"/>
        <v>0</v>
      </c>
      <c r="I223" s="30">
        <f t="shared" si="48"/>
        <v>0</v>
      </c>
      <c r="J223" s="30">
        <f t="shared" si="49"/>
        <v>0</v>
      </c>
      <c r="K223" s="30">
        <f t="shared" si="50"/>
        <v>0</v>
      </c>
      <c r="L223" s="30">
        <f t="shared" si="51"/>
        <v>0</v>
      </c>
      <c r="M223" s="30">
        <f t="shared" ca="1" si="43"/>
        <v>5.2734586064105006E-2</v>
      </c>
      <c r="N223" s="30">
        <f t="shared" ca="1" si="52"/>
        <v>0</v>
      </c>
      <c r="O223" s="79">
        <f t="shared" ca="1" si="53"/>
        <v>0</v>
      </c>
      <c r="P223" s="30">
        <f t="shared" ca="1" si="54"/>
        <v>0</v>
      </c>
      <c r="Q223" s="30">
        <f t="shared" ca="1" si="55"/>
        <v>0</v>
      </c>
      <c r="R223" s="13">
        <f t="shared" ca="1" si="44"/>
        <v>-5.2734586064105006E-2</v>
      </c>
    </row>
    <row r="224" spans="1:18">
      <c r="A224" s="71"/>
      <c r="B224" s="71"/>
      <c r="C224" s="71"/>
      <c r="D224" s="72">
        <f t="shared" si="45"/>
        <v>0</v>
      </c>
      <c r="E224" s="72">
        <f t="shared" si="45"/>
        <v>0</v>
      </c>
      <c r="F224" s="30">
        <f t="shared" si="46"/>
        <v>0</v>
      </c>
      <c r="G224" s="30">
        <f t="shared" si="46"/>
        <v>0</v>
      </c>
      <c r="H224" s="30">
        <f t="shared" si="47"/>
        <v>0</v>
      </c>
      <c r="I224" s="30">
        <f t="shared" si="48"/>
        <v>0</v>
      </c>
      <c r="J224" s="30">
        <f t="shared" si="49"/>
        <v>0</v>
      </c>
      <c r="K224" s="30">
        <f t="shared" si="50"/>
        <v>0</v>
      </c>
      <c r="L224" s="30">
        <f t="shared" si="51"/>
        <v>0</v>
      </c>
      <c r="M224" s="30">
        <f t="shared" ca="1" si="43"/>
        <v>5.2734586064105006E-2</v>
      </c>
      <c r="N224" s="30">
        <f t="shared" ca="1" si="52"/>
        <v>0</v>
      </c>
      <c r="O224" s="79">
        <f t="shared" ca="1" si="53"/>
        <v>0</v>
      </c>
      <c r="P224" s="30">
        <f t="shared" ca="1" si="54"/>
        <v>0</v>
      </c>
      <c r="Q224" s="30">
        <f t="shared" ca="1" si="55"/>
        <v>0</v>
      </c>
      <c r="R224" s="13">
        <f t="shared" ca="1" si="44"/>
        <v>-5.2734586064105006E-2</v>
      </c>
    </row>
    <row r="225" spans="1:18">
      <c r="A225" s="71"/>
      <c r="B225" s="71"/>
      <c r="C225" s="71"/>
      <c r="D225" s="72">
        <f t="shared" si="45"/>
        <v>0</v>
      </c>
      <c r="E225" s="72">
        <f t="shared" si="45"/>
        <v>0</v>
      </c>
      <c r="F225" s="30">
        <f t="shared" si="46"/>
        <v>0</v>
      </c>
      <c r="G225" s="30">
        <f t="shared" si="46"/>
        <v>0</v>
      </c>
      <c r="H225" s="30">
        <f t="shared" si="47"/>
        <v>0</v>
      </c>
      <c r="I225" s="30">
        <f t="shared" si="48"/>
        <v>0</v>
      </c>
      <c r="J225" s="30">
        <f t="shared" si="49"/>
        <v>0</v>
      </c>
      <c r="K225" s="30">
        <f t="shared" si="50"/>
        <v>0</v>
      </c>
      <c r="L225" s="30">
        <f t="shared" si="51"/>
        <v>0</v>
      </c>
      <c r="M225" s="30">
        <f t="shared" ca="1" si="43"/>
        <v>5.2734586064105006E-2</v>
      </c>
      <c r="N225" s="30">
        <f t="shared" ca="1" si="52"/>
        <v>0</v>
      </c>
      <c r="O225" s="79">
        <f t="shared" ca="1" si="53"/>
        <v>0</v>
      </c>
      <c r="P225" s="30">
        <f t="shared" ca="1" si="54"/>
        <v>0</v>
      </c>
      <c r="Q225" s="30">
        <f t="shared" ca="1" si="55"/>
        <v>0</v>
      </c>
      <c r="R225" s="13">
        <f t="shared" ca="1" si="44"/>
        <v>-5.2734586064105006E-2</v>
      </c>
    </row>
    <row r="226" spans="1:18">
      <c r="A226" s="71"/>
      <c r="B226" s="71"/>
      <c r="C226" s="71"/>
      <c r="D226" s="72">
        <f t="shared" si="45"/>
        <v>0</v>
      </c>
      <c r="E226" s="72">
        <f t="shared" si="45"/>
        <v>0</v>
      </c>
      <c r="F226" s="30">
        <f t="shared" si="46"/>
        <v>0</v>
      </c>
      <c r="G226" s="30">
        <f t="shared" si="46"/>
        <v>0</v>
      </c>
      <c r="H226" s="30">
        <f t="shared" si="47"/>
        <v>0</v>
      </c>
      <c r="I226" s="30">
        <f t="shared" si="48"/>
        <v>0</v>
      </c>
      <c r="J226" s="30">
        <f t="shared" si="49"/>
        <v>0</v>
      </c>
      <c r="K226" s="30">
        <f t="shared" si="50"/>
        <v>0</v>
      </c>
      <c r="L226" s="30">
        <f t="shared" si="51"/>
        <v>0</v>
      </c>
      <c r="M226" s="30">
        <f t="shared" ca="1" si="43"/>
        <v>5.2734586064105006E-2</v>
      </c>
      <c r="N226" s="30">
        <f t="shared" ca="1" si="52"/>
        <v>0</v>
      </c>
      <c r="O226" s="79">
        <f t="shared" ca="1" si="53"/>
        <v>0</v>
      </c>
      <c r="P226" s="30">
        <f t="shared" ca="1" si="54"/>
        <v>0</v>
      </c>
      <c r="Q226" s="30">
        <f t="shared" ca="1" si="55"/>
        <v>0</v>
      </c>
      <c r="R226" s="13">
        <f t="shared" ca="1" si="44"/>
        <v>-5.2734586064105006E-2</v>
      </c>
    </row>
    <row r="227" spans="1:18">
      <c r="A227" s="71"/>
      <c r="B227" s="71"/>
      <c r="C227" s="71"/>
      <c r="D227" s="72">
        <f t="shared" si="45"/>
        <v>0</v>
      </c>
      <c r="E227" s="72">
        <f t="shared" si="45"/>
        <v>0</v>
      </c>
      <c r="F227" s="30">
        <f t="shared" si="46"/>
        <v>0</v>
      </c>
      <c r="G227" s="30">
        <f t="shared" si="46"/>
        <v>0</v>
      </c>
      <c r="H227" s="30">
        <f t="shared" si="47"/>
        <v>0</v>
      </c>
      <c r="I227" s="30">
        <f t="shared" si="48"/>
        <v>0</v>
      </c>
      <c r="J227" s="30">
        <f t="shared" si="49"/>
        <v>0</v>
      </c>
      <c r="K227" s="30">
        <f t="shared" si="50"/>
        <v>0</v>
      </c>
      <c r="L227" s="30">
        <f t="shared" si="51"/>
        <v>0</v>
      </c>
      <c r="M227" s="30">
        <f t="shared" ca="1" si="43"/>
        <v>5.2734586064105006E-2</v>
      </c>
      <c r="N227" s="30">
        <f t="shared" ca="1" si="52"/>
        <v>0</v>
      </c>
      <c r="O227" s="79">
        <f t="shared" ca="1" si="53"/>
        <v>0</v>
      </c>
      <c r="P227" s="30">
        <f t="shared" ca="1" si="54"/>
        <v>0</v>
      </c>
      <c r="Q227" s="30">
        <f t="shared" ca="1" si="55"/>
        <v>0</v>
      </c>
      <c r="R227" s="13">
        <f t="shared" ca="1" si="44"/>
        <v>-5.2734586064105006E-2</v>
      </c>
    </row>
    <row r="228" spans="1:18">
      <c r="A228" s="71"/>
      <c r="B228" s="71"/>
      <c r="C228" s="71"/>
      <c r="D228" s="72">
        <f t="shared" si="45"/>
        <v>0</v>
      </c>
      <c r="E228" s="72">
        <f t="shared" si="45"/>
        <v>0</v>
      </c>
      <c r="F228" s="30">
        <f t="shared" si="46"/>
        <v>0</v>
      </c>
      <c r="G228" s="30">
        <f t="shared" si="46"/>
        <v>0</v>
      </c>
      <c r="H228" s="30">
        <f t="shared" si="47"/>
        <v>0</v>
      </c>
      <c r="I228" s="30">
        <f t="shared" si="48"/>
        <v>0</v>
      </c>
      <c r="J228" s="30">
        <f t="shared" si="49"/>
        <v>0</v>
      </c>
      <c r="K228" s="30">
        <f t="shared" si="50"/>
        <v>0</v>
      </c>
      <c r="L228" s="30">
        <f t="shared" si="51"/>
        <v>0</v>
      </c>
      <c r="M228" s="30">
        <f t="shared" ca="1" si="43"/>
        <v>5.2734586064105006E-2</v>
      </c>
      <c r="N228" s="30">
        <f t="shared" ca="1" si="52"/>
        <v>0</v>
      </c>
      <c r="O228" s="79">
        <f t="shared" ca="1" si="53"/>
        <v>0</v>
      </c>
      <c r="P228" s="30">
        <f t="shared" ca="1" si="54"/>
        <v>0</v>
      </c>
      <c r="Q228" s="30">
        <f t="shared" ca="1" si="55"/>
        <v>0</v>
      </c>
      <c r="R228" s="13">
        <f t="shared" ca="1" si="44"/>
        <v>-5.2734586064105006E-2</v>
      </c>
    </row>
    <row r="229" spans="1:18">
      <c r="A229" s="71"/>
      <c r="B229" s="71"/>
      <c r="C229" s="71"/>
      <c r="D229" s="72">
        <f t="shared" si="45"/>
        <v>0</v>
      </c>
      <c r="E229" s="72">
        <f t="shared" si="45"/>
        <v>0</v>
      </c>
      <c r="F229" s="30">
        <f t="shared" si="46"/>
        <v>0</v>
      </c>
      <c r="G229" s="30">
        <f t="shared" si="46"/>
        <v>0</v>
      </c>
      <c r="H229" s="30">
        <f t="shared" si="47"/>
        <v>0</v>
      </c>
      <c r="I229" s="30">
        <f t="shared" si="48"/>
        <v>0</v>
      </c>
      <c r="J229" s="30">
        <f t="shared" si="49"/>
        <v>0</v>
      </c>
      <c r="K229" s="30">
        <f t="shared" si="50"/>
        <v>0</v>
      </c>
      <c r="L229" s="30">
        <f t="shared" si="51"/>
        <v>0</v>
      </c>
      <c r="M229" s="30">
        <f t="shared" ca="1" si="43"/>
        <v>5.2734586064105006E-2</v>
      </c>
      <c r="N229" s="30">
        <f t="shared" ca="1" si="52"/>
        <v>0</v>
      </c>
      <c r="O229" s="79">
        <f t="shared" ca="1" si="53"/>
        <v>0</v>
      </c>
      <c r="P229" s="30">
        <f t="shared" ca="1" si="54"/>
        <v>0</v>
      </c>
      <c r="Q229" s="30">
        <f t="shared" ca="1" si="55"/>
        <v>0</v>
      </c>
      <c r="R229" s="13">
        <f t="shared" ca="1" si="44"/>
        <v>-5.2734586064105006E-2</v>
      </c>
    </row>
    <row r="230" spans="1:18">
      <c r="A230" s="71"/>
      <c r="B230" s="71"/>
      <c r="C230" s="71"/>
      <c r="D230" s="72">
        <f t="shared" si="45"/>
        <v>0</v>
      </c>
      <c r="E230" s="72">
        <f t="shared" si="45"/>
        <v>0</v>
      </c>
      <c r="F230" s="30">
        <f t="shared" si="46"/>
        <v>0</v>
      </c>
      <c r="G230" s="30">
        <f t="shared" si="46"/>
        <v>0</v>
      </c>
      <c r="H230" s="30">
        <f t="shared" si="47"/>
        <v>0</v>
      </c>
      <c r="I230" s="30">
        <f t="shared" si="48"/>
        <v>0</v>
      </c>
      <c r="J230" s="30">
        <f t="shared" si="49"/>
        <v>0</v>
      </c>
      <c r="K230" s="30">
        <f t="shared" si="50"/>
        <v>0</v>
      </c>
      <c r="L230" s="30">
        <f t="shared" si="51"/>
        <v>0</v>
      </c>
      <c r="M230" s="30">
        <f t="shared" ca="1" si="43"/>
        <v>5.2734586064105006E-2</v>
      </c>
      <c r="N230" s="30">
        <f t="shared" ca="1" si="52"/>
        <v>0</v>
      </c>
      <c r="O230" s="79">
        <f t="shared" ca="1" si="53"/>
        <v>0</v>
      </c>
      <c r="P230" s="30">
        <f t="shared" ca="1" si="54"/>
        <v>0</v>
      </c>
      <c r="Q230" s="30">
        <f t="shared" ca="1" si="55"/>
        <v>0</v>
      </c>
      <c r="R230" s="13">
        <f t="shared" ca="1" si="44"/>
        <v>-5.2734586064105006E-2</v>
      </c>
    </row>
    <row r="231" spans="1:18">
      <c r="A231" s="71"/>
      <c r="B231" s="71"/>
      <c r="C231" s="71"/>
      <c r="D231" s="72">
        <f t="shared" si="45"/>
        <v>0</v>
      </c>
      <c r="E231" s="72">
        <f t="shared" si="45"/>
        <v>0</v>
      </c>
      <c r="F231" s="30">
        <f t="shared" si="46"/>
        <v>0</v>
      </c>
      <c r="G231" s="30">
        <f t="shared" si="46"/>
        <v>0</v>
      </c>
      <c r="H231" s="30">
        <f t="shared" si="47"/>
        <v>0</v>
      </c>
      <c r="I231" s="30">
        <f t="shared" si="48"/>
        <v>0</v>
      </c>
      <c r="J231" s="30">
        <f t="shared" si="49"/>
        <v>0</v>
      </c>
      <c r="K231" s="30">
        <f t="shared" si="50"/>
        <v>0</v>
      </c>
      <c r="L231" s="30">
        <f t="shared" si="51"/>
        <v>0</v>
      </c>
      <c r="M231" s="30">
        <f t="shared" ca="1" si="43"/>
        <v>5.2734586064105006E-2</v>
      </c>
      <c r="N231" s="30">
        <f t="shared" ca="1" si="52"/>
        <v>0</v>
      </c>
      <c r="O231" s="79">
        <f t="shared" ca="1" si="53"/>
        <v>0</v>
      </c>
      <c r="P231" s="30">
        <f t="shared" ca="1" si="54"/>
        <v>0</v>
      </c>
      <c r="Q231" s="30">
        <f t="shared" ca="1" si="55"/>
        <v>0</v>
      </c>
      <c r="R231" s="13">
        <f t="shared" ca="1" si="44"/>
        <v>-5.2734586064105006E-2</v>
      </c>
    </row>
    <row r="232" spans="1:18">
      <c r="A232" s="71"/>
      <c r="B232" s="71"/>
      <c r="C232" s="71"/>
      <c r="D232" s="72">
        <f t="shared" si="45"/>
        <v>0</v>
      </c>
      <c r="E232" s="72">
        <f t="shared" si="45"/>
        <v>0</v>
      </c>
      <c r="F232" s="30">
        <f t="shared" si="46"/>
        <v>0</v>
      </c>
      <c r="G232" s="30">
        <f t="shared" si="46"/>
        <v>0</v>
      </c>
      <c r="H232" s="30">
        <f t="shared" si="47"/>
        <v>0</v>
      </c>
      <c r="I232" s="30">
        <f t="shared" si="48"/>
        <v>0</v>
      </c>
      <c r="J232" s="30">
        <f t="shared" si="49"/>
        <v>0</v>
      </c>
      <c r="K232" s="30">
        <f t="shared" si="50"/>
        <v>0</v>
      </c>
      <c r="L232" s="30">
        <f t="shared" si="51"/>
        <v>0</v>
      </c>
      <c r="M232" s="30">
        <f t="shared" ca="1" si="43"/>
        <v>5.2734586064105006E-2</v>
      </c>
      <c r="N232" s="30">
        <f t="shared" ca="1" si="52"/>
        <v>0</v>
      </c>
      <c r="O232" s="79">
        <f t="shared" ca="1" si="53"/>
        <v>0</v>
      </c>
      <c r="P232" s="30">
        <f t="shared" ca="1" si="54"/>
        <v>0</v>
      </c>
      <c r="Q232" s="30">
        <f t="shared" ca="1" si="55"/>
        <v>0</v>
      </c>
      <c r="R232" s="13">
        <f t="shared" ca="1" si="44"/>
        <v>-5.2734586064105006E-2</v>
      </c>
    </row>
    <row r="233" spans="1:18">
      <c r="A233" s="71"/>
      <c r="B233" s="71"/>
      <c r="C233" s="71"/>
      <c r="D233" s="72">
        <f t="shared" si="45"/>
        <v>0</v>
      </c>
      <c r="E233" s="72">
        <f t="shared" si="45"/>
        <v>0</v>
      </c>
      <c r="F233" s="30">
        <f t="shared" si="46"/>
        <v>0</v>
      </c>
      <c r="G233" s="30">
        <f t="shared" si="46"/>
        <v>0</v>
      </c>
      <c r="H233" s="30">
        <f t="shared" si="47"/>
        <v>0</v>
      </c>
      <c r="I233" s="30">
        <f t="shared" si="48"/>
        <v>0</v>
      </c>
      <c r="J233" s="30">
        <f t="shared" si="49"/>
        <v>0</v>
      </c>
      <c r="K233" s="30">
        <f t="shared" si="50"/>
        <v>0</v>
      </c>
      <c r="L233" s="30">
        <f t="shared" si="51"/>
        <v>0</v>
      </c>
      <c r="M233" s="30">
        <f t="shared" ca="1" si="43"/>
        <v>5.2734586064105006E-2</v>
      </c>
      <c r="N233" s="30">
        <f t="shared" ca="1" si="52"/>
        <v>0</v>
      </c>
      <c r="O233" s="79">
        <f t="shared" ca="1" si="53"/>
        <v>0</v>
      </c>
      <c r="P233" s="30">
        <f t="shared" ca="1" si="54"/>
        <v>0</v>
      </c>
      <c r="Q233" s="30">
        <f t="shared" ca="1" si="55"/>
        <v>0</v>
      </c>
      <c r="R233" s="13">
        <f t="shared" ca="1" si="44"/>
        <v>-5.2734586064105006E-2</v>
      </c>
    </row>
    <row r="234" spans="1:18">
      <c r="A234" s="71"/>
      <c r="B234" s="71"/>
      <c r="C234" s="71"/>
      <c r="D234" s="72">
        <f t="shared" si="45"/>
        <v>0</v>
      </c>
      <c r="E234" s="72">
        <f t="shared" si="45"/>
        <v>0</v>
      </c>
      <c r="F234" s="30">
        <f t="shared" si="46"/>
        <v>0</v>
      </c>
      <c r="G234" s="30">
        <f t="shared" si="46"/>
        <v>0</v>
      </c>
      <c r="H234" s="30">
        <f t="shared" si="47"/>
        <v>0</v>
      </c>
      <c r="I234" s="30">
        <f t="shared" si="48"/>
        <v>0</v>
      </c>
      <c r="J234" s="30">
        <f t="shared" si="49"/>
        <v>0</v>
      </c>
      <c r="K234" s="30">
        <f t="shared" si="50"/>
        <v>0</v>
      </c>
      <c r="L234" s="30">
        <f t="shared" si="51"/>
        <v>0</v>
      </c>
      <c r="M234" s="30">
        <f t="shared" ca="1" si="43"/>
        <v>5.2734586064105006E-2</v>
      </c>
      <c r="N234" s="30">
        <f t="shared" ca="1" si="52"/>
        <v>0</v>
      </c>
      <c r="O234" s="79">
        <f t="shared" ca="1" si="53"/>
        <v>0</v>
      </c>
      <c r="P234" s="30">
        <f t="shared" ca="1" si="54"/>
        <v>0</v>
      </c>
      <c r="Q234" s="30">
        <f t="shared" ca="1" si="55"/>
        <v>0</v>
      </c>
      <c r="R234" s="13">
        <f t="shared" ca="1" si="44"/>
        <v>-5.2734586064105006E-2</v>
      </c>
    </row>
    <row r="235" spans="1:18">
      <c r="A235" s="71"/>
      <c r="B235" s="71"/>
      <c r="C235" s="71"/>
      <c r="D235" s="72">
        <f t="shared" si="45"/>
        <v>0</v>
      </c>
      <c r="E235" s="72">
        <f t="shared" si="45"/>
        <v>0</v>
      </c>
      <c r="F235" s="30">
        <f t="shared" si="46"/>
        <v>0</v>
      </c>
      <c r="G235" s="30">
        <f t="shared" si="46"/>
        <v>0</v>
      </c>
      <c r="H235" s="30">
        <f t="shared" si="47"/>
        <v>0</v>
      </c>
      <c r="I235" s="30">
        <f t="shared" si="48"/>
        <v>0</v>
      </c>
      <c r="J235" s="30">
        <f t="shared" si="49"/>
        <v>0</v>
      </c>
      <c r="K235" s="30">
        <f t="shared" si="50"/>
        <v>0</v>
      </c>
      <c r="L235" s="30">
        <f t="shared" si="51"/>
        <v>0</v>
      </c>
      <c r="M235" s="30">
        <f t="shared" ca="1" si="43"/>
        <v>5.2734586064105006E-2</v>
      </c>
      <c r="N235" s="30">
        <f t="shared" ca="1" si="52"/>
        <v>0</v>
      </c>
      <c r="O235" s="79">
        <f t="shared" ca="1" si="53"/>
        <v>0</v>
      </c>
      <c r="P235" s="30">
        <f t="shared" ca="1" si="54"/>
        <v>0</v>
      </c>
      <c r="Q235" s="30">
        <f t="shared" ca="1" si="55"/>
        <v>0</v>
      </c>
      <c r="R235" s="13">
        <f t="shared" ca="1" si="44"/>
        <v>-5.2734586064105006E-2</v>
      </c>
    </row>
    <row r="236" spans="1:18">
      <c r="A236" s="71"/>
      <c r="B236" s="71"/>
      <c r="C236" s="71"/>
      <c r="D236" s="72">
        <f t="shared" si="45"/>
        <v>0</v>
      </c>
      <c r="E236" s="72">
        <f t="shared" si="45"/>
        <v>0</v>
      </c>
      <c r="F236" s="30">
        <f t="shared" si="46"/>
        <v>0</v>
      </c>
      <c r="G236" s="30">
        <f t="shared" si="46"/>
        <v>0</v>
      </c>
      <c r="H236" s="30">
        <f t="shared" si="47"/>
        <v>0</v>
      </c>
      <c r="I236" s="30">
        <f t="shared" si="48"/>
        <v>0</v>
      </c>
      <c r="J236" s="30">
        <f t="shared" si="49"/>
        <v>0</v>
      </c>
      <c r="K236" s="30">
        <f t="shared" si="50"/>
        <v>0</v>
      </c>
      <c r="L236" s="30">
        <f t="shared" si="51"/>
        <v>0</v>
      </c>
      <c r="M236" s="30">
        <f t="shared" ca="1" si="43"/>
        <v>5.2734586064105006E-2</v>
      </c>
      <c r="N236" s="30">
        <f t="shared" ca="1" si="52"/>
        <v>0</v>
      </c>
      <c r="O236" s="79">
        <f t="shared" ca="1" si="53"/>
        <v>0</v>
      </c>
      <c r="P236" s="30">
        <f t="shared" ca="1" si="54"/>
        <v>0</v>
      </c>
      <c r="Q236" s="30">
        <f t="shared" ca="1" si="55"/>
        <v>0</v>
      </c>
      <c r="R236" s="13">
        <f t="shared" ca="1" si="44"/>
        <v>-5.2734586064105006E-2</v>
      </c>
    </row>
    <row r="237" spans="1:18">
      <c r="A237" s="71"/>
      <c r="B237" s="71"/>
      <c r="C237" s="71"/>
      <c r="D237" s="72">
        <f t="shared" si="45"/>
        <v>0</v>
      </c>
      <c r="E237" s="72">
        <f t="shared" si="45"/>
        <v>0</v>
      </c>
      <c r="F237" s="30">
        <f t="shared" si="46"/>
        <v>0</v>
      </c>
      <c r="G237" s="30">
        <f t="shared" si="46"/>
        <v>0</v>
      </c>
      <c r="H237" s="30">
        <f t="shared" si="47"/>
        <v>0</v>
      </c>
      <c r="I237" s="30">
        <f t="shared" si="48"/>
        <v>0</v>
      </c>
      <c r="J237" s="30">
        <f t="shared" si="49"/>
        <v>0</v>
      </c>
      <c r="K237" s="30">
        <f t="shared" si="50"/>
        <v>0</v>
      </c>
      <c r="L237" s="30">
        <f t="shared" si="51"/>
        <v>0</v>
      </c>
      <c r="M237" s="30">
        <f t="shared" ca="1" si="43"/>
        <v>5.2734586064105006E-2</v>
      </c>
      <c r="N237" s="30">
        <f t="shared" ca="1" si="52"/>
        <v>0</v>
      </c>
      <c r="O237" s="79">
        <f t="shared" ca="1" si="53"/>
        <v>0</v>
      </c>
      <c r="P237" s="30">
        <f t="shared" ca="1" si="54"/>
        <v>0</v>
      </c>
      <c r="Q237" s="30">
        <f t="shared" ca="1" si="55"/>
        <v>0</v>
      </c>
      <c r="R237" s="13">
        <f t="shared" ca="1" si="44"/>
        <v>-5.2734586064105006E-2</v>
      </c>
    </row>
    <row r="238" spans="1:18">
      <c r="A238" s="71"/>
      <c r="B238" s="71"/>
      <c r="C238" s="71"/>
      <c r="D238" s="72">
        <f t="shared" si="45"/>
        <v>0</v>
      </c>
      <c r="E238" s="72">
        <f t="shared" si="45"/>
        <v>0</v>
      </c>
      <c r="F238" s="30">
        <f t="shared" si="46"/>
        <v>0</v>
      </c>
      <c r="G238" s="30">
        <f t="shared" si="46"/>
        <v>0</v>
      </c>
      <c r="H238" s="30">
        <f t="shared" si="47"/>
        <v>0</v>
      </c>
      <c r="I238" s="30">
        <f t="shared" si="48"/>
        <v>0</v>
      </c>
      <c r="J238" s="30">
        <f t="shared" si="49"/>
        <v>0</v>
      </c>
      <c r="K238" s="30">
        <f t="shared" si="50"/>
        <v>0</v>
      </c>
      <c r="L238" s="30">
        <f t="shared" si="51"/>
        <v>0</v>
      </c>
      <c r="M238" s="30">
        <f t="shared" ca="1" si="43"/>
        <v>5.2734586064105006E-2</v>
      </c>
      <c r="N238" s="30">
        <f t="shared" ca="1" si="52"/>
        <v>0</v>
      </c>
      <c r="O238" s="79">
        <f t="shared" ca="1" si="53"/>
        <v>0</v>
      </c>
      <c r="P238" s="30">
        <f t="shared" ca="1" si="54"/>
        <v>0</v>
      </c>
      <c r="Q238" s="30">
        <f t="shared" ca="1" si="55"/>
        <v>0</v>
      </c>
      <c r="R238" s="13">
        <f t="shared" ca="1" si="44"/>
        <v>-5.2734586064105006E-2</v>
      </c>
    </row>
    <row r="239" spans="1:18">
      <c r="A239" s="71"/>
      <c r="B239" s="71"/>
      <c r="C239" s="71"/>
      <c r="D239" s="72">
        <f t="shared" si="45"/>
        <v>0</v>
      </c>
      <c r="E239" s="72">
        <f t="shared" si="45"/>
        <v>0</v>
      </c>
      <c r="F239" s="30">
        <f t="shared" si="46"/>
        <v>0</v>
      </c>
      <c r="G239" s="30">
        <f t="shared" si="46"/>
        <v>0</v>
      </c>
      <c r="H239" s="30">
        <f t="shared" si="47"/>
        <v>0</v>
      </c>
      <c r="I239" s="30">
        <f t="shared" si="48"/>
        <v>0</v>
      </c>
      <c r="J239" s="30">
        <f t="shared" si="49"/>
        <v>0</v>
      </c>
      <c r="K239" s="30">
        <f t="shared" si="50"/>
        <v>0</v>
      </c>
      <c r="L239" s="30">
        <f t="shared" si="51"/>
        <v>0</v>
      </c>
      <c r="M239" s="30">
        <f t="shared" ca="1" si="43"/>
        <v>5.2734586064105006E-2</v>
      </c>
      <c r="N239" s="30">
        <f t="shared" ca="1" si="52"/>
        <v>0</v>
      </c>
      <c r="O239" s="79">
        <f t="shared" ca="1" si="53"/>
        <v>0</v>
      </c>
      <c r="P239" s="30">
        <f t="shared" ca="1" si="54"/>
        <v>0</v>
      </c>
      <c r="Q239" s="30">
        <f t="shared" ca="1" si="55"/>
        <v>0</v>
      </c>
      <c r="R239" s="13">
        <f t="shared" ca="1" si="44"/>
        <v>-5.2734586064105006E-2</v>
      </c>
    </row>
    <row r="240" spans="1:18">
      <c r="A240" s="71"/>
      <c r="B240" s="71"/>
      <c r="C240" s="71"/>
      <c r="D240" s="72">
        <f t="shared" si="45"/>
        <v>0</v>
      </c>
      <c r="E240" s="72">
        <f t="shared" si="45"/>
        <v>0</v>
      </c>
      <c r="F240" s="30">
        <f t="shared" si="46"/>
        <v>0</v>
      </c>
      <c r="G240" s="30">
        <f t="shared" si="46"/>
        <v>0</v>
      </c>
      <c r="H240" s="30">
        <f t="shared" si="47"/>
        <v>0</v>
      </c>
      <c r="I240" s="30">
        <f t="shared" si="48"/>
        <v>0</v>
      </c>
      <c r="J240" s="30">
        <f t="shared" si="49"/>
        <v>0</v>
      </c>
      <c r="K240" s="30">
        <f t="shared" si="50"/>
        <v>0</v>
      </c>
      <c r="L240" s="30">
        <f t="shared" si="51"/>
        <v>0</v>
      </c>
      <c r="M240" s="30">
        <f t="shared" ca="1" si="43"/>
        <v>5.2734586064105006E-2</v>
      </c>
      <c r="N240" s="30">
        <f t="shared" ca="1" si="52"/>
        <v>0</v>
      </c>
      <c r="O240" s="79">
        <f t="shared" ca="1" si="53"/>
        <v>0</v>
      </c>
      <c r="P240" s="30">
        <f t="shared" ca="1" si="54"/>
        <v>0</v>
      </c>
      <c r="Q240" s="30">
        <f t="shared" ca="1" si="55"/>
        <v>0</v>
      </c>
      <c r="R240" s="13">
        <f t="shared" ca="1" si="44"/>
        <v>-5.2734586064105006E-2</v>
      </c>
    </row>
    <row r="241" spans="1:18">
      <c r="A241" s="71"/>
      <c r="B241" s="71"/>
      <c r="C241" s="71"/>
      <c r="D241" s="72">
        <f t="shared" si="45"/>
        <v>0</v>
      </c>
      <c r="E241" s="72">
        <f t="shared" si="45"/>
        <v>0</v>
      </c>
      <c r="F241" s="30">
        <f t="shared" si="46"/>
        <v>0</v>
      </c>
      <c r="G241" s="30">
        <f t="shared" si="46"/>
        <v>0</v>
      </c>
      <c r="H241" s="30">
        <f t="shared" si="47"/>
        <v>0</v>
      </c>
      <c r="I241" s="30">
        <f t="shared" si="48"/>
        <v>0</v>
      </c>
      <c r="J241" s="30">
        <f t="shared" si="49"/>
        <v>0</v>
      </c>
      <c r="K241" s="30">
        <f t="shared" si="50"/>
        <v>0</v>
      </c>
      <c r="L241" s="30">
        <f t="shared" si="51"/>
        <v>0</v>
      </c>
      <c r="M241" s="30">
        <f t="shared" ca="1" si="43"/>
        <v>5.2734586064105006E-2</v>
      </c>
      <c r="N241" s="30">
        <f t="shared" ca="1" si="52"/>
        <v>0</v>
      </c>
      <c r="O241" s="79">
        <f t="shared" ca="1" si="53"/>
        <v>0</v>
      </c>
      <c r="P241" s="30">
        <f t="shared" ca="1" si="54"/>
        <v>0</v>
      </c>
      <c r="Q241" s="30">
        <f t="shared" ca="1" si="55"/>
        <v>0</v>
      </c>
      <c r="R241" s="13">
        <f t="shared" ca="1" si="44"/>
        <v>-5.2734586064105006E-2</v>
      </c>
    </row>
    <row r="242" spans="1:18">
      <c r="A242" s="71"/>
      <c r="B242" s="71"/>
      <c r="C242" s="71"/>
      <c r="D242" s="72">
        <f t="shared" si="45"/>
        <v>0</v>
      </c>
      <c r="E242" s="72">
        <f t="shared" si="45"/>
        <v>0</v>
      </c>
      <c r="F242" s="30">
        <f t="shared" si="46"/>
        <v>0</v>
      </c>
      <c r="G242" s="30">
        <f t="shared" si="46"/>
        <v>0</v>
      </c>
      <c r="H242" s="30">
        <f t="shared" si="47"/>
        <v>0</v>
      </c>
      <c r="I242" s="30">
        <f t="shared" si="48"/>
        <v>0</v>
      </c>
      <c r="J242" s="30">
        <f t="shared" si="49"/>
        <v>0</v>
      </c>
      <c r="K242" s="30">
        <f t="shared" si="50"/>
        <v>0</v>
      </c>
      <c r="L242" s="30">
        <f t="shared" si="51"/>
        <v>0</v>
      </c>
      <c r="M242" s="30">
        <f t="shared" ca="1" si="43"/>
        <v>5.2734586064105006E-2</v>
      </c>
      <c r="N242" s="30">
        <f t="shared" ca="1" si="52"/>
        <v>0</v>
      </c>
      <c r="O242" s="79">
        <f t="shared" ca="1" si="53"/>
        <v>0</v>
      </c>
      <c r="P242" s="30">
        <f t="shared" ca="1" si="54"/>
        <v>0</v>
      </c>
      <c r="Q242" s="30">
        <f t="shared" ca="1" si="55"/>
        <v>0</v>
      </c>
      <c r="R242" s="13">
        <f t="shared" ca="1" si="44"/>
        <v>-5.2734586064105006E-2</v>
      </c>
    </row>
    <row r="243" spans="1:18">
      <c r="A243" s="71"/>
      <c r="B243" s="71"/>
      <c r="C243" s="71"/>
      <c r="D243" s="72">
        <f t="shared" si="45"/>
        <v>0</v>
      </c>
      <c r="E243" s="72">
        <f t="shared" si="45"/>
        <v>0</v>
      </c>
      <c r="F243" s="30">
        <f t="shared" si="46"/>
        <v>0</v>
      </c>
      <c r="G243" s="30">
        <f t="shared" si="46"/>
        <v>0</v>
      </c>
      <c r="H243" s="30">
        <f t="shared" si="47"/>
        <v>0</v>
      </c>
      <c r="I243" s="30">
        <f t="shared" si="48"/>
        <v>0</v>
      </c>
      <c r="J243" s="30">
        <f t="shared" si="49"/>
        <v>0</v>
      </c>
      <c r="K243" s="30">
        <f t="shared" si="50"/>
        <v>0</v>
      </c>
      <c r="L243" s="30">
        <f t="shared" si="51"/>
        <v>0</v>
      </c>
      <c r="M243" s="30">
        <f t="shared" ca="1" si="43"/>
        <v>5.2734586064105006E-2</v>
      </c>
      <c r="N243" s="30">
        <f t="shared" ca="1" si="52"/>
        <v>0</v>
      </c>
      <c r="O243" s="79">
        <f t="shared" ca="1" si="53"/>
        <v>0</v>
      </c>
      <c r="P243" s="30">
        <f t="shared" ca="1" si="54"/>
        <v>0</v>
      </c>
      <c r="Q243" s="30">
        <f t="shared" ca="1" si="55"/>
        <v>0</v>
      </c>
      <c r="R243" s="13">
        <f t="shared" ca="1" si="44"/>
        <v>-5.2734586064105006E-2</v>
      </c>
    </row>
    <row r="244" spans="1:18">
      <c r="A244" s="71"/>
      <c r="B244" s="71"/>
      <c r="C244" s="71"/>
      <c r="D244" s="72">
        <f t="shared" si="45"/>
        <v>0</v>
      </c>
      <c r="E244" s="72">
        <f t="shared" si="45"/>
        <v>0</v>
      </c>
      <c r="F244" s="30">
        <f t="shared" si="46"/>
        <v>0</v>
      </c>
      <c r="G244" s="30">
        <f t="shared" si="46"/>
        <v>0</v>
      </c>
      <c r="H244" s="30">
        <f t="shared" si="47"/>
        <v>0</v>
      </c>
      <c r="I244" s="30">
        <f t="shared" si="48"/>
        <v>0</v>
      </c>
      <c r="J244" s="30">
        <f t="shared" si="49"/>
        <v>0</v>
      </c>
      <c r="K244" s="30">
        <f t="shared" si="50"/>
        <v>0</v>
      </c>
      <c r="L244" s="30">
        <f t="shared" si="51"/>
        <v>0</v>
      </c>
      <c r="M244" s="30">
        <f t="shared" ca="1" si="43"/>
        <v>5.2734586064105006E-2</v>
      </c>
      <c r="N244" s="30">
        <f t="shared" ca="1" si="52"/>
        <v>0</v>
      </c>
      <c r="O244" s="79">
        <f t="shared" ca="1" si="53"/>
        <v>0</v>
      </c>
      <c r="P244" s="30">
        <f t="shared" ca="1" si="54"/>
        <v>0</v>
      </c>
      <c r="Q244" s="30">
        <f t="shared" ca="1" si="55"/>
        <v>0</v>
      </c>
      <c r="R244" s="13">
        <f t="shared" ca="1" si="44"/>
        <v>-5.2734586064105006E-2</v>
      </c>
    </row>
    <row r="245" spans="1:18">
      <c r="A245" s="71"/>
      <c r="B245" s="71"/>
      <c r="C245" s="71"/>
      <c r="D245" s="72">
        <f t="shared" si="45"/>
        <v>0</v>
      </c>
      <c r="E245" s="72">
        <f t="shared" si="45"/>
        <v>0</v>
      </c>
      <c r="F245" s="30">
        <f t="shared" si="46"/>
        <v>0</v>
      </c>
      <c r="G245" s="30">
        <f t="shared" si="46"/>
        <v>0</v>
      </c>
      <c r="H245" s="30">
        <f t="shared" si="47"/>
        <v>0</v>
      </c>
      <c r="I245" s="30">
        <f t="shared" si="48"/>
        <v>0</v>
      </c>
      <c r="J245" s="30">
        <f t="shared" si="49"/>
        <v>0</v>
      </c>
      <c r="K245" s="30">
        <f t="shared" si="50"/>
        <v>0</v>
      </c>
      <c r="L245" s="30">
        <f t="shared" si="51"/>
        <v>0</v>
      </c>
      <c r="M245" s="30">
        <f t="shared" ca="1" si="43"/>
        <v>5.2734586064105006E-2</v>
      </c>
      <c r="N245" s="30">
        <f t="shared" ca="1" si="52"/>
        <v>0</v>
      </c>
      <c r="O245" s="79">
        <f t="shared" ca="1" si="53"/>
        <v>0</v>
      </c>
      <c r="P245" s="30">
        <f t="shared" ca="1" si="54"/>
        <v>0</v>
      </c>
      <c r="Q245" s="30">
        <f t="shared" ca="1" si="55"/>
        <v>0</v>
      </c>
      <c r="R245" s="13">
        <f t="shared" ca="1" si="44"/>
        <v>-5.2734586064105006E-2</v>
      </c>
    </row>
    <row r="246" spans="1:18">
      <c r="A246" s="71"/>
      <c r="B246" s="71"/>
      <c r="C246" s="71"/>
      <c r="D246" s="72">
        <f t="shared" si="45"/>
        <v>0</v>
      </c>
      <c r="E246" s="72">
        <f t="shared" si="45"/>
        <v>0</v>
      </c>
      <c r="F246" s="30">
        <f t="shared" si="46"/>
        <v>0</v>
      </c>
      <c r="G246" s="30">
        <f t="shared" si="46"/>
        <v>0</v>
      </c>
      <c r="H246" s="30">
        <f t="shared" si="47"/>
        <v>0</v>
      </c>
      <c r="I246" s="30">
        <f t="shared" si="48"/>
        <v>0</v>
      </c>
      <c r="J246" s="30">
        <f t="shared" si="49"/>
        <v>0</v>
      </c>
      <c r="K246" s="30">
        <f t="shared" si="50"/>
        <v>0</v>
      </c>
      <c r="L246" s="30">
        <f t="shared" si="51"/>
        <v>0</v>
      </c>
      <c r="M246" s="30">
        <f t="shared" ca="1" si="43"/>
        <v>5.2734586064105006E-2</v>
      </c>
      <c r="N246" s="30">
        <f t="shared" ca="1" si="52"/>
        <v>0</v>
      </c>
      <c r="O246" s="79">
        <f t="shared" ca="1" si="53"/>
        <v>0</v>
      </c>
      <c r="P246" s="30">
        <f t="shared" ca="1" si="54"/>
        <v>0</v>
      </c>
      <c r="Q246" s="30">
        <f t="shared" ca="1" si="55"/>
        <v>0</v>
      </c>
      <c r="R246" s="13">
        <f t="shared" ca="1" si="44"/>
        <v>-5.2734586064105006E-2</v>
      </c>
    </row>
    <row r="247" spans="1:18">
      <c r="A247" s="71"/>
      <c r="B247" s="71"/>
      <c r="C247" s="71"/>
      <c r="D247" s="72">
        <f t="shared" si="45"/>
        <v>0</v>
      </c>
      <c r="E247" s="72">
        <f t="shared" si="45"/>
        <v>0</v>
      </c>
      <c r="F247" s="30">
        <f t="shared" si="46"/>
        <v>0</v>
      </c>
      <c r="G247" s="30">
        <f t="shared" si="46"/>
        <v>0</v>
      </c>
      <c r="H247" s="30">
        <f t="shared" si="47"/>
        <v>0</v>
      </c>
      <c r="I247" s="30">
        <f t="shared" si="48"/>
        <v>0</v>
      </c>
      <c r="J247" s="30">
        <f t="shared" si="49"/>
        <v>0</v>
      </c>
      <c r="K247" s="30">
        <f t="shared" si="50"/>
        <v>0</v>
      </c>
      <c r="L247" s="30">
        <f t="shared" si="51"/>
        <v>0</v>
      </c>
      <c r="M247" s="30">
        <f t="shared" ca="1" si="43"/>
        <v>5.2734586064105006E-2</v>
      </c>
      <c r="N247" s="30">
        <f t="shared" ca="1" si="52"/>
        <v>0</v>
      </c>
      <c r="O247" s="79">
        <f t="shared" ca="1" si="53"/>
        <v>0</v>
      </c>
      <c r="P247" s="30">
        <f t="shared" ca="1" si="54"/>
        <v>0</v>
      </c>
      <c r="Q247" s="30">
        <f t="shared" ca="1" si="55"/>
        <v>0</v>
      </c>
      <c r="R247" s="13">
        <f t="shared" ca="1" si="44"/>
        <v>-5.2734586064105006E-2</v>
      </c>
    </row>
    <row r="248" spans="1:18">
      <c r="A248" s="71"/>
      <c r="B248" s="71"/>
      <c r="C248" s="71"/>
      <c r="D248" s="72">
        <f t="shared" si="45"/>
        <v>0</v>
      </c>
      <c r="E248" s="72">
        <f t="shared" si="45"/>
        <v>0</v>
      </c>
      <c r="F248" s="30">
        <f t="shared" si="46"/>
        <v>0</v>
      </c>
      <c r="G248" s="30">
        <f t="shared" si="46"/>
        <v>0</v>
      </c>
      <c r="H248" s="30">
        <f t="shared" si="47"/>
        <v>0</v>
      </c>
      <c r="I248" s="30">
        <f t="shared" si="48"/>
        <v>0</v>
      </c>
      <c r="J248" s="30">
        <f t="shared" si="49"/>
        <v>0</v>
      </c>
      <c r="K248" s="30">
        <f t="shared" si="50"/>
        <v>0</v>
      </c>
      <c r="L248" s="30">
        <f t="shared" si="51"/>
        <v>0</v>
      </c>
      <c r="M248" s="30">
        <f t="shared" ca="1" si="43"/>
        <v>5.2734586064105006E-2</v>
      </c>
      <c r="N248" s="30">
        <f t="shared" ca="1" si="52"/>
        <v>0</v>
      </c>
      <c r="O248" s="79">
        <f t="shared" ca="1" si="53"/>
        <v>0</v>
      </c>
      <c r="P248" s="30">
        <f t="shared" ca="1" si="54"/>
        <v>0</v>
      </c>
      <c r="Q248" s="30">
        <f t="shared" ca="1" si="55"/>
        <v>0</v>
      </c>
      <c r="R248" s="13">
        <f t="shared" ca="1" si="44"/>
        <v>-5.2734586064105006E-2</v>
      </c>
    </row>
    <row r="249" spans="1:18">
      <c r="A249" s="71"/>
      <c r="B249" s="71"/>
      <c r="C249" s="71"/>
      <c r="D249" s="72">
        <f t="shared" si="45"/>
        <v>0</v>
      </c>
      <c r="E249" s="72">
        <f t="shared" si="45"/>
        <v>0</v>
      </c>
      <c r="F249" s="30">
        <f t="shared" si="46"/>
        <v>0</v>
      </c>
      <c r="G249" s="30">
        <f t="shared" si="46"/>
        <v>0</v>
      </c>
      <c r="H249" s="30">
        <f t="shared" si="47"/>
        <v>0</v>
      </c>
      <c r="I249" s="30">
        <f t="shared" si="48"/>
        <v>0</v>
      </c>
      <c r="J249" s="30">
        <f t="shared" si="49"/>
        <v>0</v>
      </c>
      <c r="K249" s="30">
        <f t="shared" si="50"/>
        <v>0</v>
      </c>
      <c r="L249" s="30">
        <f t="shared" si="51"/>
        <v>0</v>
      </c>
      <c r="M249" s="30">
        <f t="shared" ca="1" si="43"/>
        <v>5.2734586064105006E-2</v>
      </c>
      <c r="N249" s="30">
        <f t="shared" ca="1" si="52"/>
        <v>0</v>
      </c>
      <c r="O249" s="79">
        <f t="shared" ca="1" si="53"/>
        <v>0</v>
      </c>
      <c r="P249" s="30">
        <f t="shared" ca="1" si="54"/>
        <v>0</v>
      </c>
      <c r="Q249" s="30">
        <f t="shared" ca="1" si="55"/>
        <v>0</v>
      </c>
      <c r="R249" s="13">
        <f t="shared" ca="1" si="44"/>
        <v>-5.2734586064105006E-2</v>
      </c>
    </row>
    <row r="250" spans="1:18">
      <c r="A250" s="71"/>
      <c r="B250" s="71"/>
      <c r="C250" s="71"/>
      <c r="D250" s="72">
        <f t="shared" si="45"/>
        <v>0</v>
      </c>
      <c r="E250" s="72">
        <f t="shared" si="45"/>
        <v>0</v>
      </c>
      <c r="F250" s="30">
        <f t="shared" si="46"/>
        <v>0</v>
      </c>
      <c r="G250" s="30">
        <f t="shared" si="46"/>
        <v>0</v>
      </c>
      <c r="H250" s="30">
        <f t="shared" si="47"/>
        <v>0</v>
      </c>
      <c r="I250" s="30">
        <f t="shared" si="48"/>
        <v>0</v>
      </c>
      <c r="J250" s="30">
        <f t="shared" si="49"/>
        <v>0</v>
      </c>
      <c r="K250" s="30">
        <f t="shared" si="50"/>
        <v>0</v>
      </c>
      <c r="L250" s="30">
        <f t="shared" si="51"/>
        <v>0</v>
      </c>
      <c r="M250" s="30">
        <f t="shared" ca="1" si="43"/>
        <v>5.2734586064105006E-2</v>
      </c>
      <c r="N250" s="30">
        <f t="shared" ca="1" si="52"/>
        <v>0</v>
      </c>
      <c r="O250" s="79">
        <f t="shared" ca="1" si="53"/>
        <v>0</v>
      </c>
      <c r="P250" s="30">
        <f t="shared" ca="1" si="54"/>
        <v>0</v>
      </c>
      <c r="Q250" s="30">
        <f t="shared" ca="1" si="55"/>
        <v>0</v>
      </c>
      <c r="R250" s="13">
        <f t="shared" ca="1" si="44"/>
        <v>-5.2734586064105006E-2</v>
      </c>
    </row>
    <row r="251" spans="1:18">
      <c r="A251" s="71"/>
      <c r="B251" s="71"/>
      <c r="C251" s="71"/>
      <c r="D251" s="72">
        <f t="shared" si="45"/>
        <v>0</v>
      </c>
      <c r="E251" s="72">
        <f t="shared" si="45"/>
        <v>0</v>
      </c>
      <c r="F251" s="30">
        <f t="shared" si="46"/>
        <v>0</v>
      </c>
      <c r="G251" s="30">
        <f t="shared" si="46"/>
        <v>0</v>
      </c>
      <c r="H251" s="30">
        <f t="shared" si="47"/>
        <v>0</v>
      </c>
      <c r="I251" s="30">
        <f t="shared" si="48"/>
        <v>0</v>
      </c>
      <c r="J251" s="30">
        <f t="shared" si="49"/>
        <v>0</v>
      </c>
      <c r="K251" s="30">
        <f t="shared" si="50"/>
        <v>0</v>
      </c>
      <c r="L251" s="30">
        <f t="shared" si="51"/>
        <v>0</v>
      </c>
      <c r="M251" s="30">
        <f t="shared" ca="1" si="43"/>
        <v>5.2734586064105006E-2</v>
      </c>
      <c r="N251" s="30">
        <f t="shared" ca="1" si="52"/>
        <v>0</v>
      </c>
      <c r="O251" s="79">
        <f t="shared" ca="1" si="53"/>
        <v>0</v>
      </c>
      <c r="P251" s="30">
        <f t="shared" ca="1" si="54"/>
        <v>0</v>
      </c>
      <c r="Q251" s="30">
        <f t="shared" ca="1" si="55"/>
        <v>0</v>
      </c>
      <c r="R251" s="13">
        <f t="shared" ca="1" si="44"/>
        <v>-5.2734586064105006E-2</v>
      </c>
    </row>
    <row r="252" spans="1:18">
      <c r="A252" s="71"/>
      <c r="B252" s="71"/>
      <c r="C252" s="71"/>
      <c r="D252" s="72">
        <f t="shared" si="45"/>
        <v>0</v>
      </c>
      <c r="E252" s="72">
        <f t="shared" si="45"/>
        <v>0</v>
      </c>
      <c r="F252" s="30">
        <f t="shared" si="46"/>
        <v>0</v>
      </c>
      <c r="G252" s="30">
        <f t="shared" si="46"/>
        <v>0</v>
      </c>
      <c r="H252" s="30">
        <f t="shared" si="47"/>
        <v>0</v>
      </c>
      <c r="I252" s="30">
        <f t="shared" si="48"/>
        <v>0</v>
      </c>
      <c r="J252" s="30">
        <f t="shared" si="49"/>
        <v>0</v>
      </c>
      <c r="K252" s="30">
        <f t="shared" si="50"/>
        <v>0</v>
      </c>
      <c r="L252" s="30">
        <f t="shared" si="51"/>
        <v>0</v>
      </c>
      <c r="M252" s="30">
        <f t="shared" ca="1" si="43"/>
        <v>5.2734586064105006E-2</v>
      </c>
      <c r="N252" s="30">
        <f t="shared" ca="1" si="52"/>
        <v>0</v>
      </c>
      <c r="O252" s="79">
        <f t="shared" ca="1" si="53"/>
        <v>0</v>
      </c>
      <c r="P252" s="30">
        <f t="shared" ca="1" si="54"/>
        <v>0</v>
      </c>
      <c r="Q252" s="30">
        <f t="shared" ca="1" si="55"/>
        <v>0</v>
      </c>
      <c r="R252" s="13">
        <f t="shared" ca="1" si="44"/>
        <v>-5.2734586064105006E-2</v>
      </c>
    </row>
    <row r="253" spans="1:18">
      <c r="A253" s="71"/>
      <c r="B253" s="71"/>
      <c r="C253" s="71"/>
      <c r="D253" s="72">
        <f t="shared" si="45"/>
        <v>0</v>
      </c>
      <c r="E253" s="72">
        <f t="shared" si="45"/>
        <v>0</v>
      </c>
      <c r="F253" s="30">
        <f t="shared" si="46"/>
        <v>0</v>
      </c>
      <c r="G253" s="30">
        <f t="shared" si="46"/>
        <v>0</v>
      </c>
      <c r="H253" s="30">
        <f t="shared" si="47"/>
        <v>0</v>
      </c>
      <c r="I253" s="30">
        <f t="shared" si="48"/>
        <v>0</v>
      </c>
      <c r="J253" s="30">
        <f t="shared" si="49"/>
        <v>0</v>
      </c>
      <c r="K253" s="30">
        <f t="shared" si="50"/>
        <v>0</v>
      </c>
      <c r="L253" s="30">
        <f t="shared" si="51"/>
        <v>0</v>
      </c>
      <c r="M253" s="30">
        <f t="shared" ca="1" si="43"/>
        <v>5.2734586064105006E-2</v>
      </c>
      <c r="N253" s="30">
        <f t="shared" ca="1" si="52"/>
        <v>0</v>
      </c>
      <c r="O253" s="79">
        <f t="shared" ca="1" si="53"/>
        <v>0</v>
      </c>
      <c r="P253" s="30">
        <f t="shared" ca="1" si="54"/>
        <v>0</v>
      </c>
      <c r="Q253" s="30">
        <f t="shared" ca="1" si="55"/>
        <v>0</v>
      </c>
      <c r="R253" s="13">
        <f t="shared" ca="1" si="44"/>
        <v>-5.2734586064105006E-2</v>
      </c>
    </row>
    <row r="254" spans="1:18">
      <c r="A254" s="71"/>
      <c r="B254" s="71"/>
      <c r="C254" s="71"/>
      <c r="D254" s="72">
        <f t="shared" si="45"/>
        <v>0</v>
      </c>
      <c r="E254" s="72">
        <f t="shared" si="45"/>
        <v>0</v>
      </c>
      <c r="F254" s="30">
        <f t="shared" si="46"/>
        <v>0</v>
      </c>
      <c r="G254" s="30">
        <f t="shared" si="46"/>
        <v>0</v>
      </c>
      <c r="H254" s="30">
        <f t="shared" si="47"/>
        <v>0</v>
      </c>
      <c r="I254" s="30">
        <f t="shared" si="48"/>
        <v>0</v>
      </c>
      <c r="J254" s="30">
        <f t="shared" si="49"/>
        <v>0</v>
      </c>
      <c r="K254" s="30">
        <f t="shared" si="50"/>
        <v>0</v>
      </c>
      <c r="L254" s="30">
        <f t="shared" si="51"/>
        <v>0</v>
      </c>
      <c r="M254" s="30">
        <f t="shared" ca="1" si="43"/>
        <v>5.2734586064105006E-2</v>
      </c>
      <c r="N254" s="30">
        <f t="shared" ca="1" si="52"/>
        <v>0</v>
      </c>
      <c r="O254" s="79">
        <f t="shared" ca="1" si="53"/>
        <v>0</v>
      </c>
      <c r="P254" s="30">
        <f t="shared" ca="1" si="54"/>
        <v>0</v>
      </c>
      <c r="Q254" s="30">
        <f t="shared" ca="1" si="55"/>
        <v>0</v>
      </c>
      <c r="R254" s="13">
        <f t="shared" ca="1" si="44"/>
        <v>-5.2734586064105006E-2</v>
      </c>
    </row>
    <row r="255" spans="1:18">
      <c r="A255" s="71"/>
      <c r="B255" s="71"/>
      <c r="C255" s="71"/>
      <c r="D255" s="72">
        <f t="shared" si="45"/>
        <v>0</v>
      </c>
      <c r="E255" s="72">
        <f t="shared" si="45"/>
        <v>0</v>
      </c>
      <c r="F255" s="30">
        <f t="shared" si="46"/>
        <v>0</v>
      </c>
      <c r="G255" s="30">
        <f t="shared" si="46"/>
        <v>0</v>
      </c>
      <c r="H255" s="30">
        <f t="shared" si="47"/>
        <v>0</v>
      </c>
      <c r="I255" s="30">
        <f t="shared" si="48"/>
        <v>0</v>
      </c>
      <c r="J255" s="30">
        <f t="shared" si="49"/>
        <v>0</v>
      </c>
      <c r="K255" s="30">
        <f t="shared" si="50"/>
        <v>0</v>
      </c>
      <c r="L255" s="30">
        <f t="shared" si="51"/>
        <v>0</v>
      </c>
      <c r="M255" s="30">
        <f t="shared" ca="1" si="43"/>
        <v>5.2734586064105006E-2</v>
      </c>
      <c r="N255" s="30">
        <f t="shared" ca="1" si="52"/>
        <v>0</v>
      </c>
      <c r="O255" s="79">
        <f t="shared" ca="1" si="53"/>
        <v>0</v>
      </c>
      <c r="P255" s="30">
        <f t="shared" ca="1" si="54"/>
        <v>0</v>
      </c>
      <c r="Q255" s="30">
        <f t="shared" ca="1" si="55"/>
        <v>0</v>
      </c>
      <c r="R255" s="13">
        <f t="shared" ca="1" si="44"/>
        <v>-5.2734586064105006E-2</v>
      </c>
    </row>
    <row r="256" spans="1:18">
      <c r="A256" s="71"/>
      <c r="B256" s="71"/>
      <c r="C256" s="71"/>
      <c r="D256" s="72">
        <f t="shared" si="45"/>
        <v>0</v>
      </c>
      <c r="E256" s="72">
        <f t="shared" si="45"/>
        <v>0</v>
      </c>
      <c r="F256" s="30">
        <f t="shared" si="46"/>
        <v>0</v>
      </c>
      <c r="G256" s="30">
        <f t="shared" si="46"/>
        <v>0</v>
      </c>
      <c r="H256" s="30">
        <f t="shared" si="47"/>
        <v>0</v>
      </c>
      <c r="I256" s="30">
        <f t="shared" si="48"/>
        <v>0</v>
      </c>
      <c r="J256" s="30">
        <f t="shared" si="49"/>
        <v>0</v>
      </c>
      <c r="K256" s="30">
        <f t="shared" si="50"/>
        <v>0</v>
      </c>
      <c r="L256" s="30">
        <f t="shared" si="51"/>
        <v>0</v>
      </c>
      <c r="M256" s="30">
        <f t="shared" ca="1" si="43"/>
        <v>5.2734586064105006E-2</v>
      </c>
      <c r="N256" s="30">
        <f t="shared" ca="1" si="52"/>
        <v>0</v>
      </c>
      <c r="O256" s="79">
        <f t="shared" ca="1" si="53"/>
        <v>0</v>
      </c>
      <c r="P256" s="30">
        <f t="shared" ca="1" si="54"/>
        <v>0</v>
      </c>
      <c r="Q256" s="30">
        <f t="shared" ca="1" si="55"/>
        <v>0</v>
      </c>
      <c r="R256" s="13">
        <f t="shared" ca="1" si="44"/>
        <v>-5.2734586064105006E-2</v>
      </c>
    </row>
    <row r="257" spans="1:18">
      <c r="A257" s="71"/>
      <c r="B257" s="71"/>
      <c r="C257" s="71"/>
      <c r="D257" s="72">
        <f t="shared" si="45"/>
        <v>0</v>
      </c>
      <c r="E257" s="72">
        <f t="shared" si="45"/>
        <v>0</v>
      </c>
      <c r="F257" s="30">
        <f t="shared" si="46"/>
        <v>0</v>
      </c>
      <c r="G257" s="30">
        <f t="shared" si="46"/>
        <v>0</v>
      </c>
      <c r="H257" s="30">
        <f t="shared" si="47"/>
        <v>0</v>
      </c>
      <c r="I257" s="30">
        <f t="shared" si="48"/>
        <v>0</v>
      </c>
      <c r="J257" s="30">
        <f t="shared" si="49"/>
        <v>0</v>
      </c>
      <c r="K257" s="30">
        <f t="shared" si="50"/>
        <v>0</v>
      </c>
      <c r="L257" s="30">
        <f t="shared" si="51"/>
        <v>0</v>
      </c>
      <c r="M257" s="30">
        <f t="shared" ca="1" si="43"/>
        <v>5.2734586064105006E-2</v>
      </c>
      <c r="N257" s="30">
        <f t="shared" ca="1" si="52"/>
        <v>0</v>
      </c>
      <c r="O257" s="79">
        <f t="shared" ca="1" si="53"/>
        <v>0</v>
      </c>
      <c r="P257" s="30">
        <f t="shared" ca="1" si="54"/>
        <v>0</v>
      </c>
      <c r="Q257" s="30">
        <f t="shared" ca="1" si="55"/>
        <v>0</v>
      </c>
      <c r="R257" s="13">
        <f t="shared" ca="1" si="44"/>
        <v>-5.2734586064105006E-2</v>
      </c>
    </row>
    <row r="258" spans="1:18">
      <c r="A258" s="71"/>
      <c r="B258" s="71"/>
      <c r="C258" s="71"/>
      <c r="D258" s="72">
        <f t="shared" si="45"/>
        <v>0</v>
      </c>
      <c r="E258" s="72">
        <f t="shared" si="45"/>
        <v>0</v>
      </c>
      <c r="F258" s="30">
        <f t="shared" si="46"/>
        <v>0</v>
      </c>
      <c r="G258" s="30">
        <f t="shared" si="46"/>
        <v>0</v>
      </c>
      <c r="H258" s="30">
        <f t="shared" si="47"/>
        <v>0</v>
      </c>
      <c r="I258" s="30">
        <f t="shared" si="48"/>
        <v>0</v>
      </c>
      <c r="J258" s="30">
        <f t="shared" si="49"/>
        <v>0</v>
      </c>
      <c r="K258" s="30">
        <f t="shared" si="50"/>
        <v>0</v>
      </c>
      <c r="L258" s="30">
        <f t="shared" si="51"/>
        <v>0</v>
      </c>
      <c r="M258" s="30">
        <f t="shared" ca="1" si="43"/>
        <v>5.2734586064105006E-2</v>
      </c>
      <c r="N258" s="30">
        <f t="shared" ca="1" si="52"/>
        <v>0</v>
      </c>
      <c r="O258" s="79">
        <f t="shared" ca="1" si="53"/>
        <v>0</v>
      </c>
      <c r="P258" s="30">
        <f t="shared" ca="1" si="54"/>
        <v>0</v>
      </c>
      <c r="Q258" s="30">
        <f t="shared" ca="1" si="55"/>
        <v>0</v>
      </c>
      <c r="R258" s="13">
        <f t="shared" ca="1" si="44"/>
        <v>-5.2734586064105006E-2</v>
      </c>
    </row>
    <row r="259" spans="1:18">
      <c r="A259" s="71"/>
      <c r="B259" s="71"/>
      <c r="C259" s="71"/>
      <c r="D259" s="72">
        <f t="shared" si="45"/>
        <v>0</v>
      </c>
      <c r="E259" s="72">
        <f t="shared" si="45"/>
        <v>0</v>
      </c>
      <c r="F259" s="30">
        <f t="shared" si="46"/>
        <v>0</v>
      </c>
      <c r="G259" s="30">
        <f t="shared" si="46"/>
        <v>0</v>
      </c>
      <c r="H259" s="30">
        <f t="shared" si="47"/>
        <v>0</v>
      </c>
      <c r="I259" s="30">
        <f t="shared" si="48"/>
        <v>0</v>
      </c>
      <c r="J259" s="30">
        <f t="shared" si="49"/>
        <v>0</v>
      </c>
      <c r="K259" s="30">
        <f t="shared" si="50"/>
        <v>0</v>
      </c>
      <c r="L259" s="30">
        <f t="shared" si="51"/>
        <v>0</v>
      </c>
      <c r="M259" s="30">
        <f t="shared" ca="1" si="43"/>
        <v>5.2734586064105006E-2</v>
      </c>
      <c r="N259" s="30">
        <f t="shared" ca="1" si="52"/>
        <v>0</v>
      </c>
      <c r="O259" s="79">
        <f t="shared" ca="1" si="53"/>
        <v>0</v>
      </c>
      <c r="P259" s="30">
        <f t="shared" ca="1" si="54"/>
        <v>0</v>
      </c>
      <c r="Q259" s="30">
        <f t="shared" ca="1" si="55"/>
        <v>0</v>
      </c>
      <c r="R259" s="13">
        <f t="shared" ca="1" si="44"/>
        <v>-5.2734586064105006E-2</v>
      </c>
    </row>
    <row r="260" spans="1:18">
      <c r="A260" s="71"/>
      <c r="B260" s="71"/>
      <c r="C260" s="71"/>
      <c r="D260" s="72">
        <f t="shared" si="45"/>
        <v>0</v>
      </c>
      <c r="E260" s="72">
        <f t="shared" si="45"/>
        <v>0</v>
      </c>
      <c r="F260" s="30">
        <f t="shared" si="46"/>
        <v>0</v>
      </c>
      <c r="G260" s="30">
        <f t="shared" si="46"/>
        <v>0</v>
      </c>
      <c r="H260" s="30">
        <f t="shared" si="47"/>
        <v>0</v>
      </c>
      <c r="I260" s="30">
        <f t="shared" si="48"/>
        <v>0</v>
      </c>
      <c r="J260" s="30">
        <f t="shared" si="49"/>
        <v>0</v>
      </c>
      <c r="K260" s="30">
        <f t="shared" si="50"/>
        <v>0</v>
      </c>
      <c r="L260" s="30">
        <f t="shared" si="51"/>
        <v>0</v>
      </c>
      <c r="M260" s="30">
        <f t="shared" ca="1" si="43"/>
        <v>5.2734586064105006E-2</v>
      </c>
      <c r="N260" s="30">
        <f t="shared" ca="1" si="52"/>
        <v>0</v>
      </c>
      <c r="O260" s="79">
        <f t="shared" ca="1" si="53"/>
        <v>0</v>
      </c>
      <c r="P260" s="30">
        <f t="shared" ca="1" si="54"/>
        <v>0</v>
      </c>
      <c r="Q260" s="30">
        <f t="shared" ca="1" si="55"/>
        <v>0</v>
      </c>
      <c r="R260" s="13">
        <f t="shared" ca="1" si="44"/>
        <v>-5.2734586064105006E-2</v>
      </c>
    </row>
    <row r="261" spans="1:18">
      <c r="A261" s="71"/>
      <c r="B261" s="71"/>
      <c r="C261" s="71"/>
      <c r="D261" s="72">
        <f t="shared" si="45"/>
        <v>0</v>
      </c>
      <c r="E261" s="72">
        <f t="shared" si="45"/>
        <v>0</v>
      </c>
      <c r="F261" s="30">
        <f t="shared" si="46"/>
        <v>0</v>
      </c>
      <c r="G261" s="30">
        <f t="shared" si="46"/>
        <v>0</v>
      </c>
      <c r="H261" s="30">
        <f t="shared" si="47"/>
        <v>0</v>
      </c>
      <c r="I261" s="30">
        <f t="shared" si="48"/>
        <v>0</v>
      </c>
      <c r="J261" s="30">
        <f t="shared" si="49"/>
        <v>0</v>
      </c>
      <c r="K261" s="30">
        <f t="shared" si="50"/>
        <v>0</v>
      </c>
      <c r="L261" s="30">
        <f t="shared" si="51"/>
        <v>0</v>
      </c>
      <c r="M261" s="30">
        <f t="shared" ca="1" si="43"/>
        <v>5.2734586064105006E-2</v>
      </c>
      <c r="N261" s="30">
        <f t="shared" ca="1" si="52"/>
        <v>0</v>
      </c>
      <c r="O261" s="79">
        <f t="shared" ca="1" si="53"/>
        <v>0</v>
      </c>
      <c r="P261" s="30">
        <f t="shared" ca="1" si="54"/>
        <v>0</v>
      </c>
      <c r="Q261" s="30">
        <f t="shared" ca="1" si="55"/>
        <v>0</v>
      </c>
      <c r="R261" s="13">
        <f t="shared" ca="1" si="44"/>
        <v>-5.2734586064105006E-2</v>
      </c>
    </row>
    <row r="262" spans="1:18">
      <c r="A262" s="71"/>
      <c r="B262" s="71"/>
      <c r="C262" s="71"/>
      <c r="D262" s="72">
        <f t="shared" si="45"/>
        <v>0</v>
      </c>
      <c r="E262" s="72">
        <f t="shared" si="45"/>
        <v>0</v>
      </c>
      <c r="F262" s="30">
        <f t="shared" si="46"/>
        <v>0</v>
      </c>
      <c r="G262" s="30">
        <f t="shared" si="46"/>
        <v>0</v>
      </c>
      <c r="H262" s="30">
        <f t="shared" si="47"/>
        <v>0</v>
      </c>
      <c r="I262" s="30">
        <f t="shared" si="48"/>
        <v>0</v>
      </c>
      <c r="J262" s="30">
        <f t="shared" si="49"/>
        <v>0</v>
      </c>
      <c r="K262" s="30">
        <f t="shared" si="50"/>
        <v>0</v>
      </c>
      <c r="L262" s="30">
        <f t="shared" si="51"/>
        <v>0</v>
      </c>
      <c r="M262" s="30">
        <f t="shared" ca="1" si="43"/>
        <v>5.2734586064105006E-2</v>
      </c>
      <c r="N262" s="30">
        <f t="shared" ca="1" si="52"/>
        <v>0</v>
      </c>
      <c r="O262" s="79">
        <f t="shared" ca="1" si="53"/>
        <v>0</v>
      </c>
      <c r="P262" s="30">
        <f t="shared" ca="1" si="54"/>
        <v>0</v>
      </c>
      <c r="Q262" s="30">
        <f t="shared" ca="1" si="55"/>
        <v>0</v>
      </c>
      <c r="R262" s="13">
        <f t="shared" ca="1" si="44"/>
        <v>-5.2734586064105006E-2</v>
      </c>
    </row>
    <row r="263" spans="1:18">
      <c r="A263" s="71"/>
      <c r="B263" s="71"/>
      <c r="C263" s="71"/>
      <c r="D263" s="72">
        <f t="shared" si="45"/>
        <v>0</v>
      </c>
      <c r="E263" s="72">
        <f t="shared" si="45"/>
        <v>0</v>
      </c>
      <c r="F263" s="30">
        <f t="shared" si="46"/>
        <v>0</v>
      </c>
      <c r="G263" s="30">
        <f t="shared" si="46"/>
        <v>0</v>
      </c>
      <c r="H263" s="30">
        <f t="shared" si="47"/>
        <v>0</v>
      </c>
      <c r="I263" s="30">
        <f t="shared" si="48"/>
        <v>0</v>
      </c>
      <c r="J263" s="30">
        <f t="shared" si="49"/>
        <v>0</v>
      </c>
      <c r="K263" s="30">
        <f t="shared" si="50"/>
        <v>0</v>
      </c>
      <c r="L263" s="30">
        <f t="shared" si="51"/>
        <v>0</v>
      </c>
      <c r="M263" s="30">
        <f t="shared" ca="1" si="43"/>
        <v>5.2734586064105006E-2</v>
      </c>
      <c r="N263" s="30">
        <f t="shared" ca="1" si="52"/>
        <v>0</v>
      </c>
      <c r="O263" s="79">
        <f t="shared" ca="1" si="53"/>
        <v>0</v>
      </c>
      <c r="P263" s="30">
        <f t="shared" ca="1" si="54"/>
        <v>0</v>
      </c>
      <c r="Q263" s="30">
        <f t="shared" ca="1" si="55"/>
        <v>0</v>
      </c>
      <c r="R263" s="13">
        <f t="shared" ca="1" si="44"/>
        <v>-5.2734586064105006E-2</v>
      </c>
    </row>
    <row r="264" spans="1:18">
      <c r="A264" s="71"/>
      <c r="B264" s="71"/>
      <c r="C264" s="71"/>
      <c r="D264" s="72">
        <f t="shared" si="45"/>
        <v>0</v>
      </c>
      <c r="E264" s="72">
        <f t="shared" si="45"/>
        <v>0</v>
      </c>
      <c r="F264" s="30">
        <f t="shared" si="46"/>
        <v>0</v>
      </c>
      <c r="G264" s="30">
        <f t="shared" si="46"/>
        <v>0</v>
      </c>
      <c r="H264" s="30">
        <f t="shared" si="47"/>
        <v>0</v>
      </c>
      <c r="I264" s="30">
        <f t="shared" si="48"/>
        <v>0</v>
      </c>
      <c r="J264" s="30">
        <f t="shared" si="49"/>
        <v>0</v>
      </c>
      <c r="K264" s="30">
        <f t="shared" si="50"/>
        <v>0</v>
      </c>
      <c r="L264" s="30">
        <f t="shared" si="51"/>
        <v>0</v>
      </c>
      <c r="M264" s="30">
        <f t="shared" ca="1" si="43"/>
        <v>5.2734586064105006E-2</v>
      </c>
      <c r="N264" s="30">
        <f t="shared" ca="1" si="52"/>
        <v>0</v>
      </c>
      <c r="O264" s="79">
        <f t="shared" ca="1" si="53"/>
        <v>0</v>
      </c>
      <c r="P264" s="30">
        <f t="shared" ca="1" si="54"/>
        <v>0</v>
      </c>
      <c r="Q264" s="30">
        <f t="shared" ca="1" si="55"/>
        <v>0</v>
      </c>
      <c r="R264" s="13">
        <f t="shared" ca="1" si="44"/>
        <v>-5.2734586064105006E-2</v>
      </c>
    </row>
    <row r="265" spans="1:18">
      <c r="A265" s="71"/>
      <c r="B265" s="71"/>
      <c r="C265" s="71"/>
      <c r="D265" s="72">
        <f t="shared" si="45"/>
        <v>0</v>
      </c>
      <c r="E265" s="72">
        <f t="shared" si="45"/>
        <v>0</v>
      </c>
      <c r="F265" s="30">
        <f t="shared" si="46"/>
        <v>0</v>
      </c>
      <c r="G265" s="30">
        <f t="shared" si="46"/>
        <v>0</v>
      </c>
      <c r="H265" s="30">
        <f t="shared" si="47"/>
        <v>0</v>
      </c>
      <c r="I265" s="30">
        <f t="shared" si="48"/>
        <v>0</v>
      </c>
      <c r="J265" s="30">
        <f t="shared" si="49"/>
        <v>0</v>
      </c>
      <c r="K265" s="30">
        <f t="shared" si="50"/>
        <v>0</v>
      </c>
      <c r="L265" s="30">
        <f t="shared" si="51"/>
        <v>0</v>
      </c>
      <c r="M265" s="30">
        <f t="shared" ca="1" si="43"/>
        <v>5.2734586064105006E-2</v>
      </c>
      <c r="N265" s="30">
        <f t="shared" ca="1" si="52"/>
        <v>0</v>
      </c>
      <c r="O265" s="79">
        <f t="shared" ca="1" si="53"/>
        <v>0</v>
      </c>
      <c r="P265" s="30">
        <f t="shared" ca="1" si="54"/>
        <v>0</v>
      </c>
      <c r="Q265" s="30">
        <f t="shared" ca="1" si="55"/>
        <v>0</v>
      </c>
      <c r="R265" s="13">
        <f t="shared" ca="1" si="44"/>
        <v>-5.2734586064105006E-2</v>
      </c>
    </row>
    <row r="266" spans="1:18">
      <c r="A266" s="71"/>
      <c r="B266" s="71"/>
      <c r="C266" s="71"/>
      <c r="D266" s="72">
        <f t="shared" si="45"/>
        <v>0</v>
      </c>
      <c r="E266" s="72">
        <f t="shared" si="45"/>
        <v>0</v>
      </c>
      <c r="F266" s="30">
        <f t="shared" si="46"/>
        <v>0</v>
      </c>
      <c r="G266" s="30">
        <f t="shared" si="46"/>
        <v>0</v>
      </c>
      <c r="H266" s="30">
        <f t="shared" si="47"/>
        <v>0</v>
      </c>
      <c r="I266" s="30">
        <f t="shared" si="48"/>
        <v>0</v>
      </c>
      <c r="J266" s="30">
        <f t="shared" si="49"/>
        <v>0</v>
      </c>
      <c r="K266" s="30">
        <f t="shared" si="50"/>
        <v>0</v>
      </c>
      <c r="L266" s="30">
        <f t="shared" si="51"/>
        <v>0</v>
      </c>
      <c r="M266" s="30">
        <f t="shared" ca="1" si="43"/>
        <v>5.2734586064105006E-2</v>
      </c>
      <c r="N266" s="30">
        <f t="shared" ca="1" si="52"/>
        <v>0</v>
      </c>
      <c r="O266" s="79">
        <f t="shared" ca="1" si="53"/>
        <v>0</v>
      </c>
      <c r="P266" s="30">
        <f t="shared" ca="1" si="54"/>
        <v>0</v>
      </c>
      <c r="Q266" s="30">
        <f t="shared" ca="1" si="55"/>
        <v>0</v>
      </c>
      <c r="R266" s="13">
        <f t="shared" ca="1" si="44"/>
        <v>-5.2734586064105006E-2</v>
      </c>
    </row>
    <row r="267" spans="1:18">
      <c r="A267" s="71"/>
      <c r="B267" s="71"/>
      <c r="C267" s="71"/>
      <c r="D267" s="72">
        <f t="shared" si="45"/>
        <v>0</v>
      </c>
      <c r="E267" s="72">
        <f t="shared" si="45"/>
        <v>0</v>
      </c>
      <c r="F267" s="30">
        <f t="shared" si="46"/>
        <v>0</v>
      </c>
      <c r="G267" s="30">
        <f t="shared" si="46"/>
        <v>0</v>
      </c>
      <c r="H267" s="30">
        <f t="shared" si="47"/>
        <v>0</v>
      </c>
      <c r="I267" s="30">
        <f t="shared" si="48"/>
        <v>0</v>
      </c>
      <c r="J267" s="30">
        <f t="shared" si="49"/>
        <v>0</v>
      </c>
      <c r="K267" s="30">
        <f t="shared" si="50"/>
        <v>0</v>
      </c>
      <c r="L267" s="30">
        <f t="shared" si="51"/>
        <v>0</v>
      </c>
      <c r="M267" s="30">
        <f t="shared" ca="1" si="43"/>
        <v>5.2734586064105006E-2</v>
      </c>
      <c r="N267" s="30">
        <f t="shared" ca="1" si="52"/>
        <v>0</v>
      </c>
      <c r="O267" s="79">
        <f t="shared" ca="1" si="53"/>
        <v>0</v>
      </c>
      <c r="P267" s="30">
        <f t="shared" ca="1" si="54"/>
        <v>0</v>
      </c>
      <c r="Q267" s="30">
        <f t="shared" ca="1" si="55"/>
        <v>0</v>
      </c>
      <c r="R267" s="13">
        <f t="shared" ca="1" si="44"/>
        <v>-5.2734586064105006E-2</v>
      </c>
    </row>
    <row r="268" spans="1:18">
      <c r="A268" s="71"/>
      <c r="B268" s="71"/>
      <c r="C268" s="71"/>
      <c r="D268" s="72">
        <f t="shared" si="45"/>
        <v>0</v>
      </c>
      <c r="E268" s="72">
        <f t="shared" si="45"/>
        <v>0</v>
      </c>
      <c r="F268" s="30">
        <f t="shared" si="46"/>
        <v>0</v>
      </c>
      <c r="G268" s="30">
        <f t="shared" si="46"/>
        <v>0</v>
      </c>
      <c r="H268" s="30">
        <f t="shared" si="47"/>
        <v>0</v>
      </c>
      <c r="I268" s="30">
        <f t="shared" si="48"/>
        <v>0</v>
      </c>
      <c r="J268" s="30">
        <f t="shared" si="49"/>
        <v>0</v>
      </c>
      <c r="K268" s="30">
        <f t="shared" si="50"/>
        <v>0</v>
      </c>
      <c r="L268" s="30">
        <f t="shared" si="51"/>
        <v>0</v>
      </c>
      <c r="M268" s="30">
        <f t="shared" ca="1" si="43"/>
        <v>5.2734586064105006E-2</v>
      </c>
      <c r="N268" s="30">
        <f t="shared" ca="1" si="52"/>
        <v>0</v>
      </c>
      <c r="O268" s="79">
        <f t="shared" ca="1" si="53"/>
        <v>0</v>
      </c>
      <c r="P268" s="30">
        <f t="shared" ca="1" si="54"/>
        <v>0</v>
      </c>
      <c r="Q268" s="30">
        <f t="shared" ca="1" si="55"/>
        <v>0</v>
      </c>
      <c r="R268" s="13">
        <f t="shared" ca="1" si="44"/>
        <v>-5.2734586064105006E-2</v>
      </c>
    </row>
    <row r="269" spans="1:18">
      <c r="A269" s="71"/>
      <c r="B269" s="71"/>
      <c r="C269" s="71"/>
      <c r="D269" s="72">
        <f t="shared" si="45"/>
        <v>0</v>
      </c>
      <c r="E269" s="72">
        <f t="shared" si="45"/>
        <v>0</v>
      </c>
      <c r="F269" s="30">
        <f t="shared" si="46"/>
        <v>0</v>
      </c>
      <c r="G269" s="30">
        <f t="shared" si="46"/>
        <v>0</v>
      </c>
      <c r="H269" s="30">
        <f t="shared" si="47"/>
        <v>0</v>
      </c>
      <c r="I269" s="30">
        <f t="shared" si="48"/>
        <v>0</v>
      </c>
      <c r="J269" s="30">
        <f t="shared" si="49"/>
        <v>0</v>
      </c>
      <c r="K269" s="30">
        <f t="shared" si="50"/>
        <v>0</v>
      </c>
      <c r="L269" s="30">
        <f t="shared" si="51"/>
        <v>0</v>
      </c>
      <c r="M269" s="30">
        <f t="shared" ca="1" si="43"/>
        <v>5.2734586064105006E-2</v>
      </c>
      <c r="N269" s="30">
        <f t="shared" ca="1" si="52"/>
        <v>0</v>
      </c>
      <c r="O269" s="79">
        <f t="shared" ca="1" si="53"/>
        <v>0</v>
      </c>
      <c r="P269" s="30">
        <f t="shared" ca="1" si="54"/>
        <v>0</v>
      </c>
      <c r="Q269" s="30">
        <f t="shared" ca="1" si="55"/>
        <v>0</v>
      </c>
      <c r="R269" s="13">
        <f t="shared" ca="1" si="44"/>
        <v>-5.2734586064105006E-2</v>
      </c>
    </row>
    <row r="270" spans="1:18">
      <c r="A270" s="71"/>
      <c r="B270" s="71"/>
      <c r="C270" s="71"/>
      <c r="D270" s="72">
        <f t="shared" si="45"/>
        <v>0</v>
      </c>
      <c r="E270" s="72">
        <f t="shared" si="45"/>
        <v>0</v>
      </c>
      <c r="F270" s="30">
        <f t="shared" si="46"/>
        <v>0</v>
      </c>
      <c r="G270" s="30">
        <f t="shared" si="46"/>
        <v>0</v>
      </c>
      <c r="H270" s="30">
        <f t="shared" si="47"/>
        <v>0</v>
      </c>
      <c r="I270" s="30">
        <f t="shared" si="48"/>
        <v>0</v>
      </c>
      <c r="J270" s="30">
        <f t="shared" si="49"/>
        <v>0</v>
      </c>
      <c r="K270" s="30">
        <f t="shared" si="50"/>
        <v>0</v>
      </c>
      <c r="L270" s="30">
        <f t="shared" si="51"/>
        <v>0</v>
      </c>
      <c r="M270" s="30">
        <f t="shared" ca="1" si="43"/>
        <v>5.2734586064105006E-2</v>
      </c>
      <c r="N270" s="30">
        <f t="shared" ca="1" si="52"/>
        <v>0</v>
      </c>
      <c r="O270" s="79">
        <f t="shared" ca="1" si="53"/>
        <v>0</v>
      </c>
      <c r="P270" s="30">
        <f t="shared" ca="1" si="54"/>
        <v>0</v>
      </c>
      <c r="Q270" s="30">
        <f t="shared" ca="1" si="55"/>
        <v>0</v>
      </c>
      <c r="R270" s="13">
        <f t="shared" ca="1" si="44"/>
        <v>-5.2734586064105006E-2</v>
      </c>
    </row>
    <row r="271" spans="1:18">
      <c r="A271" s="71"/>
      <c r="B271" s="71"/>
      <c r="C271" s="71"/>
      <c r="D271" s="72">
        <f t="shared" si="45"/>
        <v>0</v>
      </c>
      <c r="E271" s="72">
        <f t="shared" si="45"/>
        <v>0</v>
      </c>
      <c r="F271" s="30">
        <f t="shared" si="46"/>
        <v>0</v>
      </c>
      <c r="G271" s="30">
        <f t="shared" si="46"/>
        <v>0</v>
      </c>
      <c r="H271" s="30">
        <f t="shared" si="47"/>
        <v>0</v>
      </c>
      <c r="I271" s="30">
        <f t="shared" si="48"/>
        <v>0</v>
      </c>
      <c r="J271" s="30">
        <f t="shared" si="49"/>
        <v>0</v>
      </c>
      <c r="K271" s="30">
        <f t="shared" si="50"/>
        <v>0</v>
      </c>
      <c r="L271" s="30">
        <f t="shared" si="51"/>
        <v>0</v>
      </c>
      <c r="M271" s="30">
        <f t="shared" ca="1" si="43"/>
        <v>5.2734586064105006E-2</v>
      </c>
      <c r="N271" s="30">
        <f t="shared" ca="1" si="52"/>
        <v>0</v>
      </c>
      <c r="O271" s="79">
        <f t="shared" ca="1" si="53"/>
        <v>0</v>
      </c>
      <c r="P271" s="30">
        <f t="shared" ca="1" si="54"/>
        <v>0</v>
      </c>
      <c r="Q271" s="30">
        <f t="shared" ca="1" si="55"/>
        <v>0</v>
      </c>
      <c r="R271" s="13">
        <f t="shared" ca="1" si="44"/>
        <v>-5.2734586064105006E-2</v>
      </c>
    </row>
    <row r="272" spans="1:18">
      <c r="A272" s="71"/>
      <c r="B272" s="71"/>
      <c r="C272" s="71"/>
      <c r="D272" s="72">
        <f t="shared" si="45"/>
        <v>0</v>
      </c>
      <c r="E272" s="72">
        <f t="shared" si="45"/>
        <v>0</v>
      </c>
      <c r="F272" s="30">
        <f t="shared" si="46"/>
        <v>0</v>
      </c>
      <c r="G272" s="30">
        <f t="shared" si="46"/>
        <v>0</v>
      </c>
      <c r="H272" s="30">
        <f t="shared" si="47"/>
        <v>0</v>
      </c>
      <c r="I272" s="30">
        <f t="shared" si="48"/>
        <v>0</v>
      </c>
      <c r="J272" s="30">
        <f t="shared" si="49"/>
        <v>0</v>
      </c>
      <c r="K272" s="30">
        <f t="shared" si="50"/>
        <v>0</v>
      </c>
      <c r="L272" s="30">
        <f t="shared" si="51"/>
        <v>0</v>
      </c>
      <c r="M272" s="30">
        <f t="shared" ca="1" si="43"/>
        <v>5.2734586064105006E-2</v>
      </c>
      <c r="N272" s="30">
        <f t="shared" ca="1" si="52"/>
        <v>0</v>
      </c>
      <c r="O272" s="79">
        <f t="shared" ca="1" si="53"/>
        <v>0</v>
      </c>
      <c r="P272" s="30">
        <f t="shared" ca="1" si="54"/>
        <v>0</v>
      </c>
      <c r="Q272" s="30">
        <f t="shared" ca="1" si="55"/>
        <v>0</v>
      </c>
      <c r="R272" s="13">
        <f t="shared" ca="1" si="44"/>
        <v>-5.2734586064105006E-2</v>
      </c>
    </row>
    <row r="273" spans="1:18">
      <c r="A273" s="71"/>
      <c r="B273" s="71"/>
      <c r="C273" s="71"/>
      <c r="D273" s="72">
        <f t="shared" si="45"/>
        <v>0</v>
      </c>
      <c r="E273" s="72">
        <f t="shared" si="45"/>
        <v>0</v>
      </c>
      <c r="F273" s="30">
        <f t="shared" si="46"/>
        <v>0</v>
      </c>
      <c r="G273" s="30">
        <f t="shared" si="46"/>
        <v>0</v>
      </c>
      <c r="H273" s="30">
        <f t="shared" si="47"/>
        <v>0</v>
      </c>
      <c r="I273" s="30">
        <f t="shared" si="48"/>
        <v>0</v>
      </c>
      <c r="J273" s="30">
        <f t="shared" si="49"/>
        <v>0</v>
      </c>
      <c r="K273" s="30">
        <f t="shared" si="50"/>
        <v>0</v>
      </c>
      <c r="L273" s="30">
        <f t="shared" si="51"/>
        <v>0</v>
      </c>
      <c r="M273" s="30">
        <f t="shared" ca="1" si="43"/>
        <v>5.2734586064105006E-2</v>
      </c>
      <c r="N273" s="30">
        <f t="shared" ca="1" si="52"/>
        <v>0</v>
      </c>
      <c r="O273" s="79">
        <f t="shared" ca="1" si="53"/>
        <v>0</v>
      </c>
      <c r="P273" s="30">
        <f t="shared" ca="1" si="54"/>
        <v>0</v>
      </c>
      <c r="Q273" s="30">
        <f t="shared" ca="1" si="55"/>
        <v>0</v>
      </c>
      <c r="R273" s="13">
        <f t="shared" ca="1" si="44"/>
        <v>-5.2734586064105006E-2</v>
      </c>
    </row>
    <row r="274" spans="1:18">
      <c r="A274" s="71"/>
      <c r="B274" s="71"/>
      <c r="C274" s="71"/>
      <c r="D274" s="72">
        <f t="shared" si="45"/>
        <v>0</v>
      </c>
      <c r="E274" s="72">
        <f t="shared" si="45"/>
        <v>0</v>
      </c>
      <c r="F274" s="30">
        <f t="shared" si="46"/>
        <v>0</v>
      </c>
      <c r="G274" s="30">
        <f t="shared" si="46"/>
        <v>0</v>
      </c>
      <c r="H274" s="30">
        <f t="shared" si="47"/>
        <v>0</v>
      </c>
      <c r="I274" s="30">
        <f t="shared" si="48"/>
        <v>0</v>
      </c>
      <c r="J274" s="30">
        <f t="shared" si="49"/>
        <v>0</v>
      </c>
      <c r="K274" s="30">
        <f t="shared" si="50"/>
        <v>0</v>
      </c>
      <c r="L274" s="30">
        <f t="shared" si="51"/>
        <v>0</v>
      </c>
      <c r="M274" s="30">
        <f t="shared" ca="1" si="43"/>
        <v>5.2734586064105006E-2</v>
      </c>
      <c r="N274" s="30">
        <f t="shared" ca="1" si="52"/>
        <v>0</v>
      </c>
      <c r="O274" s="79">
        <f t="shared" ca="1" si="53"/>
        <v>0</v>
      </c>
      <c r="P274" s="30">
        <f t="shared" ca="1" si="54"/>
        <v>0</v>
      </c>
      <c r="Q274" s="30">
        <f t="shared" ca="1" si="55"/>
        <v>0</v>
      </c>
      <c r="R274" s="13">
        <f t="shared" ca="1" si="44"/>
        <v>-5.2734586064105006E-2</v>
      </c>
    </row>
    <row r="275" spans="1:18">
      <c r="A275" s="71"/>
      <c r="B275" s="71"/>
      <c r="C275" s="71"/>
      <c r="D275" s="72">
        <f t="shared" si="45"/>
        <v>0</v>
      </c>
      <c r="E275" s="72">
        <f t="shared" si="45"/>
        <v>0</v>
      </c>
      <c r="F275" s="30">
        <f t="shared" si="46"/>
        <v>0</v>
      </c>
      <c r="G275" s="30">
        <f t="shared" si="46"/>
        <v>0</v>
      </c>
      <c r="H275" s="30">
        <f t="shared" si="47"/>
        <v>0</v>
      </c>
      <c r="I275" s="30">
        <f t="shared" si="48"/>
        <v>0</v>
      </c>
      <c r="J275" s="30">
        <f t="shared" si="49"/>
        <v>0</v>
      </c>
      <c r="K275" s="30">
        <f t="shared" si="50"/>
        <v>0</v>
      </c>
      <c r="L275" s="30">
        <f t="shared" si="51"/>
        <v>0</v>
      </c>
      <c r="M275" s="30">
        <f t="shared" ca="1" si="43"/>
        <v>5.2734586064105006E-2</v>
      </c>
      <c r="N275" s="30">
        <f t="shared" ca="1" si="52"/>
        <v>0</v>
      </c>
      <c r="O275" s="79">
        <f t="shared" ca="1" si="53"/>
        <v>0</v>
      </c>
      <c r="P275" s="30">
        <f t="shared" ca="1" si="54"/>
        <v>0</v>
      </c>
      <c r="Q275" s="30">
        <f t="shared" ca="1" si="55"/>
        <v>0</v>
      </c>
      <c r="R275" s="13">
        <f t="shared" ca="1" si="44"/>
        <v>-5.2734586064105006E-2</v>
      </c>
    </row>
    <row r="276" spans="1:18">
      <c r="A276" s="71"/>
      <c r="B276" s="71"/>
      <c r="C276" s="71"/>
      <c r="D276" s="72">
        <f t="shared" si="45"/>
        <v>0</v>
      </c>
      <c r="E276" s="72">
        <f t="shared" si="45"/>
        <v>0</v>
      </c>
      <c r="F276" s="30">
        <f t="shared" si="46"/>
        <v>0</v>
      </c>
      <c r="G276" s="30">
        <f t="shared" si="46"/>
        <v>0</v>
      </c>
      <c r="H276" s="30">
        <f t="shared" si="47"/>
        <v>0</v>
      </c>
      <c r="I276" s="30">
        <f t="shared" si="48"/>
        <v>0</v>
      </c>
      <c r="J276" s="30">
        <f t="shared" si="49"/>
        <v>0</v>
      </c>
      <c r="K276" s="30">
        <f t="shared" si="50"/>
        <v>0</v>
      </c>
      <c r="L276" s="30">
        <f t="shared" si="51"/>
        <v>0</v>
      </c>
      <c r="M276" s="30">
        <f t="shared" ca="1" si="43"/>
        <v>5.2734586064105006E-2</v>
      </c>
      <c r="N276" s="30">
        <f t="shared" ca="1" si="52"/>
        <v>0</v>
      </c>
      <c r="O276" s="79">
        <f t="shared" ca="1" si="53"/>
        <v>0</v>
      </c>
      <c r="P276" s="30">
        <f t="shared" ca="1" si="54"/>
        <v>0</v>
      </c>
      <c r="Q276" s="30">
        <f t="shared" ca="1" si="55"/>
        <v>0</v>
      </c>
      <c r="R276" s="13">
        <f t="shared" ca="1" si="44"/>
        <v>-5.2734586064105006E-2</v>
      </c>
    </row>
    <row r="277" spans="1:18">
      <c r="A277" s="71"/>
      <c r="B277" s="71"/>
      <c r="C277" s="71"/>
      <c r="D277" s="72">
        <f t="shared" si="45"/>
        <v>0</v>
      </c>
      <c r="E277" s="72">
        <f t="shared" si="45"/>
        <v>0</v>
      </c>
      <c r="F277" s="30">
        <f t="shared" si="46"/>
        <v>0</v>
      </c>
      <c r="G277" s="30">
        <f t="shared" si="46"/>
        <v>0</v>
      </c>
      <c r="H277" s="30">
        <f t="shared" si="47"/>
        <v>0</v>
      </c>
      <c r="I277" s="30">
        <f t="shared" si="48"/>
        <v>0</v>
      </c>
      <c r="J277" s="30">
        <f t="shared" si="49"/>
        <v>0</v>
      </c>
      <c r="K277" s="30">
        <f t="shared" si="50"/>
        <v>0</v>
      </c>
      <c r="L277" s="30">
        <f t="shared" si="51"/>
        <v>0</v>
      </c>
      <c r="M277" s="30">
        <f t="shared" ref="M277:M342" ca="1" si="56">+E$4+E$5*D277+E$6*D277^2</f>
        <v>5.2734586064105006E-2</v>
      </c>
      <c r="N277" s="30">
        <f t="shared" ca="1" si="52"/>
        <v>0</v>
      </c>
      <c r="O277" s="79">
        <f t="shared" ca="1" si="53"/>
        <v>0</v>
      </c>
      <c r="P277" s="30">
        <f t="shared" ca="1" si="54"/>
        <v>0</v>
      </c>
      <c r="Q277" s="30">
        <f t="shared" ca="1" si="55"/>
        <v>0</v>
      </c>
      <c r="R277" s="13">
        <f t="shared" ref="R277:R342" ca="1" si="57">+E277-M277</f>
        <v>-5.2734586064105006E-2</v>
      </c>
    </row>
    <row r="278" spans="1:18">
      <c r="A278" s="71"/>
      <c r="B278" s="71"/>
      <c r="C278" s="71"/>
      <c r="D278" s="72">
        <f t="shared" ref="D278:E341" si="58">A278/A$18</f>
        <v>0</v>
      </c>
      <c r="E278" s="72">
        <f t="shared" si="58"/>
        <v>0</v>
      </c>
      <c r="F278" s="30">
        <f t="shared" ref="F278:G341" si="59">$C278*D278</f>
        <v>0</v>
      </c>
      <c r="G278" s="30">
        <f t="shared" si="59"/>
        <v>0</v>
      </c>
      <c r="H278" s="30">
        <f t="shared" ref="H278:H341" si="60">C278*D278*D278</f>
        <v>0</v>
      </c>
      <c r="I278" s="30">
        <f t="shared" ref="I278:I341" si="61">C278*D278*D278*D278</f>
        <v>0</v>
      </c>
      <c r="J278" s="30">
        <f t="shared" ref="J278:J341" si="62">C278*D278*D278*D278*D278</f>
        <v>0</v>
      </c>
      <c r="K278" s="30">
        <f t="shared" ref="K278:K341" si="63">C278*E278*D278</f>
        <v>0</v>
      </c>
      <c r="L278" s="30">
        <f t="shared" ref="L278:L341" si="64">C278*E278*D278*D278</f>
        <v>0</v>
      </c>
      <c r="M278" s="30">
        <f t="shared" ca="1" si="56"/>
        <v>5.2734586064105006E-2</v>
      </c>
      <c r="N278" s="30">
        <f t="shared" ref="N278:N341" ca="1" si="65">C278*(M278-E278)^2</f>
        <v>0</v>
      </c>
      <c r="O278" s="79">
        <f t="shared" ref="O278:O341" ca="1" si="66">(C278*O$1-O$2*F278+O$3*H278)^2</f>
        <v>0</v>
      </c>
      <c r="P278" s="30">
        <f t="shared" ref="P278:P341" ca="1" si="67">(-C278*O$2+O$4*F278-O$5*H278)^2</f>
        <v>0</v>
      </c>
      <c r="Q278" s="30">
        <f t="shared" ref="Q278:Q341" ca="1" si="68">+(C278*O$3-F278*O$5+H278*O$6)^2</f>
        <v>0</v>
      </c>
      <c r="R278" s="13">
        <f t="shared" ca="1" si="57"/>
        <v>-5.2734586064105006E-2</v>
      </c>
    </row>
    <row r="279" spans="1:18">
      <c r="A279" s="71"/>
      <c r="B279" s="71"/>
      <c r="C279" s="71"/>
      <c r="D279" s="72">
        <f t="shared" si="58"/>
        <v>0</v>
      </c>
      <c r="E279" s="72">
        <f t="shared" si="58"/>
        <v>0</v>
      </c>
      <c r="F279" s="30">
        <f t="shared" si="59"/>
        <v>0</v>
      </c>
      <c r="G279" s="30">
        <f t="shared" si="59"/>
        <v>0</v>
      </c>
      <c r="H279" s="30">
        <f t="shared" si="60"/>
        <v>0</v>
      </c>
      <c r="I279" s="30">
        <f t="shared" si="61"/>
        <v>0</v>
      </c>
      <c r="J279" s="30">
        <f t="shared" si="62"/>
        <v>0</v>
      </c>
      <c r="K279" s="30">
        <f t="shared" si="63"/>
        <v>0</v>
      </c>
      <c r="L279" s="30">
        <f t="shared" si="64"/>
        <v>0</v>
      </c>
      <c r="M279" s="30">
        <f t="shared" ca="1" si="56"/>
        <v>5.2734586064105006E-2</v>
      </c>
      <c r="N279" s="30">
        <f t="shared" ca="1" si="65"/>
        <v>0</v>
      </c>
      <c r="O279" s="79">
        <f t="shared" ca="1" si="66"/>
        <v>0</v>
      </c>
      <c r="P279" s="30">
        <f t="shared" ca="1" si="67"/>
        <v>0</v>
      </c>
      <c r="Q279" s="30">
        <f t="shared" ca="1" si="68"/>
        <v>0</v>
      </c>
      <c r="R279" s="13">
        <f t="shared" ca="1" si="57"/>
        <v>-5.2734586064105006E-2</v>
      </c>
    </row>
    <row r="280" spans="1:18">
      <c r="A280" s="71"/>
      <c r="B280" s="71"/>
      <c r="C280" s="71"/>
      <c r="D280" s="72">
        <f t="shared" si="58"/>
        <v>0</v>
      </c>
      <c r="E280" s="72">
        <f t="shared" si="58"/>
        <v>0</v>
      </c>
      <c r="F280" s="30">
        <f t="shared" si="59"/>
        <v>0</v>
      </c>
      <c r="G280" s="30">
        <f t="shared" si="59"/>
        <v>0</v>
      </c>
      <c r="H280" s="30">
        <f t="shared" si="60"/>
        <v>0</v>
      </c>
      <c r="I280" s="30">
        <f t="shared" si="61"/>
        <v>0</v>
      </c>
      <c r="J280" s="30">
        <f t="shared" si="62"/>
        <v>0</v>
      </c>
      <c r="K280" s="30">
        <f t="shared" si="63"/>
        <v>0</v>
      </c>
      <c r="L280" s="30">
        <f t="shared" si="64"/>
        <v>0</v>
      </c>
      <c r="M280" s="30">
        <f t="shared" ca="1" si="56"/>
        <v>5.2734586064105006E-2</v>
      </c>
      <c r="N280" s="30">
        <f t="shared" ca="1" si="65"/>
        <v>0</v>
      </c>
      <c r="O280" s="79">
        <f t="shared" ca="1" si="66"/>
        <v>0</v>
      </c>
      <c r="P280" s="30">
        <f t="shared" ca="1" si="67"/>
        <v>0</v>
      </c>
      <c r="Q280" s="30">
        <f t="shared" ca="1" si="68"/>
        <v>0</v>
      </c>
      <c r="R280" s="13">
        <f t="shared" ca="1" si="57"/>
        <v>-5.2734586064105006E-2</v>
      </c>
    </row>
    <row r="281" spans="1:18">
      <c r="A281" s="71"/>
      <c r="B281" s="71"/>
      <c r="C281" s="71"/>
      <c r="D281" s="72">
        <f t="shared" si="58"/>
        <v>0</v>
      </c>
      <c r="E281" s="72">
        <f t="shared" si="58"/>
        <v>0</v>
      </c>
      <c r="F281" s="30">
        <f t="shared" si="59"/>
        <v>0</v>
      </c>
      <c r="G281" s="30">
        <f t="shared" si="59"/>
        <v>0</v>
      </c>
      <c r="H281" s="30">
        <f t="shared" si="60"/>
        <v>0</v>
      </c>
      <c r="I281" s="30">
        <f t="shared" si="61"/>
        <v>0</v>
      </c>
      <c r="J281" s="30">
        <f t="shared" si="62"/>
        <v>0</v>
      </c>
      <c r="K281" s="30">
        <f t="shared" si="63"/>
        <v>0</v>
      </c>
      <c r="L281" s="30">
        <f t="shared" si="64"/>
        <v>0</v>
      </c>
      <c r="M281" s="30">
        <f t="shared" ca="1" si="56"/>
        <v>5.2734586064105006E-2</v>
      </c>
      <c r="N281" s="30">
        <f t="shared" ca="1" si="65"/>
        <v>0</v>
      </c>
      <c r="O281" s="79">
        <f t="shared" ca="1" si="66"/>
        <v>0</v>
      </c>
      <c r="P281" s="30">
        <f t="shared" ca="1" si="67"/>
        <v>0</v>
      </c>
      <c r="Q281" s="30">
        <f t="shared" ca="1" si="68"/>
        <v>0</v>
      </c>
      <c r="R281" s="13">
        <f t="shared" ca="1" si="57"/>
        <v>-5.2734586064105006E-2</v>
      </c>
    </row>
    <row r="282" spans="1:18">
      <c r="A282" s="71"/>
      <c r="B282" s="71"/>
      <c r="C282" s="71"/>
      <c r="D282" s="72">
        <f t="shared" si="58"/>
        <v>0</v>
      </c>
      <c r="E282" s="72">
        <f t="shared" si="58"/>
        <v>0</v>
      </c>
      <c r="F282" s="30">
        <f t="shared" si="59"/>
        <v>0</v>
      </c>
      <c r="G282" s="30">
        <f t="shared" si="59"/>
        <v>0</v>
      </c>
      <c r="H282" s="30">
        <f t="shared" si="60"/>
        <v>0</v>
      </c>
      <c r="I282" s="30">
        <f t="shared" si="61"/>
        <v>0</v>
      </c>
      <c r="J282" s="30">
        <f t="shared" si="62"/>
        <v>0</v>
      </c>
      <c r="K282" s="30">
        <f t="shared" si="63"/>
        <v>0</v>
      </c>
      <c r="L282" s="30">
        <f t="shared" si="64"/>
        <v>0</v>
      </c>
      <c r="M282" s="30">
        <f t="shared" ca="1" si="56"/>
        <v>5.2734586064105006E-2</v>
      </c>
      <c r="N282" s="30">
        <f t="shared" ca="1" si="65"/>
        <v>0</v>
      </c>
      <c r="O282" s="79">
        <f t="shared" ca="1" si="66"/>
        <v>0</v>
      </c>
      <c r="P282" s="30">
        <f t="shared" ca="1" si="67"/>
        <v>0</v>
      </c>
      <c r="Q282" s="30">
        <f t="shared" ca="1" si="68"/>
        <v>0</v>
      </c>
      <c r="R282" s="13">
        <f t="shared" ca="1" si="57"/>
        <v>-5.2734586064105006E-2</v>
      </c>
    </row>
    <row r="283" spans="1:18">
      <c r="A283" s="71"/>
      <c r="B283" s="71"/>
      <c r="C283" s="71"/>
      <c r="D283" s="72">
        <f t="shared" si="58"/>
        <v>0</v>
      </c>
      <c r="E283" s="72">
        <f t="shared" si="58"/>
        <v>0</v>
      </c>
      <c r="F283" s="30">
        <f t="shared" si="59"/>
        <v>0</v>
      </c>
      <c r="G283" s="30">
        <f t="shared" si="59"/>
        <v>0</v>
      </c>
      <c r="H283" s="30">
        <f t="shared" si="60"/>
        <v>0</v>
      </c>
      <c r="I283" s="30">
        <f t="shared" si="61"/>
        <v>0</v>
      </c>
      <c r="J283" s="30">
        <f t="shared" si="62"/>
        <v>0</v>
      </c>
      <c r="K283" s="30">
        <f t="shared" si="63"/>
        <v>0</v>
      </c>
      <c r="L283" s="30">
        <f t="shared" si="64"/>
        <v>0</v>
      </c>
      <c r="M283" s="30">
        <f t="shared" ca="1" si="56"/>
        <v>5.2734586064105006E-2</v>
      </c>
      <c r="N283" s="30">
        <f t="shared" ca="1" si="65"/>
        <v>0</v>
      </c>
      <c r="O283" s="79">
        <f t="shared" ca="1" si="66"/>
        <v>0</v>
      </c>
      <c r="P283" s="30">
        <f t="shared" ca="1" si="67"/>
        <v>0</v>
      </c>
      <c r="Q283" s="30">
        <f t="shared" ca="1" si="68"/>
        <v>0</v>
      </c>
      <c r="R283" s="13">
        <f t="shared" ca="1" si="57"/>
        <v>-5.2734586064105006E-2</v>
      </c>
    </row>
    <row r="284" spans="1:18">
      <c r="A284" s="71"/>
      <c r="B284" s="71"/>
      <c r="C284" s="71"/>
      <c r="D284" s="72">
        <f t="shared" si="58"/>
        <v>0</v>
      </c>
      <c r="E284" s="72">
        <f t="shared" si="58"/>
        <v>0</v>
      </c>
      <c r="F284" s="30">
        <f t="shared" si="59"/>
        <v>0</v>
      </c>
      <c r="G284" s="30">
        <f t="shared" si="59"/>
        <v>0</v>
      </c>
      <c r="H284" s="30">
        <f t="shared" si="60"/>
        <v>0</v>
      </c>
      <c r="I284" s="30">
        <f t="shared" si="61"/>
        <v>0</v>
      </c>
      <c r="J284" s="30">
        <f t="shared" si="62"/>
        <v>0</v>
      </c>
      <c r="K284" s="30">
        <f t="shared" si="63"/>
        <v>0</v>
      </c>
      <c r="L284" s="30">
        <f t="shared" si="64"/>
        <v>0</v>
      </c>
      <c r="M284" s="30">
        <f t="shared" ca="1" si="56"/>
        <v>5.2734586064105006E-2</v>
      </c>
      <c r="N284" s="30">
        <f t="shared" ca="1" si="65"/>
        <v>0</v>
      </c>
      <c r="O284" s="79">
        <f t="shared" ca="1" si="66"/>
        <v>0</v>
      </c>
      <c r="P284" s="30">
        <f t="shared" ca="1" si="67"/>
        <v>0</v>
      </c>
      <c r="Q284" s="30">
        <f t="shared" ca="1" si="68"/>
        <v>0</v>
      </c>
      <c r="R284" s="13">
        <f t="shared" ca="1" si="57"/>
        <v>-5.2734586064105006E-2</v>
      </c>
    </row>
    <row r="285" spans="1:18">
      <c r="A285" s="71"/>
      <c r="B285" s="71"/>
      <c r="C285" s="71"/>
      <c r="D285" s="72">
        <f t="shared" si="58"/>
        <v>0</v>
      </c>
      <c r="E285" s="72">
        <f t="shared" si="58"/>
        <v>0</v>
      </c>
      <c r="F285" s="30">
        <f t="shared" si="59"/>
        <v>0</v>
      </c>
      <c r="G285" s="30">
        <f t="shared" si="59"/>
        <v>0</v>
      </c>
      <c r="H285" s="30">
        <f t="shared" si="60"/>
        <v>0</v>
      </c>
      <c r="I285" s="30">
        <f t="shared" si="61"/>
        <v>0</v>
      </c>
      <c r="J285" s="30">
        <f t="shared" si="62"/>
        <v>0</v>
      </c>
      <c r="K285" s="30">
        <f t="shared" si="63"/>
        <v>0</v>
      </c>
      <c r="L285" s="30">
        <f t="shared" si="64"/>
        <v>0</v>
      </c>
      <c r="M285" s="30">
        <f t="shared" ca="1" si="56"/>
        <v>5.2734586064105006E-2</v>
      </c>
      <c r="N285" s="30">
        <f t="shared" ca="1" si="65"/>
        <v>0</v>
      </c>
      <c r="O285" s="79">
        <f t="shared" ca="1" si="66"/>
        <v>0</v>
      </c>
      <c r="P285" s="30">
        <f t="shared" ca="1" si="67"/>
        <v>0</v>
      </c>
      <c r="Q285" s="30">
        <f t="shared" ca="1" si="68"/>
        <v>0</v>
      </c>
      <c r="R285" s="13">
        <f t="shared" ca="1" si="57"/>
        <v>-5.2734586064105006E-2</v>
      </c>
    </row>
    <row r="286" spans="1:18">
      <c r="A286" s="71"/>
      <c r="B286" s="71"/>
      <c r="C286" s="71"/>
      <c r="D286" s="72">
        <f t="shared" si="58"/>
        <v>0</v>
      </c>
      <c r="E286" s="72">
        <f t="shared" si="58"/>
        <v>0</v>
      </c>
      <c r="F286" s="30">
        <f t="shared" si="59"/>
        <v>0</v>
      </c>
      <c r="G286" s="30">
        <f t="shared" si="59"/>
        <v>0</v>
      </c>
      <c r="H286" s="30">
        <f t="shared" si="60"/>
        <v>0</v>
      </c>
      <c r="I286" s="30">
        <f t="shared" si="61"/>
        <v>0</v>
      </c>
      <c r="J286" s="30">
        <f t="shared" si="62"/>
        <v>0</v>
      </c>
      <c r="K286" s="30">
        <f t="shared" si="63"/>
        <v>0</v>
      </c>
      <c r="L286" s="30">
        <f t="shared" si="64"/>
        <v>0</v>
      </c>
      <c r="M286" s="30">
        <f t="shared" ca="1" si="56"/>
        <v>5.2734586064105006E-2</v>
      </c>
      <c r="N286" s="30">
        <f t="shared" ca="1" si="65"/>
        <v>0</v>
      </c>
      <c r="O286" s="79">
        <f t="shared" ca="1" si="66"/>
        <v>0</v>
      </c>
      <c r="P286" s="30">
        <f t="shared" ca="1" si="67"/>
        <v>0</v>
      </c>
      <c r="Q286" s="30">
        <f t="shared" ca="1" si="68"/>
        <v>0</v>
      </c>
      <c r="R286" s="13">
        <f t="shared" ca="1" si="57"/>
        <v>-5.2734586064105006E-2</v>
      </c>
    </row>
    <row r="287" spans="1:18">
      <c r="A287" s="71"/>
      <c r="B287" s="71"/>
      <c r="C287" s="71"/>
      <c r="D287" s="72">
        <f t="shared" si="58"/>
        <v>0</v>
      </c>
      <c r="E287" s="72">
        <f t="shared" si="58"/>
        <v>0</v>
      </c>
      <c r="F287" s="30">
        <f t="shared" si="59"/>
        <v>0</v>
      </c>
      <c r="G287" s="30">
        <f t="shared" si="59"/>
        <v>0</v>
      </c>
      <c r="H287" s="30">
        <f t="shared" si="60"/>
        <v>0</v>
      </c>
      <c r="I287" s="30">
        <f t="shared" si="61"/>
        <v>0</v>
      </c>
      <c r="J287" s="30">
        <f t="shared" si="62"/>
        <v>0</v>
      </c>
      <c r="K287" s="30">
        <f t="shared" si="63"/>
        <v>0</v>
      </c>
      <c r="L287" s="30">
        <f t="shared" si="64"/>
        <v>0</v>
      </c>
      <c r="M287" s="30">
        <f t="shared" ca="1" si="56"/>
        <v>5.2734586064105006E-2</v>
      </c>
      <c r="N287" s="30">
        <f t="shared" ca="1" si="65"/>
        <v>0</v>
      </c>
      <c r="O287" s="79">
        <f t="shared" ca="1" si="66"/>
        <v>0</v>
      </c>
      <c r="P287" s="30">
        <f t="shared" ca="1" si="67"/>
        <v>0</v>
      </c>
      <c r="Q287" s="30">
        <f t="shared" ca="1" si="68"/>
        <v>0</v>
      </c>
      <c r="R287" s="13">
        <f t="shared" ca="1" si="57"/>
        <v>-5.2734586064105006E-2</v>
      </c>
    </row>
    <row r="288" spans="1:18">
      <c r="A288" s="71"/>
      <c r="B288" s="71"/>
      <c r="C288" s="71"/>
      <c r="D288" s="72">
        <f t="shared" si="58"/>
        <v>0</v>
      </c>
      <c r="E288" s="72">
        <f t="shared" si="58"/>
        <v>0</v>
      </c>
      <c r="F288" s="30">
        <f t="shared" si="59"/>
        <v>0</v>
      </c>
      <c r="G288" s="30">
        <f t="shared" si="59"/>
        <v>0</v>
      </c>
      <c r="H288" s="30">
        <f t="shared" si="60"/>
        <v>0</v>
      </c>
      <c r="I288" s="30">
        <f t="shared" si="61"/>
        <v>0</v>
      </c>
      <c r="J288" s="30">
        <f t="shared" si="62"/>
        <v>0</v>
      </c>
      <c r="K288" s="30">
        <f t="shared" si="63"/>
        <v>0</v>
      </c>
      <c r="L288" s="30">
        <f t="shared" si="64"/>
        <v>0</v>
      </c>
      <c r="M288" s="30">
        <f t="shared" ca="1" si="56"/>
        <v>5.2734586064105006E-2</v>
      </c>
      <c r="N288" s="30">
        <f t="shared" ca="1" si="65"/>
        <v>0</v>
      </c>
      <c r="O288" s="79">
        <f t="shared" ca="1" si="66"/>
        <v>0</v>
      </c>
      <c r="P288" s="30">
        <f t="shared" ca="1" si="67"/>
        <v>0</v>
      </c>
      <c r="Q288" s="30">
        <f t="shared" ca="1" si="68"/>
        <v>0</v>
      </c>
      <c r="R288" s="13">
        <f t="shared" ca="1" si="57"/>
        <v>-5.2734586064105006E-2</v>
      </c>
    </row>
    <row r="289" spans="1:18">
      <c r="A289" s="71"/>
      <c r="B289" s="71"/>
      <c r="C289" s="71"/>
      <c r="D289" s="72">
        <f t="shared" si="58"/>
        <v>0</v>
      </c>
      <c r="E289" s="72">
        <f t="shared" si="58"/>
        <v>0</v>
      </c>
      <c r="F289" s="30">
        <f t="shared" si="59"/>
        <v>0</v>
      </c>
      <c r="G289" s="30">
        <f t="shared" si="59"/>
        <v>0</v>
      </c>
      <c r="H289" s="30">
        <f t="shared" si="60"/>
        <v>0</v>
      </c>
      <c r="I289" s="30">
        <f t="shared" si="61"/>
        <v>0</v>
      </c>
      <c r="J289" s="30">
        <f t="shared" si="62"/>
        <v>0</v>
      </c>
      <c r="K289" s="30">
        <f t="shared" si="63"/>
        <v>0</v>
      </c>
      <c r="L289" s="30">
        <f t="shared" si="64"/>
        <v>0</v>
      </c>
      <c r="M289" s="30">
        <f t="shared" ca="1" si="56"/>
        <v>5.2734586064105006E-2</v>
      </c>
      <c r="N289" s="30">
        <f t="shared" ca="1" si="65"/>
        <v>0</v>
      </c>
      <c r="O289" s="79">
        <f t="shared" ca="1" si="66"/>
        <v>0</v>
      </c>
      <c r="P289" s="30">
        <f t="shared" ca="1" si="67"/>
        <v>0</v>
      </c>
      <c r="Q289" s="30">
        <f t="shared" ca="1" si="68"/>
        <v>0</v>
      </c>
      <c r="R289" s="13">
        <f t="shared" ca="1" si="57"/>
        <v>-5.2734586064105006E-2</v>
      </c>
    </row>
    <row r="290" spans="1:18">
      <c r="A290" s="71"/>
      <c r="B290" s="71"/>
      <c r="C290" s="71"/>
      <c r="D290" s="72">
        <f t="shared" si="58"/>
        <v>0</v>
      </c>
      <c r="E290" s="72">
        <f t="shared" si="58"/>
        <v>0</v>
      </c>
      <c r="F290" s="30">
        <f t="shared" si="59"/>
        <v>0</v>
      </c>
      <c r="G290" s="30">
        <f t="shared" si="59"/>
        <v>0</v>
      </c>
      <c r="H290" s="30">
        <f t="shared" si="60"/>
        <v>0</v>
      </c>
      <c r="I290" s="30">
        <f t="shared" si="61"/>
        <v>0</v>
      </c>
      <c r="J290" s="30">
        <f t="shared" si="62"/>
        <v>0</v>
      </c>
      <c r="K290" s="30">
        <f t="shared" si="63"/>
        <v>0</v>
      </c>
      <c r="L290" s="30">
        <f t="shared" si="64"/>
        <v>0</v>
      </c>
      <c r="M290" s="30">
        <f t="shared" ca="1" si="56"/>
        <v>5.2734586064105006E-2</v>
      </c>
      <c r="N290" s="30">
        <f t="shared" ca="1" si="65"/>
        <v>0</v>
      </c>
      <c r="O290" s="79">
        <f t="shared" ca="1" si="66"/>
        <v>0</v>
      </c>
      <c r="P290" s="30">
        <f t="shared" ca="1" si="67"/>
        <v>0</v>
      </c>
      <c r="Q290" s="30">
        <f t="shared" ca="1" si="68"/>
        <v>0</v>
      </c>
      <c r="R290" s="13">
        <f t="shared" ca="1" si="57"/>
        <v>-5.2734586064105006E-2</v>
      </c>
    </row>
    <row r="291" spans="1:18">
      <c r="A291" s="71"/>
      <c r="B291" s="71"/>
      <c r="C291" s="71"/>
      <c r="D291" s="72">
        <f t="shared" si="58"/>
        <v>0</v>
      </c>
      <c r="E291" s="72">
        <f t="shared" si="58"/>
        <v>0</v>
      </c>
      <c r="F291" s="30">
        <f t="shared" si="59"/>
        <v>0</v>
      </c>
      <c r="G291" s="30">
        <f t="shared" si="59"/>
        <v>0</v>
      </c>
      <c r="H291" s="30">
        <f t="shared" si="60"/>
        <v>0</v>
      </c>
      <c r="I291" s="30">
        <f t="shared" si="61"/>
        <v>0</v>
      </c>
      <c r="J291" s="30">
        <f t="shared" si="62"/>
        <v>0</v>
      </c>
      <c r="K291" s="30">
        <f t="shared" si="63"/>
        <v>0</v>
      </c>
      <c r="L291" s="30">
        <f t="shared" si="64"/>
        <v>0</v>
      </c>
      <c r="M291" s="30">
        <f t="shared" ca="1" si="56"/>
        <v>5.2734586064105006E-2</v>
      </c>
      <c r="N291" s="30">
        <f t="shared" ca="1" si="65"/>
        <v>0</v>
      </c>
      <c r="O291" s="79">
        <f t="shared" ca="1" si="66"/>
        <v>0</v>
      </c>
      <c r="P291" s="30">
        <f t="shared" ca="1" si="67"/>
        <v>0</v>
      </c>
      <c r="Q291" s="30">
        <f t="shared" ca="1" si="68"/>
        <v>0</v>
      </c>
      <c r="R291" s="13">
        <f t="shared" ca="1" si="57"/>
        <v>-5.2734586064105006E-2</v>
      </c>
    </row>
    <row r="292" spans="1:18">
      <c r="A292" s="71"/>
      <c r="B292" s="71"/>
      <c r="C292" s="71"/>
      <c r="D292" s="72">
        <f t="shared" si="58"/>
        <v>0</v>
      </c>
      <c r="E292" s="72">
        <f t="shared" si="58"/>
        <v>0</v>
      </c>
      <c r="F292" s="30">
        <f t="shared" si="59"/>
        <v>0</v>
      </c>
      <c r="G292" s="30">
        <f t="shared" si="59"/>
        <v>0</v>
      </c>
      <c r="H292" s="30">
        <f t="shared" si="60"/>
        <v>0</v>
      </c>
      <c r="I292" s="30">
        <f t="shared" si="61"/>
        <v>0</v>
      </c>
      <c r="J292" s="30">
        <f t="shared" si="62"/>
        <v>0</v>
      </c>
      <c r="K292" s="30">
        <f t="shared" si="63"/>
        <v>0</v>
      </c>
      <c r="L292" s="30">
        <f t="shared" si="64"/>
        <v>0</v>
      </c>
      <c r="M292" s="30">
        <f t="shared" ca="1" si="56"/>
        <v>5.2734586064105006E-2</v>
      </c>
      <c r="N292" s="30">
        <f t="shared" ca="1" si="65"/>
        <v>0</v>
      </c>
      <c r="O292" s="79">
        <f t="shared" ca="1" si="66"/>
        <v>0</v>
      </c>
      <c r="P292" s="30">
        <f t="shared" ca="1" si="67"/>
        <v>0</v>
      </c>
      <c r="Q292" s="30">
        <f t="shared" ca="1" si="68"/>
        <v>0</v>
      </c>
      <c r="R292" s="13">
        <f t="shared" ca="1" si="57"/>
        <v>-5.2734586064105006E-2</v>
      </c>
    </row>
    <row r="293" spans="1:18">
      <c r="A293" s="71"/>
      <c r="B293" s="71"/>
      <c r="C293" s="71"/>
      <c r="D293" s="72">
        <f t="shared" si="58"/>
        <v>0</v>
      </c>
      <c r="E293" s="72">
        <f t="shared" si="58"/>
        <v>0</v>
      </c>
      <c r="F293" s="30">
        <f t="shared" si="59"/>
        <v>0</v>
      </c>
      <c r="G293" s="30">
        <f t="shared" si="59"/>
        <v>0</v>
      </c>
      <c r="H293" s="30">
        <f t="shared" si="60"/>
        <v>0</v>
      </c>
      <c r="I293" s="30">
        <f t="shared" si="61"/>
        <v>0</v>
      </c>
      <c r="J293" s="30">
        <f t="shared" si="62"/>
        <v>0</v>
      </c>
      <c r="K293" s="30">
        <f t="shared" si="63"/>
        <v>0</v>
      </c>
      <c r="L293" s="30">
        <f t="shared" si="64"/>
        <v>0</v>
      </c>
      <c r="M293" s="30">
        <f t="shared" ca="1" si="56"/>
        <v>5.2734586064105006E-2</v>
      </c>
      <c r="N293" s="30">
        <f t="shared" ca="1" si="65"/>
        <v>0</v>
      </c>
      <c r="O293" s="79">
        <f t="shared" ca="1" si="66"/>
        <v>0</v>
      </c>
      <c r="P293" s="30">
        <f t="shared" ca="1" si="67"/>
        <v>0</v>
      </c>
      <c r="Q293" s="30">
        <f t="shared" ca="1" si="68"/>
        <v>0</v>
      </c>
      <c r="R293" s="13">
        <f t="shared" ca="1" si="57"/>
        <v>-5.2734586064105006E-2</v>
      </c>
    </row>
    <row r="294" spans="1:18">
      <c r="A294" s="71"/>
      <c r="B294" s="71"/>
      <c r="C294" s="71"/>
      <c r="D294" s="72">
        <f t="shared" si="58"/>
        <v>0</v>
      </c>
      <c r="E294" s="72">
        <f t="shared" si="58"/>
        <v>0</v>
      </c>
      <c r="F294" s="30">
        <f t="shared" si="59"/>
        <v>0</v>
      </c>
      <c r="G294" s="30">
        <f t="shared" si="59"/>
        <v>0</v>
      </c>
      <c r="H294" s="30">
        <f t="shared" si="60"/>
        <v>0</v>
      </c>
      <c r="I294" s="30">
        <f t="shared" si="61"/>
        <v>0</v>
      </c>
      <c r="J294" s="30">
        <f t="shared" si="62"/>
        <v>0</v>
      </c>
      <c r="K294" s="30">
        <f t="shared" si="63"/>
        <v>0</v>
      </c>
      <c r="L294" s="30">
        <f t="shared" si="64"/>
        <v>0</v>
      </c>
      <c r="M294" s="30">
        <f t="shared" ca="1" si="56"/>
        <v>5.2734586064105006E-2</v>
      </c>
      <c r="N294" s="30">
        <f t="shared" ca="1" si="65"/>
        <v>0</v>
      </c>
      <c r="O294" s="79">
        <f t="shared" ca="1" si="66"/>
        <v>0</v>
      </c>
      <c r="P294" s="30">
        <f t="shared" ca="1" si="67"/>
        <v>0</v>
      </c>
      <c r="Q294" s="30">
        <f t="shared" ca="1" si="68"/>
        <v>0</v>
      </c>
      <c r="R294" s="13">
        <f t="shared" ca="1" si="57"/>
        <v>-5.2734586064105006E-2</v>
      </c>
    </row>
    <row r="295" spans="1:18">
      <c r="A295" s="71"/>
      <c r="B295" s="71"/>
      <c r="C295" s="71"/>
      <c r="D295" s="72">
        <f t="shared" si="58"/>
        <v>0</v>
      </c>
      <c r="E295" s="72">
        <f t="shared" si="58"/>
        <v>0</v>
      </c>
      <c r="F295" s="30">
        <f t="shared" si="59"/>
        <v>0</v>
      </c>
      <c r="G295" s="30">
        <f t="shared" si="59"/>
        <v>0</v>
      </c>
      <c r="H295" s="30">
        <f t="shared" si="60"/>
        <v>0</v>
      </c>
      <c r="I295" s="30">
        <f t="shared" si="61"/>
        <v>0</v>
      </c>
      <c r="J295" s="30">
        <f t="shared" si="62"/>
        <v>0</v>
      </c>
      <c r="K295" s="30">
        <f t="shared" si="63"/>
        <v>0</v>
      </c>
      <c r="L295" s="30">
        <f t="shared" si="64"/>
        <v>0</v>
      </c>
      <c r="M295" s="30">
        <f t="shared" ca="1" si="56"/>
        <v>5.2734586064105006E-2</v>
      </c>
      <c r="N295" s="30">
        <f t="shared" ca="1" si="65"/>
        <v>0</v>
      </c>
      <c r="O295" s="79">
        <f t="shared" ca="1" si="66"/>
        <v>0</v>
      </c>
      <c r="P295" s="30">
        <f t="shared" ca="1" si="67"/>
        <v>0</v>
      </c>
      <c r="Q295" s="30">
        <f t="shared" ca="1" si="68"/>
        <v>0</v>
      </c>
      <c r="R295" s="13">
        <f t="shared" ca="1" si="57"/>
        <v>-5.2734586064105006E-2</v>
      </c>
    </row>
    <row r="296" spans="1:18">
      <c r="A296" s="71"/>
      <c r="B296" s="71"/>
      <c r="C296" s="71"/>
      <c r="D296" s="72">
        <f t="shared" si="58"/>
        <v>0</v>
      </c>
      <c r="E296" s="72">
        <f t="shared" si="58"/>
        <v>0</v>
      </c>
      <c r="F296" s="30">
        <f t="shared" si="59"/>
        <v>0</v>
      </c>
      <c r="G296" s="30">
        <f t="shared" si="59"/>
        <v>0</v>
      </c>
      <c r="H296" s="30">
        <f t="shared" si="60"/>
        <v>0</v>
      </c>
      <c r="I296" s="30">
        <f t="shared" si="61"/>
        <v>0</v>
      </c>
      <c r="J296" s="30">
        <f t="shared" si="62"/>
        <v>0</v>
      </c>
      <c r="K296" s="30">
        <f t="shared" si="63"/>
        <v>0</v>
      </c>
      <c r="L296" s="30">
        <f t="shared" si="64"/>
        <v>0</v>
      </c>
      <c r="M296" s="30">
        <f t="shared" ca="1" si="56"/>
        <v>5.2734586064105006E-2</v>
      </c>
      <c r="N296" s="30">
        <f t="shared" ca="1" si="65"/>
        <v>0</v>
      </c>
      <c r="O296" s="79">
        <f t="shared" ca="1" si="66"/>
        <v>0</v>
      </c>
      <c r="P296" s="30">
        <f t="shared" ca="1" si="67"/>
        <v>0</v>
      </c>
      <c r="Q296" s="30">
        <f t="shared" ca="1" si="68"/>
        <v>0</v>
      </c>
      <c r="R296" s="13">
        <f t="shared" ca="1" si="57"/>
        <v>-5.2734586064105006E-2</v>
      </c>
    </row>
    <row r="297" spans="1:18">
      <c r="A297" s="71"/>
      <c r="B297" s="71"/>
      <c r="C297" s="71"/>
      <c r="D297" s="72">
        <f t="shared" si="58"/>
        <v>0</v>
      </c>
      <c r="E297" s="72">
        <f t="shared" si="58"/>
        <v>0</v>
      </c>
      <c r="F297" s="30">
        <f t="shared" si="59"/>
        <v>0</v>
      </c>
      <c r="G297" s="30">
        <f t="shared" si="59"/>
        <v>0</v>
      </c>
      <c r="H297" s="30">
        <f t="shared" si="60"/>
        <v>0</v>
      </c>
      <c r="I297" s="30">
        <f t="shared" si="61"/>
        <v>0</v>
      </c>
      <c r="J297" s="30">
        <f t="shared" si="62"/>
        <v>0</v>
      </c>
      <c r="K297" s="30">
        <f t="shared" si="63"/>
        <v>0</v>
      </c>
      <c r="L297" s="30">
        <f t="shared" si="64"/>
        <v>0</v>
      </c>
      <c r="M297" s="30">
        <f t="shared" ca="1" si="56"/>
        <v>5.2734586064105006E-2</v>
      </c>
      <c r="N297" s="30">
        <f t="shared" ca="1" si="65"/>
        <v>0</v>
      </c>
      <c r="O297" s="79">
        <f t="shared" ca="1" si="66"/>
        <v>0</v>
      </c>
      <c r="P297" s="30">
        <f t="shared" ca="1" si="67"/>
        <v>0</v>
      </c>
      <c r="Q297" s="30">
        <f t="shared" ca="1" si="68"/>
        <v>0</v>
      </c>
      <c r="R297" s="13">
        <f t="shared" ca="1" si="57"/>
        <v>-5.2734586064105006E-2</v>
      </c>
    </row>
    <row r="298" spans="1:18">
      <c r="A298" s="71"/>
      <c r="B298" s="71"/>
      <c r="C298" s="71"/>
      <c r="D298" s="72">
        <f t="shared" si="58"/>
        <v>0</v>
      </c>
      <c r="E298" s="72">
        <f t="shared" si="58"/>
        <v>0</v>
      </c>
      <c r="F298" s="30">
        <f t="shared" si="59"/>
        <v>0</v>
      </c>
      <c r="G298" s="30">
        <f t="shared" si="59"/>
        <v>0</v>
      </c>
      <c r="H298" s="30">
        <f t="shared" si="60"/>
        <v>0</v>
      </c>
      <c r="I298" s="30">
        <f t="shared" si="61"/>
        <v>0</v>
      </c>
      <c r="J298" s="30">
        <f t="shared" si="62"/>
        <v>0</v>
      </c>
      <c r="K298" s="30">
        <f t="shared" si="63"/>
        <v>0</v>
      </c>
      <c r="L298" s="30">
        <f t="shared" si="64"/>
        <v>0</v>
      </c>
      <c r="M298" s="30">
        <f t="shared" ca="1" si="56"/>
        <v>5.2734586064105006E-2</v>
      </c>
      <c r="N298" s="30">
        <f t="shared" ca="1" si="65"/>
        <v>0</v>
      </c>
      <c r="O298" s="79">
        <f t="shared" ca="1" si="66"/>
        <v>0</v>
      </c>
      <c r="P298" s="30">
        <f t="shared" ca="1" si="67"/>
        <v>0</v>
      </c>
      <c r="Q298" s="30">
        <f t="shared" ca="1" si="68"/>
        <v>0</v>
      </c>
      <c r="R298" s="13">
        <f t="shared" ca="1" si="57"/>
        <v>-5.2734586064105006E-2</v>
      </c>
    </row>
    <row r="299" spans="1:18">
      <c r="A299" s="71"/>
      <c r="B299" s="71"/>
      <c r="C299" s="71"/>
      <c r="D299" s="72">
        <f t="shared" si="58"/>
        <v>0</v>
      </c>
      <c r="E299" s="72">
        <f t="shared" si="58"/>
        <v>0</v>
      </c>
      <c r="F299" s="30">
        <f t="shared" si="59"/>
        <v>0</v>
      </c>
      <c r="G299" s="30">
        <f t="shared" si="59"/>
        <v>0</v>
      </c>
      <c r="H299" s="30">
        <f t="shared" si="60"/>
        <v>0</v>
      </c>
      <c r="I299" s="30">
        <f t="shared" si="61"/>
        <v>0</v>
      </c>
      <c r="J299" s="30">
        <f t="shared" si="62"/>
        <v>0</v>
      </c>
      <c r="K299" s="30">
        <f t="shared" si="63"/>
        <v>0</v>
      </c>
      <c r="L299" s="30">
        <f t="shared" si="64"/>
        <v>0</v>
      </c>
      <c r="M299" s="30">
        <f t="shared" ca="1" si="56"/>
        <v>5.2734586064105006E-2</v>
      </c>
      <c r="N299" s="30">
        <f t="shared" ca="1" si="65"/>
        <v>0</v>
      </c>
      <c r="O299" s="79">
        <f t="shared" ca="1" si="66"/>
        <v>0</v>
      </c>
      <c r="P299" s="30">
        <f t="shared" ca="1" si="67"/>
        <v>0</v>
      </c>
      <c r="Q299" s="30">
        <f t="shared" ca="1" si="68"/>
        <v>0</v>
      </c>
      <c r="R299" s="13">
        <f t="shared" ca="1" si="57"/>
        <v>-5.2734586064105006E-2</v>
      </c>
    </row>
    <row r="300" spans="1:18">
      <c r="A300" s="71"/>
      <c r="B300" s="71"/>
      <c r="C300" s="71"/>
      <c r="D300" s="72">
        <f t="shared" si="58"/>
        <v>0</v>
      </c>
      <c r="E300" s="72">
        <f t="shared" si="58"/>
        <v>0</v>
      </c>
      <c r="F300" s="30">
        <f t="shared" si="59"/>
        <v>0</v>
      </c>
      <c r="G300" s="30">
        <f t="shared" si="59"/>
        <v>0</v>
      </c>
      <c r="H300" s="30">
        <f t="shared" si="60"/>
        <v>0</v>
      </c>
      <c r="I300" s="30">
        <f t="shared" si="61"/>
        <v>0</v>
      </c>
      <c r="J300" s="30">
        <f t="shared" si="62"/>
        <v>0</v>
      </c>
      <c r="K300" s="30">
        <f t="shared" si="63"/>
        <v>0</v>
      </c>
      <c r="L300" s="30">
        <f t="shared" si="64"/>
        <v>0</v>
      </c>
      <c r="M300" s="30">
        <f t="shared" ca="1" si="56"/>
        <v>5.2734586064105006E-2</v>
      </c>
      <c r="N300" s="30">
        <f t="shared" ca="1" si="65"/>
        <v>0</v>
      </c>
      <c r="O300" s="79">
        <f t="shared" ca="1" si="66"/>
        <v>0</v>
      </c>
      <c r="P300" s="30">
        <f t="shared" ca="1" si="67"/>
        <v>0</v>
      </c>
      <c r="Q300" s="30">
        <f t="shared" ca="1" si="68"/>
        <v>0</v>
      </c>
      <c r="R300" s="13">
        <f t="shared" ca="1" si="57"/>
        <v>-5.2734586064105006E-2</v>
      </c>
    </row>
    <row r="301" spans="1:18">
      <c r="A301" s="71"/>
      <c r="B301" s="71"/>
      <c r="C301" s="71"/>
      <c r="D301" s="72">
        <f t="shared" si="58"/>
        <v>0</v>
      </c>
      <c r="E301" s="72">
        <f t="shared" si="58"/>
        <v>0</v>
      </c>
      <c r="F301" s="30">
        <f t="shared" si="59"/>
        <v>0</v>
      </c>
      <c r="G301" s="30">
        <f t="shared" si="59"/>
        <v>0</v>
      </c>
      <c r="H301" s="30">
        <f t="shared" si="60"/>
        <v>0</v>
      </c>
      <c r="I301" s="30">
        <f t="shared" si="61"/>
        <v>0</v>
      </c>
      <c r="J301" s="30">
        <f t="shared" si="62"/>
        <v>0</v>
      </c>
      <c r="K301" s="30">
        <f t="shared" si="63"/>
        <v>0</v>
      </c>
      <c r="L301" s="30">
        <f t="shared" si="64"/>
        <v>0</v>
      </c>
      <c r="M301" s="30">
        <f t="shared" ca="1" si="56"/>
        <v>5.2734586064105006E-2</v>
      </c>
      <c r="N301" s="30">
        <f t="shared" ca="1" si="65"/>
        <v>0</v>
      </c>
      <c r="O301" s="79">
        <f t="shared" ca="1" si="66"/>
        <v>0</v>
      </c>
      <c r="P301" s="30">
        <f t="shared" ca="1" si="67"/>
        <v>0</v>
      </c>
      <c r="Q301" s="30">
        <f t="shared" ca="1" si="68"/>
        <v>0</v>
      </c>
      <c r="R301" s="13">
        <f t="shared" ca="1" si="57"/>
        <v>-5.2734586064105006E-2</v>
      </c>
    </row>
    <row r="302" spans="1:18">
      <c r="A302" s="71"/>
      <c r="B302" s="71"/>
      <c r="C302" s="71"/>
      <c r="D302" s="72">
        <f t="shared" si="58"/>
        <v>0</v>
      </c>
      <c r="E302" s="72">
        <f t="shared" si="58"/>
        <v>0</v>
      </c>
      <c r="F302" s="30">
        <f t="shared" si="59"/>
        <v>0</v>
      </c>
      <c r="G302" s="30">
        <f t="shared" si="59"/>
        <v>0</v>
      </c>
      <c r="H302" s="30">
        <f t="shared" si="60"/>
        <v>0</v>
      </c>
      <c r="I302" s="30">
        <f t="shared" si="61"/>
        <v>0</v>
      </c>
      <c r="J302" s="30">
        <f t="shared" si="62"/>
        <v>0</v>
      </c>
      <c r="K302" s="30">
        <f t="shared" si="63"/>
        <v>0</v>
      </c>
      <c r="L302" s="30">
        <f t="shared" si="64"/>
        <v>0</v>
      </c>
      <c r="M302" s="30">
        <f t="shared" ca="1" si="56"/>
        <v>5.2734586064105006E-2</v>
      </c>
      <c r="N302" s="30">
        <f t="shared" ca="1" si="65"/>
        <v>0</v>
      </c>
      <c r="O302" s="79">
        <f t="shared" ca="1" si="66"/>
        <v>0</v>
      </c>
      <c r="P302" s="30">
        <f t="shared" ca="1" si="67"/>
        <v>0</v>
      </c>
      <c r="Q302" s="30">
        <f t="shared" ca="1" si="68"/>
        <v>0</v>
      </c>
      <c r="R302" s="13">
        <f t="shared" ca="1" si="57"/>
        <v>-5.2734586064105006E-2</v>
      </c>
    </row>
    <row r="303" spans="1:18">
      <c r="A303" s="71"/>
      <c r="B303" s="71"/>
      <c r="C303" s="71"/>
      <c r="D303" s="72">
        <f t="shared" si="58"/>
        <v>0</v>
      </c>
      <c r="E303" s="72">
        <f t="shared" si="58"/>
        <v>0</v>
      </c>
      <c r="F303" s="30">
        <f t="shared" si="59"/>
        <v>0</v>
      </c>
      <c r="G303" s="30">
        <f t="shared" si="59"/>
        <v>0</v>
      </c>
      <c r="H303" s="30">
        <f t="shared" si="60"/>
        <v>0</v>
      </c>
      <c r="I303" s="30">
        <f t="shared" si="61"/>
        <v>0</v>
      </c>
      <c r="J303" s="30">
        <f t="shared" si="62"/>
        <v>0</v>
      </c>
      <c r="K303" s="30">
        <f t="shared" si="63"/>
        <v>0</v>
      </c>
      <c r="L303" s="30">
        <f t="shared" si="64"/>
        <v>0</v>
      </c>
      <c r="M303" s="30">
        <f t="shared" ca="1" si="56"/>
        <v>5.2734586064105006E-2</v>
      </c>
      <c r="N303" s="30">
        <f t="shared" ca="1" si="65"/>
        <v>0</v>
      </c>
      <c r="O303" s="79">
        <f t="shared" ca="1" si="66"/>
        <v>0</v>
      </c>
      <c r="P303" s="30">
        <f t="shared" ca="1" si="67"/>
        <v>0</v>
      </c>
      <c r="Q303" s="30">
        <f t="shared" ca="1" si="68"/>
        <v>0</v>
      </c>
      <c r="R303" s="13">
        <f t="shared" ca="1" si="57"/>
        <v>-5.2734586064105006E-2</v>
      </c>
    </row>
    <row r="304" spans="1:18">
      <c r="A304" s="71"/>
      <c r="B304" s="71"/>
      <c r="C304" s="71"/>
      <c r="D304" s="72">
        <f t="shared" si="58"/>
        <v>0</v>
      </c>
      <c r="E304" s="72">
        <f t="shared" si="58"/>
        <v>0</v>
      </c>
      <c r="F304" s="30">
        <f t="shared" si="59"/>
        <v>0</v>
      </c>
      <c r="G304" s="30">
        <f t="shared" si="59"/>
        <v>0</v>
      </c>
      <c r="H304" s="30">
        <f t="shared" si="60"/>
        <v>0</v>
      </c>
      <c r="I304" s="30">
        <f t="shared" si="61"/>
        <v>0</v>
      </c>
      <c r="J304" s="30">
        <f t="shared" si="62"/>
        <v>0</v>
      </c>
      <c r="K304" s="30">
        <f t="shared" si="63"/>
        <v>0</v>
      </c>
      <c r="L304" s="30">
        <f t="shared" si="64"/>
        <v>0</v>
      </c>
      <c r="M304" s="30">
        <f t="shared" ca="1" si="56"/>
        <v>5.2734586064105006E-2</v>
      </c>
      <c r="N304" s="30">
        <f t="shared" ca="1" si="65"/>
        <v>0</v>
      </c>
      <c r="O304" s="79">
        <f t="shared" ca="1" si="66"/>
        <v>0</v>
      </c>
      <c r="P304" s="30">
        <f t="shared" ca="1" si="67"/>
        <v>0</v>
      </c>
      <c r="Q304" s="30">
        <f t="shared" ca="1" si="68"/>
        <v>0</v>
      </c>
      <c r="R304" s="13">
        <f t="shared" ca="1" si="57"/>
        <v>-5.2734586064105006E-2</v>
      </c>
    </row>
    <row r="305" spans="1:18">
      <c r="A305" s="71"/>
      <c r="B305" s="71"/>
      <c r="C305" s="71"/>
      <c r="D305" s="72">
        <f t="shared" si="58"/>
        <v>0</v>
      </c>
      <c r="E305" s="72">
        <f t="shared" si="58"/>
        <v>0</v>
      </c>
      <c r="F305" s="30">
        <f t="shared" si="59"/>
        <v>0</v>
      </c>
      <c r="G305" s="30">
        <f t="shared" si="59"/>
        <v>0</v>
      </c>
      <c r="H305" s="30">
        <f t="shared" si="60"/>
        <v>0</v>
      </c>
      <c r="I305" s="30">
        <f t="shared" si="61"/>
        <v>0</v>
      </c>
      <c r="J305" s="30">
        <f t="shared" si="62"/>
        <v>0</v>
      </c>
      <c r="K305" s="30">
        <f t="shared" si="63"/>
        <v>0</v>
      </c>
      <c r="L305" s="30">
        <f t="shared" si="64"/>
        <v>0</v>
      </c>
      <c r="M305" s="30">
        <f t="shared" ca="1" si="56"/>
        <v>5.2734586064105006E-2</v>
      </c>
      <c r="N305" s="30">
        <f t="shared" ca="1" si="65"/>
        <v>0</v>
      </c>
      <c r="O305" s="79">
        <f t="shared" ca="1" si="66"/>
        <v>0</v>
      </c>
      <c r="P305" s="30">
        <f t="shared" ca="1" si="67"/>
        <v>0</v>
      </c>
      <c r="Q305" s="30">
        <f t="shared" ca="1" si="68"/>
        <v>0</v>
      </c>
      <c r="R305" s="13">
        <f t="shared" ca="1" si="57"/>
        <v>-5.2734586064105006E-2</v>
      </c>
    </row>
    <row r="306" spans="1:18">
      <c r="A306" s="71"/>
      <c r="B306" s="71"/>
      <c r="C306" s="71"/>
      <c r="D306" s="72">
        <f t="shared" si="58"/>
        <v>0</v>
      </c>
      <c r="E306" s="72">
        <f t="shared" si="58"/>
        <v>0</v>
      </c>
      <c r="F306" s="30">
        <f t="shared" si="59"/>
        <v>0</v>
      </c>
      <c r="G306" s="30">
        <f t="shared" si="59"/>
        <v>0</v>
      </c>
      <c r="H306" s="30">
        <f t="shared" si="60"/>
        <v>0</v>
      </c>
      <c r="I306" s="30">
        <f t="shared" si="61"/>
        <v>0</v>
      </c>
      <c r="J306" s="30">
        <f t="shared" si="62"/>
        <v>0</v>
      </c>
      <c r="K306" s="30">
        <f t="shared" si="63"/>
        <v>0</v>
      </c>
      <c r="L306" s="30">
        <f t="shared" si="64"/>
        <v>0</v>
      </c>
      <c r="M306" s="30">
        <f t="shared" ca="1" si="56"/>
        <v>5.2734586064105006E-2</v>
      </c>
      <c r="N306" s="30">
        <f t="shared" ca="1" si="65"/>
        <v>0</v>
      </c>
      <c r="O306" s="79">
        <f t="shared" ca="1" si="66"/>
        <v>0</v>
      </c>
      <c r="P306" s="30">
        <f t="shared" ca="1" si="67"/>
        <v>0</v>
      </c>
      <c r="Q306" s="30">
        <f t="shared" ca="1" si="68"/>
        <v>0</v>
      </c>
      <c r="R306" s="13">
        <f t="shared" ca="1" si="57"/>
        <v>-5.2734586064105006E-2</v>
      </c>
    </row>
    <row r="307" spans="1:18">
      <c r="A307" s="71"/>
      <c r="B307" s="71"/>
      <c r="C307" s="71"/>
      <c r="D307" s="72">
        <f t="shared" si="58"/>
        <v>0</v>
      </c>
      <c r="E307" s="72">
        <f t="shared" si="58"/>
        <v>0</v>
      </c>
      <c r="F307" s="30">
        <f t="shared" si="59"/>
        <v>0</v>
      </c>
      <c r="G307" s="30">
        <f t="shared" si="59"/>
        <v>0</v>
      </c>
      <c r="H307" s="30">
        <f t="shared" si="60"/>
        <v>0</v>
      </c>
      <c r="I307" s="30">
        <f t="shared" si="61"/>
        <v>0</v>
      </c>
      <c r="J307" s="30">
        <f t="shared" si="62"/>
        <v>0</v>
      </c>
      <c r="K307" s="30">
        <f t="shared" si="63"/>
        <v>0</v>
      </c>
      <c r="L307" s="30">
        <f t="shared" si="64"/>
        <v>0</v>
      </c>
      <c r="M307" s="30">
        <f t="shared" ca="1" si="56"/>
        <v>5.2734586064105006E-2</v>
      </c>
      <c r="N307" s="30">
        <f t="shared" ca="1" si="65"/>
        <v>0</v>
      </c>
      <c r="O307" s="79">
        <f t="shared" ca="1" si="66"/>
        <v>0</v>
      </c>
      <c r="P307" s="30">
        <f t="shared" ca="1" si="67"/>
        <v>0</v>
      </c>
      <c r="Q307" s="30">
        <f t="shared" ca="1" si="68"/>
        <v>0</v>
      </c>
      <c r="R307" s="13">
        <f t="shared" ca="1" si="57"/>
        <v>-5.2734586064105006E-2</v>
      </c>
    </row>
    <row r="308" spans="1:18">
      <c r="A308" s="71"/>
      <c r="B308" s="71"/>
      <c r="C308" s="71"/>
      <c r="D308" s="72">
        <f t="shared" si="58"/>
        <v>0</v>
      </c>
      <c r="E308" s="72">
        <f t="shared" si="58"/>
        <v>0</v>
      </c>
      <c r="F308" s="30">
        <f t="shared" si="59"/>
        <v>0</v>
      </c>
      <c r="G308" s="30">
        <f t="shared" si="59"/>
        <v>0</v>
      </c>
      <c r="H308" s="30">
        <f t="shared" si="60"/>
        <v>0</v>
      </c>
      <c r="I308" s="30">
        <f t="shared" si="61"/>
        <v>0</v>
      </c>
      <c r="J308" s="30">
        <f t="shared" si="62"/>
        <v>0</v>
      </c>
      <c r="K308" s="30">
        <f t="shared" si="63"/>
        <v>0</v>
      </c>
      <c r="L308" s="30">
        <f t="shared" si="64"/>
        <v>0</v>
      </c>
      <c r="M308" s="30">
        <f t="shared" ca="1" si="56"/>
        <v>5.2734586064105006E-2</v>
      </c>
      <c r="N308" s="30">
        <f t="shared" ca="1" si="65"/>
        <v>0</v>
      </c>
      <c r="O308" s="79">
        <f t="shared" ca="1" si="66"/>
        <v>0</v>
      </c>
      <c r="P308" s="30">
        <f t="shared" ca="1" si="67"/>
        <v>0</v>
      </c>
      <c r="Q308" s="30">
        <f t="shared" ca="1" si="68"/>
        <v>0</v>
      </c>
      <c r="R308" s="13">
        <f t="shared" ca="1" si="57"/>
        <v>-5.2734586064105006E-2</v>
      </c>
    </row>
    <row r="309" spans="1:18">
      <c r="A309" s="71"/>
      <c r="B309" s="71"/>
      <c r="C309" s="71"/>
      <c r="D309" s="72">
        <f t="shared" si="58"/>
        <v>0</v>
      </c>
      <c r="E309" s="72">
        <f t="shared" si="58"/>
        <v>0</v>
      </c>
      <c r="F309" s="30">
        <f t="shared" si="59"/>
        <v>0</v>
      </c>
      <c r="G309" s="30">
        <f t="shared" si="59"/>
        <v>0</v>
      </c>
      <c r="H309" s="30">
        <f t="shared" si="60"/>
        <v>0</v>
      </c>
      <c r="I309" s="30">
        <f t="shared" si="61"/>
        <v>0</v>
      </c>
      <c r="J309" s="30">
        <f t="shared" si="62"/>
        <v>0</v>
      </c>
      <c r="K309" s="30">
        <f t="shared" si="63"/>
        <v>0</v>
      </c>
      <c r="L309" s="30">
        <f t="shared" si="64"/>
        <v>0</v>
      </c>
      <c r="M309" s="30">
        <f t="shared" ca="1" si="56"/>
        <v>5.2734586064105006E-2</v>
      </c>
      <c r="N309" s="30">
        <f t="shared" ca="1" si="65"/>
        <v>0</v>
      </c>
      <c r="O309" s="79">
        <f t="shared" ca="1" si="66"/>
        <v>0</v>
      </c>
      <c r="P309" s="30">
        <f t="shared" ca="1" si="67"/>
        <v>0</v>
      </c>
      <c r="Q309" s="30">
        <f t="shared" ca="1" si="68"/>
        <v>0</v>
      </c>
      <c r="R309" s="13">
        <f t="shared" ca="1" si="57"/>
        <v>-5.2734586064105006E-2</v>
      </c>
    </row>
    <row r="310" spans="1:18">
      <c r="A310" s="71"/>
      <c r="B310" s="71"/>
      <c r="C310" s="71"/>
      <c r="D310" s="72">
        <f t="shared" si="58"/>
        <v>0</v>
      </c>
      <c r="E310" s="72">
        <f t="shared" si="58"/>
        <v>0</v>
      </c>
      <c r="F310" s="30">
        <f t="shared" si="59"/>
        <v>0</v>
      </c>
      <c r="G310" s="30">
        <f t="shared" si="59"/>
        <v>0</v>
      </c>
      <c r="H310" s="30">
        <f t="shared" si="60"/>
        <v>0</v>
      </c>
      <c r="I310" s="30">
        <f t="shared" si="61"/>
        <v>0</v>
      </c>
      <c r="J310" s="30">
        <f t="shared" si="62"/>
        <v>0</v>
      </c>
      <c r="K310" s="30">
        <f t="shared" si="63"/>
        <v>0</v>
      </c>
      <c r="L310" s="30">
        <f t="shared" si="64"/>
        <v>0</v>
      </c>
      <c r="M310" s="30">
        <f t="shared" ca="1" si="56"/>
        <v>5.2734586064105006E-2</v>
      </c>
      <c r="N310" s="30">
        <f t="shared" ca="1" si="65"/>
        <v>0</v>
      </c>
      <c r="O310" s="79">
        <f t="shared" ca="1" si="66"/>
        <v>0</v>
      </c>
      <c r="P310" s="30">
        <f t="shared" ca="1" si="67"/>
        <v>0</v>
      </c>
      <c r="Q310" s="30">
        <f t="shared" ca="1" si="68"/>
        <v>0</v>
      </c>
      <c r="R310" s="13">
        <f t="shared" ca="1" si="57"/>
        <v>-5.2734586064105006E-2</v>
      </c>
    </row>
    <row r="311" spans="1:18">
      <c r="A311" s="71"/>
      <c r="B311" s="71"/>
      <c r="C311" s="71"/>
      <c r="D311" s="72">
        <f t="shared" si="58"/>
        <v>0</v>
      </c>
      <c r="E311" s="72">
        <f t="shared" si="58"/>
        <v>0</v>
      </c>
      <c r="F311" s="30">
        <f t="shared" si="59"/>
        <v>0</v>
      </c>
      <c r="G311" s="30">
        <f t="shared" si="59"/>
        <v>0</v>
      </c>
      <c r="H311" s="30">
        <f t="shared" si="60"/>
        <v>0</v>
      </c>
      <c r="I311" s="30">
        <f t="shared" si="61"/>
        <v>0</v>
      </c>
      <c r="J311" s="30">
        <f t="shared" si="62"/>
        <v>0</v>
      </c>
      <c r="K311" s="30">
        <f t="shared" si="63"/>
        <v>0</v>
      </c>
      <c r="L311" s="30">
        <f t="shared" si="64"/>
        <v>0</v>
      </c>
      <c r="M311" s="30">
        <f t="shared" ca="1" si="56"/>
        <v>5.2734586064105006E-2</v>
      </c>
      <c r="N311" s="30">
        <f t="shared" ca="1" si="65"/>
        <v>0</v>
      </c>
      <c r="O311" s="79">
        <f t="shared" ca="1" si="66"/>
        <v>0</v>
      </c>
      <c r="P311" s="30">
        <f t="shared" ca="1" si="67"/>
        <v>0</v>
      </c>
      <c r="Q311" s="30">
        <f t="shared" ca="1" si="68"/>
        <v>0</v>
      </c>
      <c r="R311" s="13">
        <f t="shared" ca="1" si="57"/>
        <v>-5.2734586064105006E-2</v>
      </c>
    </row>
    <row r="312" spans="1:18">
      <c r="A312" s="71"/>
      <c r="B312" s="71"/>
      <c r="C312" s="71"/>
      <c r="D312" s="72">
        <f t="shared" si="58"/>
        <v>0</v>
      </c>
      <c r="E312" s="72">
        <f t="shared" si="58"/>
        <v>0</v>
      </c>
      <c r="F312" s="30">
        <f t="shared" si="59"/>
        <v>0</v>
      </c>
      <c r="G312" s="30">
        <f t="shared" si="59"/>
        <v>0</v>
      </c>
      <c r="H312" s="30">
        <f t="shared" si="60"/>
        <v>0</v>
      </c>
      <c r="I312" s="30">
        <f t="shared" si="61"/>
        <v>0</v>
      </c>
      <c r="J312" s="30">
        <f t="shared" si="62"/>
        <v>0</v>
      </c>
      <c r="K312" s="30">
        <f t="shared" si="63"/>
        <v>0</v>
      </c>
      <c r="L312" s="30">
        <f t="shared" si="64"/>
        <v>0</v>
      </c>
      <c r="M312" s="30">
        <f t="shared" ca="1" si="56"/>
        <v>5.2734586064105006E-2</v>
      </c>
      <c r="N312" s="30">
        <f t="shared" ca="1" si="65"/>
        <v>0</v>
      </c>
      <c r="O312" s="79">
        <f t="shared" ca="1" si="66"/>
        <v>0</v>
      </c>
      <c r="P312" s="30">
        <f t="shared" ca="1" si="67"/>
        <v>0</v>
      </c>
      <c r="Q312" s="30">
        <f t="shared" ca="1" si="68"/>
        <v>0</v>
      </c>
      <c r="R312" s="13">
        <f t="shared" ca="1" si="57"/>
        <v>-5.2734586064105006E-2</v>
      </c>
    </row>
    <row r="313" spans="1:18">
      <c r="A313" s="71"/>
      <c r="B313" s="71"/>
      <c r="C313" s="71"/>
      <c r="D313" s="72">
        <f t="shared" si="58"/>
        <v>0</v>
      </c>
      <c r="E313" s="72">
        <f t="shared" si="58"/>
        <v>0</v>
      </c>
      <c r="F313" s="30">
        <f t="shared" si="59"/>
        <v>0</v>
      </c>
      <c r="G313" s="30">
        <f t="shared" si="59"/>
        <v>0</v>
      </c>
      <c r="H313" s="30">
        <f t="shared" si="60"/>
        <v>0</v>
      </c>
      <c r="I313" s="30">
        <f t="shared" si="61"/>
        <v>0</v>
      </c>
      <c r="J313" s="30">
        <f t="shared" si="62"/>
        <v>0</v>
      </c>
      <c r="K313" s="30">
        <f t="shared" si="63"/>
        <v>0</v>
      </c>
      <c r="L313" s="30">
        <f t="shared" si="64"/>
        <v>0</v>
      </c>
      <c r="M313" s="30">
        <f t="shared" ca="1" si="56"/>
        <v>5.2734586064105006E-2</v>
      </c>
      <c r="N313" s="30">
        <f t="shared" ca="1" si="65"/>
        <v>0</v>
      </c>
      <c r="O313" s="79">
        <f t="shared" ca="1" si="66"/>
        <v>0</v>
      </c>
      <c r="P313" s="30">
        <f t="shared" ca="1" si="67"/>
        <v>0</v>
      </c>
      <c r="Q313" s="30">
        <f t="shared" ca="1" si="68"/>
        <v>0</v>
      </c>
      <c r="R313" s="13">
        <f t="shared" ca="1" si="57"/>
        <v>-5.2734586064105006E-2</v>
      </c>
    </row>
    <row r="314" spans="1:18">
      <c r="A314" s="71"/>
      <c r="B314" s="71"/>
      <c r="C314" s="71"/>
      <c r="D314" s="72">
        <f t="shared" si="58"/>
        <v>0</v>
      </c>
      <c r="E314" s="72">
        <f t="shared" si="58"/>
        <v>0</v>
      </c>
      <c r="F314" s="30">
        <f t="shared" si="59"/>
        <v>0</v>
      </c>
      <c r="G314" s="30">
        <f t="shared" si="59"/>
        <v>0</v>
      </c>
      <c r="H314" s="30">
        <f t="shared" si="60"/>
        <v>0</v>
      </c>
      <c r="I314" s="30">
        <f t="shared" si="61"/>
        <v>0</v>
      </c>
      <c r="J314" s="30">
        <f t="shared" si="62"/>
        <v>0</v>
      </c>
      <c r="K314" s="30">
        <f t="shared" si="63"/>
        <v>0</v>
      </c>
      <c r="L314" s="30">
        <f t="shared" si="64"/>
        <v>0</v>
      </c>
      <c r="M314" s="30">
        <f t="shared" ca="1" si="56"/>
        <v>5.2734586064105006E-2</v>
      </c>
      <c r="N314" s="30">
        <f t="shared" ca="1" si="65"/>
        <v>0</v>
      </c>
      <c r="O314" s="79">
        <f t="shared" ca="1" si="66"/>
        <v>0</v>
      </c>
      <c r="P314" s="30">
        <f t="shared" ca="1" si="67"/>
        <v>0</v>
      </c>
      <c r="Q314" s="30">
        <f t="shared" ca="1" si="68"/>
        <v>0</v>
      </c>
      <c r="R314" s="13">
        <f t="shared" ca="1" si="57"/>
        <v>-5.2734586064105006E-2</v>
      </c>
    </row>
    <row r="315" spans="1:18">
      <c r="A315" s="71"/>
      <c r="B315" s="71"/>
      <c r="C315" s="71"/>
      <c r="D315" s="72">
        <f t="shared" si="58"/>
        <v>0</v>
      </c>
      <c r="E315" s="72">
        <f t="shared" si="58"/>
        <v>0</v>
      </c>
      <c r="F315" s="30">
        <f t="shared" si="59"/>
        <v>0</v>
      </c>
      <c r="G315" s="30">
        <f t="shared" si="59"/>
        <v>0</v>
      </c>
      <c r="H315" s="30">
        <f t="shared" si="60"/>
        <v>0</v>
      </c>
      <c r="I315" s="30">
        <f t="shared" si="61"/>
        <v>0</v>
      </c>
      <c r="J315" s="30">
        <f t="shared" si="62"/>
        <v>0</v>
      </c>
      <c r="K315" s="30">
        <f t="shared" si="63"/>
        <v>0</v>
      </c>
      <c r="L315" s="30">
        <f t="shared" si="64"/>
        <v>0</v>
      </c>
      <c r="M315" s="30">
        <f t="shared" ca="1" si="56"/>
        <v>5.2734586064105006E-2</v>
      </c>
      <c r="N315" s="30">
        <f t="shared" ca="1" si="65"/>
        <v>0</v>
      </c>
      <c r="O315" s="79">
        <f t="shared" ca="1" si="66"/>
        <v>0</v>
      </c>
      <c r="P315" s="30">
        <f t="shared" ca="1" si="67"/>
        <v>0</v>
      </c>
      <c r="Q315" s="30">
        <f t="shared" ca="1" si="68"/>
        <v>0</v>
      </c>
      <c r="R315" s="13">
        <f t="shared" ca="1" si="57"/>
        <v>-5.2734586064105006E-2</v>
      </c>
    </row>
    <row r="316" spans="1:18">
      <c r="A316" s="71"/>
      <c r="B316" s="71"/>
      <c r="C316" s="71"/>
      <c r="D316" s="72">
        <f t="shared" si="58"/>
        <v>0</v>
      </c>
      <c r="E316" s="72">
        <f t="shared" si="58"/>
        <v>0</v>
      </c>
      <c r="F316" s="30">
        <f t="shared" si="59"/>
        <v>0</v>
      </c>
      <c r="G316" s="30">
        <f t="shared" si="59"/>
        <v>0</v>
      </c>
      <c r="H316" s="30">
        <f t="shared" si="60"/>
        <v>0</v>
      </c>
      <c r="I316" s="30">
        <f t="shared" si="61"/>
        <v>0</v>
      </c>
      <c r="J316" s="30">
        <f t="shared" si="62"/>
        <v>0</v>
      </c>
      <c r="K316" s="30">
        <f t="shared" si="63"/>
        <v>0</v>
      </c>
      <c r="L316" s="30">
        <f t="shared" si="64"/>
        <v>0</v>
      </c>
      <c r="M316" s="30">
        <f t="shared" ca="1" si="56"/>
        <v>5.2734586064105006E-2</v>
      </c>
      <c r="N316" s="30">
        <f t="shared" ca="1" si="65"/>
        <v>0</v>
      </c>
      <c r="O316" s="79">
        <f t="shared" ca="1" si="66"/>
        <v>0</v>
      </c>
      <c r="P316" s="30">
        <f t="shared" ca="1" si="67"/>
        <v>0</v>
      </c>
      <c r="Q316" s="30">
        <f t="shared" ca="1" si="68"/>
        <v>0</v>
      </c>
      <c r="R316" s="13">
        <f t="shared" ca="1" si="57"/>
        <v>-5.2734586064105006E-2</v>
      </c>
    </row>
    <row r="317" spans="1:18">
      <c r="A317" s="71"/>
      <c r="B317" s="71"/>
      <c r="C317" s="71"/>
      <c r="D317" s="72">
        <f t="shared" si="58"/>
        <v>0</v>
      </c>
      <c r="E317" s="72">
        <f t="shared" si="58"/>
        <v>0</v>
      </c>
      <c r="F317" s="30">
        <f t="shared" si="59"/>
        <v>0</v>
      </c>
      <c r="G317" s="30">
        <f t="shared" si="59"/>
        <v>0</v>
      </c>
      <c r="H317" s="30">
        <f t="shared" si="60"/>
        <v>0</v>
      </c>
      <c r="I317" s="30">
        <f t="shared" si="61"/>
        <v>0</v>
      </c>
      <c r="J317" s="30">
        <f t="shared" si="62"/>
        <v>0</v>
      </c>
      <c r="K317" s="30">
        <f t="shared" si="63"/>
        <v>0</v>
      </c>
      <c r="L317" s="30">
        <f t="shared" si="64"/>
        <v>0</v>
      </c>
      <c r="M317" s="30">
        <f t="shared" ca="1" si="56"/>
        <v>5.2734586064105006E-2</v>
      </c>
      <c r="N317" s="30">
        <f t="shared" ca="1" si="65"/>
        <v>0</v>
      </c>
      <c r="O317" s="79">
        <f t="shared" ca="1" si="66"/>
        <v>0</v>
      </c>
      <c r="P317" s="30">
        <f t="shared" ca="1" si="67"/>
        <v>0</v>
      </c>
      <c r="Q317" s="30">
        <f t="shared" ca="1" si="68"/>
        <v>0</v>
      </c>
      <c r="R317" s="13">
        <f t="shared" ca="1" si="57"/>
        <v>-5.2734586064105006E-2</v>
      </c>
    </row>
    <row r="318" spans="1:18">
      <c r="A318" s="71"/>
      <c r="B318" s="71"/>
      <c r="C318" s="71"/>
      <c r="D318" s="72">
        <f t="shared" si="58"/>
        <v>0</v>
      </c>
      <c r="E318" s="72">
        <f t="shared" si="58"/>
        <v>0</v>
      </c>
      <c r="F318" s="30">
        <f t="shared" si="59"/>
        <v>0</v>
      </c>
      <c r="G318" s="30">
        <f t="shared" si="59"/>
        <v>0</v>
      </c>
      <c r="H318" s="30">
        <f t="shared" si="60"/>
        <v>0</v>
      </c>
      <c r="I318" s="30">
        <f t="shared" si="61"/>
        <v>0</v>
      </c>
      <c r="J318" s="30">
        <f t="shared" si="62"/>
        <v>0</v>
      </c>
      <c r="K318" s="30">
        <f t="shared" si="63"/>
        <v>0</v>
      </c>
      <c r="L318" s="30">
        <f t="shared" si="64"/>
        <v>0</v>
      </c>
      <c r="M318" s="30">
        <f t="shared" ca="1" si="56"/>
        <v>5.2734586064105006E-2</v>
      </c>
      <c r="N318" s="30">
        <f t="shared" ca="1" si="65"/>
        <v>0</v>
      </c>
      <c r="O318" s="79">
        <f t="shared" ca="1" si="66"/>
        <v>0</v>
      </c>
      <c r="P318" s="30">
        <f t="shared" ca="1" si="67"/>
        <v>0</v>
      </c>
      <c r="Q318" s="30">
        <f t="shared" ca="1" si="68"/>
        <v>0</v>
      </c>
      <c r="R318" s="13">
        <f t="shared" ca="1" si="57"/>
        <v>-5.2734586064105006E-2</v>
      </c>
    </row>
    <row r="319" spans="1:18">
      <c r="A319" s="71"/>
      <c r="B319" s="71"/>
      <c r="C319" s="71"/>
      <c r="D319" s="72">
        <f t="shared" si="58"/>
        <v>0</v>
      </c>
      <c r="E319" s="72">
        <f t="shared" si="58"/>
        <v>0</v>
      </c>
      <c r="F319" s="30">
        <f t="shared" si="59"/>
        <v>0</v>
      </c>
      <c r="G319" s="30">
        <f t="shared" si="59"/>
        <v>0</v>
      </c>
      <c r="H319" s="30">
        <f t="shared" si="60"/>
        <v>0</v>
      </c>
      <c r="I319" s="30">
        <f t="shared" si="61"/>
        <v>0</v>
      </c>
      <c r="J319" s="30">
        <f t="shared" si="62"/>
        <v>0</v>
      </c>
      <c r="K319" s="30">
        <f t="shared" si="63"/>
        <v>0</v>
      </c>
      <c r="L319" s="30">
        <f t="shared" si="64"/>
        <v>0</v>
      </c>
      <c r="M319" s="30">
        <f t="shared" ca="1" si="56"/>
        <v>5.2734586064105006E-2</v>
      </c>
      <c r="N319" s="30">
        <f t="shared" ca="1" si="65"/>
        <v>0</v>
      </c>
      <c r="O319" s="79">
        <f t="shared" ca="1" si="66"/>
        <v>0</v>
      </c>
      <c r="P319" s="30">
        <f t="shared" ca="1" si="67"/>
        <v>0</v>
      </c>
      <c r="Q319" s="30">
        <f t="shared" ca="1" si="68"/>
        <v>0</v>
      </c>
      <c r="R319" s="13">
        <f t="shared" ca="1" si="57"/>
        <v>-5.2734586064105006E-2</v>
      </c>
    </row>
    <row r="320" spans="1:18">
      <c r="A320" s="71"/>
      <c r="B320" s="71"/>
      <c r="C320" s="71"/>
      <c r="D320" s="72">
        <f t="shared" si="58"/>
        <v>0</v>
      </c>
      <c r="E320" s="72">
        <f t="shared" si="58"/>
        <v>0</v>
      </c>
      <c r="F320" s="30">
        <f t="shared" si="59"/>
        <v>0</v>
      </c>
      <c r="G320" s="30">
        <f t="shared" si="59"/>
        <v>0</v>
      </c>
      <c r="H320" s="30">
        <f t="shared" si="60"/>
        <v>0</v>
      </c>
      <c r="I320" s="30">
        <f t="shared" si="61"/>
        <v>0</v>
      </c>
      <c r="J320" s="30">
        <f t="shared" si="62"/>
        <v>0</v>
      </c>
      <c r="K320" s="30">
        <f t="shared" si="63"/>
        <v>0</v>
      </c>
      <c r="L320" s="30">
        <f t="shared" si="64"/>
        <v>0</v>
      </c>
      <c r="M320" s="30">
        <f t="shared" ca="1" si="56"/>
        <v>5.2734586064105006E-2</v>
      </c>
      <c r="N320" s="30">
        <f t="shared" ca="1" si="65"/>
        <v>0</v>
      </c>
      <c r="O320" s="79">
        <f t="shared" ca="1" si="66"/>
        <v>0</v>
      </c>
      <c r="P320" s="30">
        <f t="shared" ca="1" si="67"/>
        <v>0</v>
      </c>
      <c r="Q320" s="30">
        <f t="shared" ca="1" si="68"/>
        <v>0</v>
      </c>
      <c r="R320" s="13">
        <f t="shared" ca="1" si="57"/>
        <v>-5.2734586064105006E-2</v>
      </c>
    </row>
    <row r="321" spans="1:18">
      <c r="A321" s="71"/>
      <c r="B321" s="71"/>
      <c r="C321" s="71"/>
      <c r="D321" s="72">
        <f t="shared" si="58"/>
        <v>0</v>
      </c>
      <c r="E321" s="72">
        <f t="shared" si="58"/>
        <v>0</v>
      </c>
      <c r="F321" s="30">
        <f t="shared" si="59"/>
        <v>0</v>
      </c>
      <c r="G321" s="30">
        <f t="shared" si="59"/>
        <v>0</v>
      </c>
      <c r="H321" s="30">
        <f t="shared" si="60"/>
        <v>0</v>
      </c>
      <c r="I321" s="30">
        <f t="shared" si="61"/>
        <v>0</v>
      </c>
      <c r="J321" s="30">
        <f t="shared" si="62"/>
        <v>0</v>
      </c>
      <c r="K321" s="30">
        <f t="shared" si="63"/>
        <v>0</v>
      </c>
      <c r="L321" s="30">
        <f t="shared" si="64"/>
        <v>0</v>
      </c>
      <c r="M321" s="30">
        <f t="shared" ca="1" si="56"/>
        <v>5.2734586064105006E-2</v>
      </c>
      <c r="N321" s="30">
        <f t="shared" ca="1" si="65"/>
        <v>0</v>
      </c>
      <c r="O321" s="79">
        <f t="shared" ca="1" si="66"/>
        <v>0</v>
      </c>
      <c r="P321" s="30">
        <f t="shared" ca="1" si="67"/>
        <v>0</v>
      </c>
      <c r="Q321" s="30">
        <f t="shared" ca="1" si="68"/>
        <v>0</v>
      </c>
      <c r="R321" s="13">
        <f t="shared" ca="1" si="57"/>
        <v>-5.2734586064105006E-2</v>
      </c>
    </row>
    <row r="322" spans="1:18">
      <c r="A322" s="71"/>
      <c r="B322" s="71"/>
      <c r="C322" s="71"/>
      <c r="D322" s="72">
        <f t="shared" si="58"/>
        <v>0</v>
      </c>
      <c r="E322" s="72">
        <f t="shared" si="58"/>
        <v>0</v>
      </c>
      <c r="F322" s="30">
        <f t="shared" si="59"/>
        <v>0</v>
      </c>
      <c r="G322" s="30">
        <f t="shared" si="59"/>
        <v>0</v>
      </c>
      <c r="H322" s="30">
        <f t="shared" si="60"/>
        <v>0</v>
      </c>
      <c r="I322" s="30">
        <f t="shared" si="61"/>
        <v>0</v>
      </c>
      <c r="J322" s="30">
        <f t="shared" si="62"/>
        <v>0</v>
      </c>
      <c r="K322" s="30">
        <f t="shared" si="63"/>
        <v>0</v>
      </c>
      <c r="L322" s="30">
        <f t="shared" si="64"/>
        <v>0</v>
      </c>
      <c r="M322" s="30">
        <f t="shared" ca="1" si="56"/>
        <v>5.2734586064105006E-2</v>
      </c>
      <c r="N322" s="30">
        <f t="shared" ca="1" si="65"/>
        <v>0</v>
      </c>
      <c r="O322" s="79">
        <f t="shared" ca="1" si="66"/>
        <v>0</v>
      </c>
      <c r="P322" s="30">
        <f t="shared" ca="1" si="67"/>
        <v>0</v>
      </c>
      <c r="Q322" s="30">
        <f t="shared" ca="1" si="68"/>
        <v>0</v>
      </c>
      <c r="R322" s="13">
        <f t="shared" ca="1" si="57"/>
        <v>-5.2734586064105006E-2</v>
      </c>
    </row>
    <row r="323" spans="1:18">
      <c r="A323" s="71"/>
      <c r="B323" s="71"/>
      <c r="C323" s="71"/>
      <c r="D323" s="72">
        <f t="shared" si="58"/>
        <v>0</v>
      </c>
      <c r="E323" s="72">
        <f t="shared" si="58"/>
        <v>0</v>
      </c>
      <c r="F323" s="30">
        <f t="shared" si="59"/>
        <v>0</v>
      </c>
      <c r="G323" s="30">
        <f t="shared" si="59"/>
        <v>0</v>
      </c>
      <c r="H323" s="30">
        <f t="shared" si="60"/>
        <v>0</v>
      </c>
      <c r="I323" s="30">
        <f t="shared" si="61"/>
        <v>0</v>
      </c>
      <c r="J323" s="30">
        <f t="shared" si="62"/>
        <v>0</v>
      </c>
      <c r="K323" s="30">
        <f t="shared" si="63"/>
        <v>0</v>
      </c>
      <c r="L323" s="30">
        <f t="shared" si="64"/>
        <v>0</v>
      </c>
      <c r="M323" s="30">
        <f t="shared" ca="1" si="56"/>
        <v>5.2734586064105006E-2</v>
      </c>
      <c r="N323" s="30">
        <f t="shared" ca="1" si="65"/>
        <v>0</v>
      </c>
      <c r="O323" s="79">
        <f t="shared" ca="1" si="66"/>
        <v>0</v>
      </c>
      <c r="P323" s="30">
        <f t="shared" ca="1" si="67"/>
        <v>0</v>
      </c>
      <c r="Q323" s="30">
        <f t="shared" ca="1" si="68"/>
        <v>0</v>
      </c>
      <c r="R323" s="13">
        <f t="shared" ca="1" si="57"/>
        <v>-5.2734586064105006E-2</v>
      </c>
    </row>
    <row r="324" spans="1:18">
      <c r="A324" s="71"/>
      <c r="B324" s="71"/>
      <c r="C324" s="71"/>
      <c r="D324" s="72">
        <f t="shared" si="58"/>
        <v>0</v>
      </c>
      <c r="E324" s="72">
        <f t="shared" si="58"/>
        <v>0</v>
      </c>
      <c r="F324" s="30">
        <f t="shared" si="59"/>
        <v>0</v>
      </c>
      <c r="G324" s="30">
        <f t="shared" si="59"/>
        <v>0</v>
      </c>
      <c r="H324" s="30">
        <f t="shared" si="60"/>
        <v>0</v>
      </c>
      <c r="I324" s="30">
        <f t="shared" si="61"/>
        <v>0</v>
      </c>
      <c r="J324" s="30">
        <f t="shared" si="62"/>
        <v>0</v>
      </c>
      <c r="K324" s="30">
        <f t="shared" si="63"/>
        <v>0</v>
      </c>
      <c r="L324" s="30">
        <f t="shared" si="64"/>
        <v>0</v>
      </c>
      <c r="M324" s="30">
        <f t="shared" ca="1" si="56"/>
        <v>5.2734586064105006E-2</v>
      </c>
      <c r="N324" s="30">
        <f t="shared" ca="1" si="65"/>
        <v>0</v>
      </c>
      <c r="O324" s="79">
        <f t="shared" ca="1" si="66"/>
        <v>0</v>
      </c>
      <c r="P324" s="30">
        <f t="shared" ca="1" si="67"/>
        <v>0</v>
      </c>
      <c r="Q324" s="30">
        <f t="shared" ca="1" si="68"/>
        <v>0</v>
      </c>
      <c r="R324" s="13">
        <f t="shared" ca="1" si="57"/>
        <v>-5.2734586064105006E-2</v>
      </c>
    </row>
    <row r="325" spans="1:18">
      <c r="A325" s="71"/>
      <c r="B325" s="71"/>
      <c r="C325" s="71"/>
      <c r="D325" s="72">
        <f t="shared" si="58"/>
        <v>0</v>
      </c>
      <c r="E325" s="72">
        <f t="shared" si="58"/>
        <v>0</v>
      </c>
      <c r="F325" s="30">
        <f t="shared" si="59"/>
        <v>0</v>
      </c>
      <c r="G325" s="30">
        <f t="shared" si="59"/>
        <v>0</v>
      </c>
      <c r="H325" s="30">
        <f t="shared" si="60"/>
        <v>0</v>
      </c>
      <c r="I325" s="30">
        <f t="shared" si="61"/>
        <v>0</v>
      </c>
      <c r="J325" s="30">
        <f t="shared" si="62"/>
        <v>0</v>
      </c>
      <c r="K325" s="30">
        <f t="shared" si="63"/>
        <v>0</v>
      </c>
      <c r="L325" s="30">
        <f t="shared" si="64"/>
        <v>0</v>
      </c>
      <c r="M325" s="30">
        <f t="shared" ca="1" si="56"/>
        <v>5.2734586064105006E-2</v>
      </c>
      <c r="N325" s="30">
        <f t="shared" ca="1" si="65"/>
        <v>0</v>
      </c>
      <c r="O325" s="79">
        <f t="shared" ca="1" si="66"/>
        <v>0</v>
      </c>
      <c r="P325" s="30">
        <f t="shared" ca="1" si="67"/>
        <v>0</v>
      </c>
      <c r="Q325" s="30">
        <f t="shared" ca="1" si="68"/>
        <v>0</v>
      </c>
      <c r="R325" s="13">
        <f t="shared" ca="1" si="57"/>
        <v>-5.2734586064105006E-2</v>
      </c>
    </row>
    <row r="326" spans="1:18">
      <c r="A326" s="71"/>
      <c r="B326" s="71"/>
      <c r="C326" s="71"/>
      <c r="D326" s="72">
        <f t="shared" si="58"/>
        <v>0</v>
      </c>
      <c r="E326" s="72">
        <f t="shared" si="58"/>
        <v>0</v>
      </c>
      <c r="F326" s="30">
        <f t="shared" si="59"/>
        <v>0</v>
      </c>
      <c r="G326" s="30">
        <f t="shared" si="59"/>
        <v>0</v>
      </c>
      <c r="H326" s="30">
        <f t="shared" si="60"/>
        <v>0</v>
      </c>
      <c r="I326" s="30">
        <f t="shared" si="61"/>
        <v>0</v>
      </c>
      <c r="J326" s="30">
        <f t="shared" si="62"/>
        <v>0</v>
      </c>
      <c r="K326" s="30">
        <f t="shared" si="63"/>
        <v>0</v>
      </c>
      <c r="L326" s="30">
        <f t="shared" si="64"/>
        <v>0</v>
      </c>
      <c r="M326" s="30">
        <f t="shared" ca="1" si="56"/>
        <v>5.2734586064105006E-2</v>
      </c>
      <c r="N326" s="30">
        <f t="shared" ca="1" si="65"/>
        <v>0</v>
      </c>
      <c r="O326" s="79">
        <f t="shared" ca="1" si="66"/>
        <v>0</v>
      </c>
      <c r="P326" s="30">
        <f t="shared" ca="1" si="67"/>
        <v>0</v>
      </c>
      <c r="Q326" s="30">
        <f t="shared" ca="1" si="68"/>
        <v>0</v>
      </c>
      <c r="R326" s="13">
        <f t="shared" ca="1" si="57"/>
        <v>-5.2734586064105006E-2</v>
      </c>
    </row>
    <row r="327" spans="1:18">
      <c r="A327" s="71"/>
      <c r="B327" s="71"/>
      <c r="C327" s="71"/>
      <c r="D327" s="72">
        <f t="shared" si="58"/>
        <v>0</v>
      </c>
      <c r="E327" s="72">
        <f t="shared" si="58"/>
        <v>0</v>
      </c>
      <c r="F327" s="30">
        <f t="shared" si="59"/>
        <v>0</v>
      </c>
      <c r="G327" s="30">
        <f t="shared" si="59"/>
        <v>0</v>
      </c>
      <c r="H327" s="30">
        <f t="shared" si="60"/>
        <v>0</v>
      </c>
      <c r="I327" s="30">
        <f t="shared" si="61"/>
        <v>0</v>
      </c>
      <c r="J327" s="30">
        <f t="shared" si="62"/>
        <v>0</v>
      </c>
      <c r="K327" s="30">
        <f t="shared" si="63"/>
        <v>0</v>
      </c>
      <c r="L327" s="30">
        <f t="shared" si="64"/>
        <v>0</v>
      </c>
      <c r="M327" s="30">
        <f t="shared" ca="1" si="56"/>
        <v>5.2734586064105006E-2</v>
      </c>
      <c r="N327" s="30">
        <f t="shared" ca="1" si="65"/>
        <v>0</v>
      </c>
      <c r="O327" s="79">
        <f t="shared" ca="1" si="66"/>
        <v>0</v>
      </c>
      <c r="P327" s="30">
        <f t="shared" ca="1" si="67"/>
        <v>0</v>
      </c>
      <c r="Q327" s="30">
        <f t="shared" ca="1" si="68"/>
        <v>0</v>
      </c>
      <c r="R327" s="13">
        <f t="shared" ca="1" si="57"/>
        <v>-5.2734586064105006E-2</v>
      </c>
    </row>
    <row r="328" spans="1:18">
      <c r="A328" s="71"/>
      <c r="B328" s="71"/>
      <c r="C328" s="71"/>
      <c r="D328" s="72">
        <f t="shared" si="58"/>
        <v>0</v>
      </c>
      <c r="E328" s="72">
        <f t="shared" si="58"/>
        <v>0</v>
      </c>
      <c r="F328" s="30">
        <f t="shared" si="59"/>
        <v>0</v>
      </c>
      <c r="G328" s="30">
        <f t="shared" si="59"/>
        <v>0</v>
      </c>
      <c r="H328" s="30">
        <f t="shared" si="60"/>
        <v>0</v>
      </c>
      <c r="I328" s="30">
        <f t="shared" si="61"/>
        <v>0</v>
      </c>
      <c r="J328" s="30">
        <f t="shared" si="62"/>
        <v>0</v>
      </c>
      <c r="K328" s="30">
        <f t="shared" si="63"/>
        <v>0</v>
      </c>
      <c r="L328" s="30">
        <f t="shared" si="64"/>
        <v>0</v>
      </c>
      <c r="M328" s="30">
        <f t="shared" ca="1" si="56"/>
        <v>5.2734586064105006E-2</v>
      </c>
      <c r="N328" s="30">
        <f t="shared" ca="1" si="65"/>
        <v>0</v>
      </c>
      <c r="O328" s="79">
        <f t="shared" ca="1" si="66"/>
        <v>0</v>
      </c>
      <c r="P328" s="30">
        <f t="shared" ca="1" si="67"/>
        <v>0</v>
      </c>
      <c r="Q328" s="30">
        <f t="shared" ca="1" si="68"/>
        <v>0</v>
      </c>
      <c r="R328" s="13">
        <f t="shared" ca="1" si="57"/>
        <v>-5.2734586064105006E-2</v>
      </c>
    </row>
    <row r="329" spans="1:18">
      <c r="A329" s="71"/>
      <c r="B329" s="71"/>
      <c r="C329" s="71"/>
      <c r="D329" s="72">
        <f t="shared" si="58"/>
        <v>0</v>
      </c>
      <c r="E329" s="72">
        <f t="shared" si="58"/>
        <v>0</v>
      </c>
      <c r="F329" s="30">
        <f t="shared" si="59"/>
        <v>0</v>
      </c>
      <c r="G329" s="30">
        <f t="shared" si="59"/>
        <v>0</v>
      </c>
      <c r="H329" s="30">
        <f t="shared" si="60"/>
        <v>0</v>
      </c>
      <c r="I329" s="30">
        <f t="shared" si="61"/>
        <v>0</v>
      </c>
      <c r="J329" s="30">
        <f t="shared" si="62"/>
        <v>0</v>
      </c>
      <c r="K329" s="30">
        <f t="shared" si="63"/>
        <v>0</v>
      </c>
      <c r="L329" s="30">
        <f t="shared" si="64"/>
        <v>0</v>
      </c>
      <c r="M329" s="30">
        <f t="shared" ca="1" si="56"/>
        <v>5.2734586064105006E-2</v>
      </c>
      <c r="N329" s="30">
        <f t="shared" ca="1" si="65"/>
        <v>0</v>
      </c>
      <c r="O329" s="79">
        <f t="shared" ca="1" si="66"/>
        <v>0</v>
      </c>
      <c r="P329" s="30">
        <f t="shared" ca="1" si="67"/>
        <v>0</v>
      </c>
      <c r="Q329" s="30">
        <f t="shared" ca="1" si="68"/>
        <v>0</v>
      </c>
      <c r="R329" s="13">
        <f t="shared" ca="1" si="57"/>
        <v>-5.2734586064105006E-2</v>
      </c>
    </row>
    <row r="330" spans="1:18">
      <c r="A330" s="71"/>
      <c r="B330" s="71"/>
      <c r="C330" s="71"/>
      <c r="D330" s="72">
        <f t="shared" si="58"/>
        <v>0</v>
      </c>
      <c r="E330" s="72">
        <f t="shared" si="58"/>
        <v>0</v>
      </c>
      <c r="F330" s="30">
        <f t="shared" si="59"/>
        <v>0</v>
      </c>
      <c r="G330" s="30">
        <f t="shared" si="59"/>
        <v>0</v>
      </c>
      <c r="H330" s="30">
        <f t="shared" si="60"/>
        <v>0</v>
      </c>
      <c r="I330" s="30">
        <f t="shared" si="61"/>
        <v>0</v>
      </c>
      <c r="J330" s="30">
        <f t="shared" si="62"/>
        <v>0</v>
      </c>
      <c r="K330" s="30">
        <f t="shared" si="63"/>
        <v>0</v>
      </c>
      <c r="L330" s="30">
        <f t="shared" si="64"/>
        <v>0</v>
      </c>
      <c r="M330" s="30">
        <f t="shared" ca="1" si="56"/>
        <v>5.2734586064105006E-2</v>
      </c>
      <c r="N330" s="30">
        <f t="shared" ca="1" si="65"/>
        <v>0</v>
      </c>
      <c r="O330" s="79">
        <f t="shared" ca="1" si="66"/>
        <v>0</v>
      </c>
      <c r="P330" s="30">
        <f t="shared" ca="1" si="67"/>
        <v>0</v>
      </c>
      <c r="Q330" s="30">
        <f t="shared" ca="1" si="68"/>
        <v>0</v>
      </c>
      <c r="R330" s="13">
        <f t="shared" ca="1" si="57"/>
        <v>-5.2734586064105006E-2</v>
      </c>
    </row>
    <row r="331" spans="1:18">
      <c r="A331" s="71"/>
      <c r="B331" s="71"/>
      <c r="C331" s="71"/>
      <c r="D331" s="72">
        <f t="shared" si="58"/>
        <v>0</v>
      </c>
      <c r="E331" s="72">
        <f t="shared" si="58"/>
        <v>0</v>
      </c>
      <c r="F331" s="30">
        <f t="shared" si="59"/>
        <v>0</v>
      </c>
      <c r="G331" s="30">
        <f t="shared" si="59"/>
        <v>0</v>
      </c>
      <c r="H331" s="30">
        <f t="shared" si="60"/>
        <v>0</v>
      </c>
      <c r="I331" s="30">
        <f t="shared" si="61"/>
        <v>0</v>
      </c>
      <c r="J331" s="30">
        <f t="shared" si="62"/>
        <v>0</v>
      </c>
      <c r="K331" s="30">
        <f t="shared" si="63"/>
        <v>0</v>
      </c>
      <c r="L331" s="30">
        <f t="shared" si="64"/>
        <v>0</v>
      </c>
      <c r="M331" s="30">
        <f t="shared" ca="1" si="56"/>
        <v>5.2734586064105006E-2</v>
      </c>
      <c r="N331" s="30">
        <f t="shared" ca="1" si="65"/>
        <v>0</v>
      </c>
      <c r="O331" s="79">
        <f t="shared" ca="1" si="66"/>
        <v>0</v>
      </c>
      <c r="P331" s="30">
        <f t="shared" ca="1" si="67"/>
        <v>0</v>
      </c>
      <c r="Q331" s="30">
        <f t="shared" ca="1" si="68"/>
        <v>0</v>
      </c>
      <c r="R331" s="13">
        <f t="shared" ca="1" si="57"/>
        <v>-5.2734586064105006E-2</v>
      </c>
    </row>
    <row r="332" spans="1:18">
      <c r="A332" s="71"/>
      <c r="B332" s="71"/>
      <c r="C332" s="71"/>
      <c r="D332" s="72">
        <f t="shared" si="58"/>
        <v>0</v>
      </c>
      <c r="E332" s="72">
        <f t="shared" si="58"/>
        <v>0</v>
      </c>
      <c r="F332" s="30">
        <f t="shared" si="59"/>
        <v>0</v>
      </c>
      <c r="G332" s="30">
        <f t="shared" si="59"/>
        <v>0</v>
      </c>
      <c r="H332" s="30">
        <f t="shared" si="60"/>
        <v>0</v>
      </c>
      <c r="I332" s="30">
        <f t="shared" si="61"/>
        <v>0</v>
      </c>
      <c r="J332" s="30">
        <f t="shared" si="62"/>
        <v>0</v>
      </c>
      <c r="K332" s="30">
        <f t="shared" si="63"/>
        <v>0</v>
      </c>
      <c r="L332" s="30">
        <f t="shared" si="64"/>
        <v>0</v>
      </c>
      <c r="M332" s="30">
        <f t="shared" ca="1" si="56"/>
        <v>5.2734586064105006E-2</v>
      </c>
      <c r="N332" s="30">
        <f t="shared" ca="1" si="65"/>
        <v>0</v>
      </c>
      <c r="O332" s="79">
        <f t="shared" ca="1" si="66"/>
        <v>0</v>
      </c>
      <c r="P332" s="30">
        <f t="shared" ca="1" si="67"/>
        <v>0</v>
      </c>
      <c r="Q332" s="30">
        <f t="shared" ca="1" si="68"/>
        <v>0</v>
      </c>
      <c r="R332" s="13">
        <f t="shared" ca="1" si="57"/>
        <v>-5.2734586064105006E-2</v>
      </c>
    </row>
    <row r="333" spans="1:18">
      <c r="A333" s="71"/>
      <c r="B333" s="71"/>
      <c r="C333" s="71"/>
      <c r="D333" s="72">
        <f t="shared" si="58"/>
        <v>0</v>
      </c>
      <c r="E333" s="72">
        <f t="shared" si="58"/>
        <v>0</v>
      </c>
      <c r="F333" s="30">
        <f t="shared" si="59"/>
        <v>0</v>
      </c>
      <c r="G333" s="30">
        <f t="shared" si="59"/>
        <v>0</v>
      </c>
      <c r="H333" s="30">
        <f t="shared" si="60"/>
        <v>0</v>
      </c>
      <c r="I333" s="30">
        <f t="shared" si="61"/>
        <v>0</v>
      </c>
      <c r="J333" s="30">
        <f t="shared" si="62"/>
        <v>0</v>
      </c>
      <c r="K333" s="30">
        <f t="shared" si="63"/>
        <v>0</v>
      </c>
      <c r="L333" s="30">
        <f t="shared" si="64"/>
        <v>0</v>
      </c>
      <c r="M333" s="30">
        <f t="shared" ca="1" si="56"/>
        <v>5.2734586064105006E-2</v>
      </c>
      <c r="N333" s="30">
        <f t="shared" ca="1" si="65"/>
        <v>0</v>
      </c>
      <c r="O333" s="79">
        <f t="shared" ca="1" si="66"/>
        <v>0</v>
      </c>
      <c r="P333" s="30">
        <f t="shared" ca="1" si="67"/>
        <v>0</v>
      </c>
      <c r="Q333" s="30">
        <f t="shared" ca="1" si="68"/>
        <v>0</v>
      </c>
      <c r="R333" s="13">
        <f t="shared" ca="1" si="57"/>
        <v>-5.2734586064105006E-2</v>
      </c>
    </row>
    <row r="334" spans="1:18">
      <c r="A334" s="71"/>
      <c r="B334" s="71"/>
      <c r="C334" s="71"/>
      <c r="D334" s="72">
        <f t="shared" si="58"/>
        <v>0</v>
      </c>
      <c r="E334" s="72">
        <f t="shared" si="58"/>
        <v>0</v>
      </c>
      <c r="F334" s="30">
        <f t="shared" si="59"/>
        <v>0</v>
      </c>
      <c r="G334" s="30">
        <f t="shared" si="59"/>
        <v>0</v>
      </c>
      <c r="H334" s="30">
        <f t="shared" si="60"/>
        <v>0</v>
      </c>
      <c r="I334" s="30">
        <f t="shared" si="61"/>
        <v>0</v>
      </c>
      <c r="J334" s="30">
        <f t="shared" si="62"/>
        <v>0</v>
      </c>
      <c r="K334" s="30">
        <f t="shared" si="63"/>
        <v>0</v>
      </c>
      <c r="L334" s="30">
        <f t="shared" si="64"/>
        <v>0</v>
      </c>
      <c r="M334" s="30">
        <f t="shared" ca="1" si="56"/>
        <v>5.2734586064105006E-2</v>
      </c>
      <c r="N334" s="30">
        <f t="shared" ca="1" si="65"/>
        <v>0</v>
      </c>
      <c r="O334" s="79">
        <f t="shared" ca="1" si="66"/>
        <v>0</v>
      </c>
      <c r="P334" s="30">
        <f t="shared" ca="1" si="67"/>
        <v>0</v>
      </c>
      <c r="Q334" s="30">
        <f t="shared" ca="1" si="68"/>
        <v>0</v>
      </c>
      <c r="R334" s="13">
        <f t="shared" ca="1" si="57"/>
        <v>-5.2734586064105006E-2</v>
      </c>
    </row>
    <row r="335" spans="1:18">
      <c r="A335" s="71"/>
      <c r="B335" s="71"/>
      <c r="C335" s="71"/>
      <c r="D335" s="72">
        <f t="shared" si="58"/>
        <v>0</v>
      </c>
      <c r="E335" s="72">
        <f t="shared" si="58"/>
        <v>0</v>
      </c>
      <c r="F335" s="30">
        <f t="shared" si="59"/>
        <v>0</v>
      </c>
      <c r="G335" s="30">
        <f t="shared" si="59"/>
        <v>0</v>
      </c>
      <c r="H335" s="30">
        <f t="shared" si="60"/>
        <v>0</v>
      </c>
      <c r="I335" s="30">
        <f t="shared" si="61"/>
        <v>0</v>
      </c>
      <c r="J335" s="30">
        <f t="shared" si="62"/>
        <v>0</v>
      </c>
      <c r="K335" s="30">
        <f t="shared" si="63"/>
        <v>0</v>
      </c>
      <c r="L335" s="30">
        <f t="shared" si="64"/>
        <v>0</v>
      </c>
      <c r="M335" s="30">
        <f t="shared" ca="1" si="56"/>
        <v>5.2734586064105006E-2</v>
      </c>
      <c r="N335" s="30">
        <f t="shared" ca="1" si="65"/>
        <v>0</v>
      </c>
      <c r="O335" s="79">
        <f t="shared" ca="1" si="66"/>
        <v>0</v>
      </c>
      <c r="P335" s="30">
        <f t="shared" ca="1" si="67"/>
        <v>0</v>
      </c>
      <c r="Q335" s="30">
        <f t="shared" ca="1" si="68"/>
        <v>0</v>
      </c>
      <c r="R335" s="13">
        <f t="shared" ca="1" si="57"/>
        <v>-5.2734586064105006E-2</v>
      </c>
    </row>
    <row r="336" spans="1:18">
      <c r="A336" s="71"/>
      <c r="B336" s="71"/>
      <c r="C336" s="71"/>
      <c r="D336" s="72">
        <f t="shared" si="58"/>
        <v>0</v>
      </c>
      <c r="E336" s="72">
        <f t="shared" si="58"/>
        <v>0</v>
      </c>
      <c r="F336" s="30">
        <f t="shared" si="59"/>
        <v>0</v>
      </c>
      <c r="G336" s="30">
        <f t="shared" si="59"/>
        <v>0</v>
      </c>
      <c r="H336" s="30">
        <f t="shared" si="60"/>
        <v>0</v>
      </c>
      <c r="I336" s="30">
        <f t="shared" si="61"/>
        <v>0</v>
      </c>
      <c r="J336" s="30">
        <f t="shared" si="62"/>
        <v>0</v>
      </c>
      <c r="K336" s="30">
        <f t="shared" si="63"/>
        <v>0</v>
      </c>
      <c r="L336" s="30">
        <f t="shared" si="64"/>
        <v>0</v>
      </c>
      <c r="M336" s="30">
        <f t="shared" ca="1" si="56"/>
        <v>5.2734586064105006E-2</v>
      </c>
      <c r="N336" s="30">
        <f t="shared" ca="1" si="65"/>
        <v>0</v>
      </c>
      <c r="O336" s="79">
        <f t="shared" ca="1" si="66"/>
        <v>0</v>
      </c>
      <c r="P336" s="30">
        <f t="shared" ca="1" si="67"/>
        <v>0</v>
      </c>
      <c r="Q336" s="30">
        <f t="shared" ca="1" si="68"/>
        <v>0</v>
      </c>
      <c r="R336" s="13">
        <f t="shared" ca="1" si="57"/>
        <v>-5.2734586064105006E-2</v>
      </c>
    </row>
    <row r="337" spans="1:18">
      <c r="A337" s="71"/>
      <c r="B337" s="71"/>
      <c r="C337" s="71"/>
      <c r="D337" s="72">
        <f t="shared" si="58"/>
        <v>0</v>
      </c>
      <c r="E337" s="72">
        <f t="shared" si="58"/>
        <v>0</v>
      </c>
      <c r="F337" s="30">
        <f t="shared" si="59"/>
        <v>0</v>
      </c>
      <c r="G337" s="30">
        <f t="shared" si="59"/>
        <v>0</v>
      </c>
      <c r="H337" s="30">
        <f t="shared" si="60"/>
        <v>0</v>
      </c>
      <c r="I337" s="30">
        <f t="shared" si="61"/>
        <v>0</v>
      </c>
      <c r="J337" s="30">
        <f t="shared" si="62"/>
        <v>0</v>
      </c>
      <c r="K337" s="30">
        <f t="shared" si="63"/>
        <v>0</v>
      </c>
      <c r="L337" s="30">
        <f t="shared" si="64"/>
        <v>0</v>
      </c>
      <c r="M337" s="30">
        <f t="shared" ca="1" si="56"/>
        <v>5.2734586064105006E-2</v>
      </c>
      <c r="N337" s="30">
        <f t="shared" ca="1" si="65"/>
        <v>0</v>
      </c>
      <c r="O337" s="79">
        <f t="shared" ca="1" si="66"/>
        <v>0</v>
      </c>
      <c r="P337" s="30">
        <f t="shared" ca="1" si="67"/>
        <v>0</v>
      </c>
      <c r="Q337" s="30">
        <f t="shared" ca="1" si="68"/>
        <v>0</v>
      </c>
      <c r="R337" s="13">
        <f t="shared" ca="1" si="57"/>
        <v>-5.2734586064105006E-2</v>
      </c>
    </row>
    <row r="338" spans="1:18">
      <c r="A338" s="71"/>
      <c r="B338" s="71"/>
      <c r="C338" s="71"/>
      <c r="D338" s="72">
        <f t="shared" si="58"/>
        <v>0</v>
      </c>
      <c r="E338" s="72">
        <f t="shared" si="58"/>
        <v>0</v>
      </c>
      <c r="F338" s="30">
        <f t="shared" si="59"/>
        <v>0</v>
      </c>
      <c r="G338" s="30">
        <f t="shared" si="59"/>
        <v>0</v>
      </c>
      <c r="H338" s="30">
        <f t="shared" si="60"/>
        <v>0</v>
      </c>
      <c r="I338" s="30">
        <f t="shared" si="61"/>
        <v>0</v>
      </c>
      <c r="J338" s="30">
        <f t="shared" si="62"/>
        <v>0</v>
      </c>
      <c r="K338" s="30">
        <f t="shared" si="63"/>
        <v>0</v>
      </c>
      <c r="L338" s="30">
        <f t="shared" si="64"/>
        <v>0</v>
      </c>
      <c r="M338" s="30">
        <f t="shared" ca="1" si="56"/>
        <v>5.2734586064105006E-2</v>
      </c>
      <c r="N338" s="30">
        <f t="shared" ca="1" si="65"/>
        <v>0</v>
      </c>
      <c r="O338" s="79">
        <f t="shared" ca="1" si="66"/>
        <v>0</v>
      </c>
      <c r="P338" s="30">
        <f t="shared" ca="1" si="67"/>
        <v>0</v>
      </c>
      <c r="Q338" s="30">
        <f t="shared" ca="1" si="68"/>
        <v>0</v>
      </c>
      <c r="R338" s="13">
        <f t="shared" ca="1" si="57"/>
        <v>-5.2734586064105006E-2</v>
      </c>
    </row>
    <row r="339" spans="1:18">
      <c r="A339" s="71"/>
      <c r="B339" s="71"/>
      <c r="C339" s="71"/>
      <c r="D339" s="72">
        <f t="shared" si="58"/>
        <v>0</v>
      </c>
      <c r="E339" s="72">
        <f t="shared" si="58"/>
        <v>0</v>
      </c>
      <c r="F339" s="30">
        <f t="shared" si="59"/>
        <v>0</v>
      </c>
      <c r="G339" s="30">
        <f t="shared" si="59"/>
        <v>0</v>
      </c>
      <c r="H339" s="30">
        <f t="shared" si="60"/>
        <v>0</v>
      </c>
      <c r="I339" s="30">
        <f t="shared" si="61"/>
        <v>0</v>
      </c>
      <c r="J339" s="30">
        <f t="shared" si="62"/>
        <v>0</v>
      </c>
      <c r="K339" s="30">
        <f t="shared" si="63"/>
        <v>0</v>
      </c>
      <c r="L339" s="30">
        <f t="shared" si="64"/>
        <v>0</v>
      </c>
      <c r="M339" s="30">
        <f t="shared" ca="1" si="56"/>
        <v>5.2734586064105006E-2</v>
      </c>
      <c r="N339" s="30">
        <f t="shared" ca="1" si="65"/>
        <v>0</v>
      </c>
      <c r="O339" s="79">
        <f t="shared" ca="1" si="66"/>
        <v>0</v>
      </c>
      <c r="P339" s="30">
        <f t="shared" ca="1" si="67"/>
        <v>0</v>
      </c>
      <c r="Q339" s="30">
        <f t="shared" ca="1" si="68"/>
        <v>0</v>
      </c>
      <c r="R339" s="13">
        <f t="shared" ca="1" si="57"/>
        <v>-5.2734586064105006E-2</v>
      </c>
    </row>
    <row r="340" spans="1:18">
      <c r="A340" s="71"/>
      <c r="B340" s="71"/>
      <c r="C340" s="71"/>
      <c r="D340" s="72">
        <f t="shared" si="58"/>
        <v>0</v>
      </c>
      <c r="E340" s="72">
        <f t="shared" si="58"/>
        <v>0</v>
      </c>
      <c r="F340" s="30">
        <f t="shared" si="59"/>
        <v>0</v>
      </c>
      <c r="G340" s="30">
        <f t="shared" si="59"/>
        <v>0</v>
      </c>
      <c r="H340" s="30">
        <f t="shared" si="60"/>
        <v>0</v>
      </c>
      <c r="I340" s="30">
        <f t="shared" si="61"/>
        <v>0</v>
      </c>
      <c r="J340" s="30">
        <f t="shared" si="62"/>
        <v>0</v>
      </c>
      <c r="K340" s="30">
        <f t="shared" si="63"/>
        <v>0</v>
      </c>
      <c r="L340" s="30">
        <f t="shared" si="64"/>
        <v>0</v>
      </c>
      <c r="M340" s="30">
        <f t="shared" ca="1" si="56"/>
        <v>5.2734586064105006E-2</v>
      </c>
      <c r="N340" s="30">
        <f t="shared" ca="1" si="65"/>
        <v>0</v>
      </c>
      <c r="O340" s="79">
        <f t="shared" ca="1" si="66"/>
        <v>0</v>
      </c>
      <c r="P340" s="30">
        <f t="shared" ca="1" si="67"/>
        <v>0</v>
      </c>
      <c r="Q340" s="30">
        <f t="shared" ca="1" si="68"/>
        <v>0</v>
      </c>
      <c r="R340" s="13">
        <f t="shared" ca="1" si="57"/>
        <v>-5.2734586064105006E-2</v>
      </c>
    </row>
    <row r="341" spans="1:18">
      <c r="A341" s="71"/>
      <c r="B341" s="71"/>
      <c r="C341" s="71"/>
      <c r="D341" s="72">
        <f t="shared" si="58"/>
        <v>0</v>
      </c>
      <c r="E341" s="72">
        <f t="shared" si="58"/>
        <v>0</v>
      </c>
      <c r="F341" s="30">
        <f t="shared" si="59"/>
        <v>0</v>
      </c>
      <c r="G341" s="30">
        <f t="shared" si="59"/>
        <v>0</v>
      </c>
      <c r="H341" s="30">
        <f t="shared" si="60"/>
        <v>0</v>
      </c>
      <c r="I341" s="30">
        <f t="shared" si="61"/>
        <v>0</v>
      </c>
      <c r="J341" s="30">
        <f t="shared" si="62"/>
        <v>0</v>
      </c>
      <c r="K341" s="30">
        <f t="shared" si="63"/>
        <v>0</v>
      </c>
      <c r="L341" s="30">
        <f t="shared" si="64"/>
        <v>0</v>
      </c>
      <c r="M341" s="30">
        <f t="shared" ca="1" si="56"/>
        <v>5.2734586064105006E-2</v>
      </c>
      <c r="N341" s="30">
        <f t="shared" ca="1" si="65"/>
        <v>0</v>
      </c>
      <c r="O341" s="79">
        <f t="shared" ca="1" si="66"/>
        <v>0</v>
      </c>
      <c r="P341" s="30">
        <f t="shared" ca="1" si="67"/>
        <v>0</v>
      </c>
      <c r="Q341" s="30">
        <f t="shared" ca="1" si="68"/>
        <v>0</v>
      </c>
      <c r="R341" s="13">
        <f t="shared" ca="1" si="57"/>
        <v>-5.2734586064105006E-2</v>
      </c>
    </row>
    <row r="342" spans="1:18">
      <c r="A342" s="71"/>
      <c r="B342" s="71"/>
      <c r="C342" s="71"/>
      <c r="D342" s="72">
        <f>A342/A$18</f>
        <v>0</v>
      </c>
      <c r="E342" s="72">
        <f>B342/B$18</f>
        <v>0</v>
      </c>
      <c r="F342" s="30">
        <f>$C342*D342</f>
        <v>0</v>
      </c>
      <c r="G342" s="30">
        <f>$C342*E342</f>
        <v>0</v>
      </c>
      <c r="H342" s="30">
        <f>C342*D342*D342</f>
        <v>0</v>
      </c>
      <c r="I342" s="30">
        <f>C342*D342*D342*D342</f>
        <v>0</v>
      </c>
      <c r="J342" s="30">
        <f>C342*D342*D342*D342*D342</f>
        <v>0</v>
      </c>
      <c r="K342" s="30">
        <f>C342*E342*D342</f>
        <v>0</v>
      </c>
      <c r="L342" s="30">
        <f>C342*E342*D342*D342</f>
        <v>0</v>
      </c>
      <c r="M342" s="30">
        <f t="shared" ca="1" si="56"/>
        <v>5.2734586064105006E-2</v>
      </c>
      <c r="N342" s="30">
        <f ca="1">C342*(M342-E342)^2</f>
        <v>0</v>
      </c>
      <c r="O342" s="79">
        <f ca="1">(C342*O$1-O$2*F342+O$3*H342)^2</f>
        <v>0</v>
      </c>
      <c r="P342" s="30">
        <f ca="1">(-C342*O$2+O$4*F342-O$5*H342)^2</f>
        <v>0</v>
      </c>
      <c r="Q342" s="30">
        <f ca="1">+(C342*O$3-F342*O$5+H342*O$6)^2</f>
        <v>0</v>
      </c>
      <c r="R342" s="13">
        <f t="shared" ca="1" si="57"/>
        <v>-5.2734586064105006E-2</v>
      </c>
    </row>
  </sheetData>
  <phoneticPr fontId="9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6"/>
  </sheetPr>
  <dimension ref="A1:AD380"/>
  <sheetViews>
    <sheetView workbookViewId="0"/>
  </sheetViews>
  <sheetFormatPr defaultRowHeight="12.75"/>
  <cols>
    <col min="1" max="1" width="16.7109375" style="1" customWidth="1"/>
    <col min="2" max="2" width="4.5703125" style="1" customWidth="1"/>
    <col min="3" max="3" width="13.28515625" style="1" customWidth="1"/>
    <col min="4" max="4" width="9.5703125" style="1" customWidth="1"/>
    <col min="5" max="6" width="8.140625" style="1" customWidth="1"/>
    <col min="7" max="7" width="9.5703125" style="1" customWidth="1"/>
    <col min="8" max="8" width="9.140625" style="1"/>
    <col min="9" max="9" width="10.85546875" style="1" customWidth="1"/>
    <col min="10" max="12" width="9.140625" style="1"/>
    <col min="13" max="13" width="9" style="1" customWidth="1"/>
    <col min="14" max="14" width="10.7109375" style="1" customWidth="1"/>
    <col min="15" max="16384" width="9.140625" style="1"/>
  </cols>
  <sheetData>
    <row r="1" spans="1:7" ht="20.25">
      <c r="A1" s="28" t="s">
        <v>54</v>
      </c>
    </row>
    <row r="2" spans="1:7">
      <c r="A2" s="13" t="s">
        <v>34</v>
      </c>
      <c r="B2" s="1" t="s">
        <v>44</v>
      </c>
    </row>
    <row r="3" spans="1:7" ht="13.5" thickBot="1">
      <c r="A3" s="98" t="s">
        <v>137</v>
      </c>
      <c r="C3" s="99" t="s">
        <v>22</v>
      </c>
      <c r="D3" s="5"/>
    </row>
    <row r="4" spans="1:7" ht="13.5" thickBot="1">
      <c r="A4" s="14" t="s">
        <v>35</v>
      </c>
      <c r="B4" s="3"/>
      <c r="C4" s="7">
        <v>35075.461000000003</v>
      </c>
      <c r="D4" s="8">
        <v>0.72927425000000001</v>
      </c>
      <c r="E4" s="4"/>
    </row>
    <row r="5" spans="1:7">
      <c r="A5" s="13"/>
      <c r="C5" s="6"/>
      <c r="D5" s="6"/>
    </row>
    <row r="6" spans="1:7">
      <c r="A6" s="14" t="s">
        <v>36</v>
      </c>
    </row>
    <row r="7" spans="1:7">
      <c r="A7" s="13" t="s">
        <v>7</v>
      </c>
      <c r="C7" s="1">
        <v>35075.461000000003</v>
      </c>
    </row>
    <row r="8" spans="1:7">
      <c r="A8" s="13" t="s">
        <v>20</v>
      </c>
      <c r="C8" s="1">
        <v>0.72927450000000005</v>
      </c>
    </row>
    <row r="9" spans="1:7">
      <c r="A9" s="27" t="s">
        <v>131</v>
      </c>
      <c r="C9" s="73">
        <v>30</v>
      </c>
      <c r="F9" s="1" t="str">
        <f>"F"&amp;C9</f>
        <v>F30</v>
      </c>
      <c r="G9" s="1" t="str">
        <f>"G"&amp;C9</f>
        <v>G30</v>
      </c>
    </row>
    <row r="10" spans="1:7" ht="13.5" thickBot="1">
      <c r="A10" s="13"/>
      <c r="C10" s="16" t="s">
        <v>42</v>
      </c>
      <c r="D10" s="16" t="s">
        <v>43</v>
      </c>
      <c r="E10" s="5"/>
    </row>
    <row r="11" spans="1:7">
      <c r="A11" s="13" t="s">
        <v>37</v>
      </c>
      <c r="C11" s="13">
        <f ca="1">INTERCEPT(INDIRECT(G9):G85,INDIRECT(F9):F85)</f>
        <v>5.2137107777342042E-3</v>
      </c>
      <c r="D11" s="17">
        <f>+E11*F11</f>
        <v>8.4692078328039596E-7</v>
      </c>
      <c r="E11" s="19">
        <v>0.84692078328039599</v>
      </c>
      <c r="F11" s="18">
        <v>9.9999999999999995E-7</v>
      </c>
    </row>
    <row r="12" spans="1:7">
      <c r="A12" s="13" t="s">
        <v>38</v>
      </c>
      <c r="C12" s="1">
        <f ca="1">SLOPE(INDIRECT(G9):G85,INDIRECT(F9):F85)</f>
        <v>1.837446059439111E-7</v>
      </c>
      <c r="D12" s="17">
        <f>+E12*F12</f>
        <v>-3.6612053840895994E-6</v>
      </c>
      <c r="E12" s="20">
        <v>-36.612053840895996</v>
      </c>
      <c r="F12" s="18">
        <v>9.9999999999999995E-8</v>
      </c>
    </row>
    <row r="13" spans="1:7" ht="13.5" thickBot="1">
      <c r="A13" s="13" t="s">
        <v>39</v>
      </c>
      <c r="D13" s="17">
        <f>+E13*F13</f>
        <v>5.8060450142335246E-10</v>
      </c>
      <c r="E13" s="21">
        <v>0.5806045014233524</v>
      </c>
      <c r="F13" s="18">
        <v>1.0000000000000001E-9</v>
      </c>
    </row>
    <row r="14" spans="1:7">
      <c r="A14" s="13" t="s">
        <v>40</v>
      </c>
      <c r="E14" s="6">
        <f>SUM(O21:O961)</f>
        <v>0.69157309479583406</v>
      </c>
    </row>
    <row r="15" spans="1:7">
      <c r="A15" s="15" t="s">
        <v>41</v>
      </c>
      <c r="B15" s="13"/>
      <c r="C15" s="25">
        <f ca="1">(C7+C11)+(C8+C12)*INT(MAX(F21:F3519))</f>
        <v>51188.061076364109</v>
      </c>
      <c r="D15" s="30">
        <f>+C7+INT(MAX(F21:F1574))*C8+D11+D12*INT(MAX(F21:F4009))+D13*INT(MAX(F21:F4036)^2)</f>
        <v>51188.254345092173</v>
      </c>
      <c r="E15" s="13"/>
    </row>
    <row r="16" spans="1:7">
      <c r="A16" s="14" t="s">
        <v>17</v>
      </c>
      <c r="B16" s="13"/>
      <c r="C16" s="26">
        <f ca="1">+C8+C12</f>
        <v>0.72927468374460602</v>
      </c>
      <c r="D16" s="30">
        <f>+C8+D12+2*D13*MAX(F21:F9432)</f>
        <v>0.7292964951269294</v>
      </c>
      <c r="E16" s="13"/>
    </row>
    <row r="17" spans="1:15" ht="13.5" thickBot="1">
      <c r="A17" s="27" t="s">
        <v>53</v>
      </c>
      <c r="B17" s="13"/>
      <c r="C17" s="13">
        <f>COUNT(C21:C4725)</f>
        <v>53</v>
      </c>
      <c r="D17" s="13"/>
      <c r="E17" s="13"/>
    </row>
    <row r="18" spans="1:15" ht="14.25" thickTop="1" thickBot="1">
      <c r="A18" s="14" t="s">
        <v>16</v>
      </c>
      <c r="B18" s="13"/>
      <c r="C18" s="31">
        <f ca="1">+C15</f>
        <v>51188.061076364109</v>
      </c>
      <c r="D18" s="32">
        <f ca="1">C16</f>
        <v>0.72927468374460602</v>
      </c>
      <c r="E18" s="37" t="s">
        <v>42</v>
      </c>
    </row>
    <row r="19" spans="1:15" ht="13.5" thickBot="1">
      <c r="A19" s="14" t="s">
        <v>56</v>
      </c>
      <c r="B19" s="13"/>
      <c r="C19" s="34">
        <f>+D15</f>
        <v>51188.254345092173</v>
      </c>
      <c r="D19" s="35">
        <f>+D16</f>
        <v>0.7292964951269294</v>
      </c>
      <c r="E19" s="33" t="s">
        <v>57</v>
      </c>
      <c r="H19" s="1" t="s">
        <v>28</v>
      </c>
      <c r="I19" s="1" t="s">
        <v>29</v>
      </c>
      <c r="J19" s="1" t="s">
        <v>30</v>
      </c>
    </row>
    <row r="20" spans="1:15" ht="13.5" thickBot="1">
      <c r="A20" s="9" t="s">
        <v>23</v>
      </c>
      <c r="B20" s="9" t="s">
        <v>26</v>
      </c>
      <c r="C20" s="9" t="s">
        <v>25</v>
      </c>
      <c r="D20" s="9" t="s">
        <v>8</v>
      </c>
      <c r="E20" s="9" t="s">
        <v>15</v>
      </c>
      <c r="F20" s="9" t="s">
        <v>14</v>
      </c>
      <c r="G20" s="9" t="s">
        <v>18</v>
      </c>
      <c r="H20" s="10" t="s">
        <v>11</v>
      </c>
      <c r="I20" s="10" t="s">
        <v>63</v>
      </c>
      <c r="J20" s="10" t="s">
        <v>45</v>
      </c>
      <c r="K20" s="10" t="s">
        <v>46</v>
      </c>
      <c r="L20" s="10" t="s">
        <v>32</v>
      </c>
      <c r="M20" s="9" t="s">
        <v>33</v>
      </c>
      <c r="N20" s="9" t="s">
        <v>31</v>
      </c>
    </row>
    <row r="21" spans="1:15">
      <c r="A21" s="6" t="s">
        <v>132</v>
      </c>
      <c r="B21" s="6"/>
      <c r="C21" s="38">
        <v>19255.415000000001</v>
      </c>
      <c r="D21" s="38"/>
      <c r="E21" s="6">
        <f t="shared" ref="E21:E52" si="0">(C21-C$7)/C$8</f>
        <v>-21692.855022354412</v>
      </c>
      <c r="F21" s="6">
        <f t="shared" ref="F21:F73" si="1">ROUND(2*E21,0)/2</f>
        <v>-21693</v>
      </c>
      <c r="G21" s="6">
        <f t="shared" ref="G21:G52" si="2">C21-(C$7+C$8*F21)</f>
        <v>0.10572849999880418</v>
      </c>
      <c r="H21" s="6"/>
      <c r="I21" s="6">
        <f t="shared" ref="I21:I30" si="3">G21</f>
        <v>0.10572849999880418</v>
      </c>
      <c r="J21" s="6"/>
      <c r="K21" s="6"/>
      <c r="L21" s="6"/>
      <c r="M21" s="22"/>
      <c r="N21" s="12">
        <f t="shared" ref="N21:N52" si="4">C21-15018.5</f>
        <v>4236.9150000000009</v>
      </c>
      <c r="O21" s="4"/>
    </row>
    <row r="22" spans="1:15">
      <c r="A22" s="1" t="s">
        <v>132</v>
      </c>
      <c r="C22" s="39">
        <v>29166.519</v>
      </c>
      <c r="D22" s="39"/>
      <c r="E22" s="1">
        <f t="shared" si="0"/>
        <v>-8102.4936426544491</v>
      </c>
      <c r="F22" s="6">
        <f t="shared" si="1"/>
        <v>-8102.5</v>
      </c>
      <c r="G22" s="1">
        <f t="shared" si="2"/>
        <v>4.6362499997485429E-3</v>
      </c>
      <c r="I22" s="1">
        <f t="shared" si="3"/>
        <v>4.6362499997485429E-3</v>
      </c>
      <c r="M22" s="22"/>
      <c r="N22" s="11">
        <f t="shared" si="4"/>
        <v>14148.019</v>
      </c>
      <c r="O22" s="4"/>
    </row>
    <row r="23" spans="1:15">
      <c r="A23" s="1" t="s">
        <v>132</v>
      </c>
      <c r="C23" s="39">
        <v>29287.227999999999</v>
      </c>
      <c r="D23" s="39"/>
      <c r="E23" s="1">
        <f t="shared" si="0"/>
        <v>-7936.9743491648251</v>
      </c>
      <c r="F23" s="6">
        <f t="shared" si="1"/>
        <v>-7937</v>
      </c>
      <c r="G23" s="1">
        <f t="shared" si="2"/>
        <v>1.8706499995460035E-2</v>
      </c>
      <c r="I23" s="1">
        <f t="shared" si="3"/>
        <v>1.8706499995460035E-2</v>
      </c>
      <c r="M23" s="22"/>
      <c r="N23" s="11">
        <f t="shared" si="4"/>
        <v>14268.727999999999</v>
      </c>
      <c r="O23" s="4"/>
    </row>
    <row r="24" spans="1:15">
      <c r="A24" s="1" t="s">
        <v>132</v>
      </c>
      <c r="C24" s="39">
        <v>29848.419000000002</v>
      </c>
      <c r="D24" s="39"/>
      <c r="E24" s="1">
        <f t="shared" si="0"/>
        <v>-7167.4547786875873</v>
      </c>
      <c r="F24" s="6">
        <f t="shared" si="1"/>
        <v>-7167.5</v>
      </c>
      <c r="G24" s="1">
        <f t="shared" si="2"/>
        <v>3.2978749997710111E-2</v>
      </c>
      <c r="I24" s="1">
        <f t="shared" si="3"/>
        <v>3.2978749997710111E-2</v>
      </c>
      <c r="M24" s="22"/>
      <c r="N24" s="11">
        <f t="shared" si="4"/>
        <v>14829.919000000002</v>
      </c>
      <c r="O24" s="4"/>
    </row>
    <row r="25" spans="1:15">
      <c r="A25" s="1" t="s">
        <v>132</v>
      </c>
      <c r="C25" s="39">
        <v>29879.397000000001</v>
      </c>
      <c r="D25" s="39"/>
      <c r="E25" s="1">
        <f t="shared" si="0"/>
        <v>-7124.9769462664635</v>
      </c>
      <c r="F25" s="6">
        <f t="shared" si="1"/>
        <v>-7125</v>
      </c>
      <c r="G25" s="1">
        <f t="shared" si="2"/>
        <v>1.6812499998195563E-2</v>
      </c>
      <c r="I25" s="1">
        <f t="shared" si="3"/>
        <v>1.6812499998195563E-2</v>
      </c>
      <c r="M25" s="22"/>
      <c r="N25" s="11">
        <f t="shared" si="4"/>
        <v>14860.897000000001</v>
      </c>
      <c r="O25" s="4"/>
    </row>
    <row r="26" spans="1:15">
      <c r="A26" s="1" t="s">
        <v>132</v>
      </c>
      <c r="C26" s="39">
        <v>33183.332999999999</v>
      </c>
      <c r="D26" s="39"/>
      <c r="E26" s="1">
        <f t="shared" si="0"/>
        <v>-2594.5347053818614</v>
      </c>
      <c r="F26" s="6">
        <f t="shared" si="1"/>
        <v>-2594.5</v>
      </c>
      <c r="G26" s="1">
        <f t="shared" si="2"/>
        <v>-2.5309750002634246E-2</v>
      </c>
      <c r="I26" s="1">
        <f t="shared" si="3"/>
        <v>-2.5309750002634246E-2</v>
      </c>
      <c r="M26" s="22"/>
      <c r="N26" s="11">
        <f t="shared" si="4"/>
        <v>18164.832999999999</v>
      </c>
      <c r="O26" s="4"/>
    </row>
    <row r="27" spans="1:15">
      <c r="A27" s="1" t="s">
        <v>132</v>
      </c>
      <c r="C27" s="39">
        <v>33209.243999999999</v>
      </c>
      <c r="D27" s="39"/>
      <c r="E27" s="1">
        <f t="shared" si="0"/>
        <v>-2559.0048740220645</v>
      </c>
      <c r="F27" s="6">
        <f t="shared" si="1"/>
        <v>-2559</v>
      </c>
      <c r="G27" s="1">
        <f t="shared" si="2"/>
        <v>-3.5545000064303167E-3</v>
      </c>
      <c r="I27" s="1">
        <f t="shared" si="3"/>
        <v>-3.5545000064303167E-3</v>
      </c>
      <c r="M27" s="22"/>
      <c r="N27" s="11">
        <f t="shared" si="4"/>
        <v>18190.743999999999</v>
      </c>
      <c r="O27" s="4"/>
    </row>
    <row r="28" spans="1:15">
      <c r="A28" s="1" t="s">
        <v>132</v>
      </c>
      <c r="C28" s="39">
        <v>33856.466</v>
      </c>
      <c r="D28" s="39"/>
      <c r="E28" s="1">
        <f t="shared" si="0"/>
        <v>-1671.5173778872052</v>
      </c>
      <c r="F28" s="6">
        <f t="shared" si="1"/>
        <v>-1671.5</v>
      </c>
      <c r="G28" s="1">
        <f t="shared" si="2"/>
        <v>-1.2673249999352265E-2</v>
      </c>
      <c r="I28" s="1">
        <f t="shared" si="3"/>
        <v>-1.2673249999352265E-2</v>
      </c>
      <c r="M28" s="22"/>
      <c r="N28" s="11">
        <f t="shared" si="4"/>
        <v>18837.966</v>
      </c>
      <c r="O28" s="4"/>
    </row>
    <row r="29" spans="1:15">
      <c r="A29" s="1" t="s">
        <v>132</v>
      </c>
      <c r="C29" s="39">
        <v>34681.285000000003</v>
      </c>
      <c r="D29" s="39"/>
      <c r="E29" s="1">
        <f t="shared" si="0"/>
        <v>-540.50429570758263</v>
      </c>
      <c r="F29" s="6">
        <f t="shared" si="1"/>
        <v>-540.5</v>
      </c>
      <c r="G29" s="1">
        <f t="shared" si="2"/>
        <v>-3.1327499964390881E-3</v>
      </c>
      <c r="I29" s="1">
        <f t="shared" si="3"/>
        <v>-3.1327499964390881E-3</v>
      </c>
      <c r="M29" s="22"/>
      <c r="N29" s="11">
        <f t="shared" si="4"/>
        <v>19662.785000000003</v>
      </c>
      <c r="O29" s="4"/>
    </row>
    <row r="30" spans="1:15">
      <c r="A30" s="1" t="s">
        <v>132</v>
      </c>
      <c r="C30" s="39">
        <v>35075.455000000002</v>
      </c>
      <c r="D30" s="39"/>
      <c r="E30" s="1">
        <f t="shared" si="0"/>
        <v>-8.2273547220180609E-3</v>
      </c>
      <c r="F30" s="6">
        <f t="shared" si="1"/>
        <v>0</v>
      </c>
      <c r="G30" s="1">
        <f t="shared" si="2"/>
        <v>-6.0000000012223609E-3</v>
      </c>
      <c r="I30" s="1">
        <f t="shared" si="3"/>
        <v>-6.0000000012223609E-3</v>
      </c>
      <c r="M30" s="22"/>
      <c r="N30" s="11">
        <f t="shared" si="4"/>
        <v>20056.955000000002</v>
      </c>
      <c r="O30" s="4"/>
    </row>
    <row r="31" spans="1:15">
      <c r="A31" s="1" t="s">
        <v>132</v>
      </c>
      <c r="C31" s="39">
        <v>35076.19</v>
      </c>
      <c r="D31" s="39"/>
      <c r="E31" s="1">
        <f t="shared" si="0"/>
        <v>0.99962359852066629</v>
      </c>
      <c r="F31" s="6">
        <f t="shared" si="1"/>
        <v>1</v>
      </c>
      <c r="G31" s="1">
        <f t="shared" si="2"/>
        <v>-2.7450000197859481E-4</v>
      </c>
      <c r="H31" s="1">
        <f>G31</f>
        <v>-2.7450000197859481E-4</v>
      </c>
      <c r="M31" s="22"/>
      <c r="N31" s="11">
        <f t="shared" si="4"/>
        <v>20057.690000000002</v>
      </c>
      <c r="O31" s="4"/>
    </row>
    <row r="32" spans="1:15">
      <c r="A32" s="1" t="s">
        <v>132</v>
      </c>
      <c r="C32" s="39">
        <v>35077.279999999999</v>
      </c>
      <c r="D32" s="39"/>
      <c r="E32" s="1">
        <f t="shared" si="0"/>
        <v>2.494259706044661</v>
      </c>
      <c r="F32" s="6">
        <f t="shared" si="1"/>
        <v>2.5</v>
      </c>
      <c r="G32" s="1">
        <f t="shared" si="2"/>
        <v>-4.1862500074785203E-3</v>
      </c>
      <c r="I32" s="1">
        <f t="shared" ref="I32:I70" si="5">G32</f>
        <v>-4.1862500074785203E-3</v>
      </c>
      <c r="M32" s="22"/>
      <c r="N32" s="11">
        <f t="shared" si="4"/>
        <v>20058.78</v>
      </c>
      <c r="O32" s="4"/>
    </row>
    <row r="33" spans="1:15">
      <c r="A33" s="1" t="s">
        <v>132</v>
      </c>
      <c r="C33" s="39">
        <v>35363.517</v>
      </c>
      <c r="D33" s="39"/>
      <c r="E33" s="1">
        <f t="shared" si="0"/>
        <v>394.98981522046478</v>
      </c>
      <c r="F33" s="6">
        <f t="shared" si="1"/>
        <v>395</v>
      </c>
      <c r="G33" s="1">
        <f t="shared" si="2"/>
        <v>-7.427500000630971E-3</v>
      </c>
      <c r="I33" s="1">
        <f t="shared" si="5"/>
        <v>-7.427500000630971E-3</v>
      </c>
      <c r="M33" s="22"/>
      <c r="N33" s="11">
        <f t="shared" si="4"/>
        <v>20345.017</v>
      </c>
      <c r="O33" s="4"/>
    </row>
    <row r="34" spans="1:15">
      <c r="A34" s="1" t="s">
        <v>132</v>
      </c>
      <c r="C34" s="39">
        <v>35394.521999999997</v>
      </c>
      <c r="D34" s="39"/>
      <c r="E34" s="1">
        <f t="shared" si="0"/>
        <v>437.50467073782812</v>
      </c>
      <c r="F34" s="6">
        <f t="shared" si="1"/>
        <v>437.5</v>
      </c>
      <c r="G34" s="1">
        <f t="shared" si="2"/>
        <v>3.4062499908031896E-3</v>
      </c>
      <c r="I34" s="1">
        <f t="shared" si="5"/>
        <v>3.4062499908031896E-3</v>
      </c>
      <c r="M34" s="22"/>
      <c r="N34" s="11">
        <f t="shared" si="4"/>
        <v>20376.021999999997</v>
      </c>
      <c r="O34" s="4"/>
    </row>
    <row r="35" spans="1:15">
      <c r="A35" s="1" t="s">
        <v>132</v>
      </c>
      <c r="C35" s="39">
        <v>35401.455000000002</v>
      </c>
      <c r="D35" s="39"/>
      <c r="E35" s="1">
        <f t="shared" si="0"/>
        <v>447.01137911718945</v>
      </c>
      <c r="F35" s="6">
        <f t="shared" si="1"/>
        <v>447</v>
      </c>
      <c r="G35" s="1">
        <f t="shared" si="2"/>
        <v>8.2984999971813522E-3</v>
      </c>
      <c r="I35" s="1">
        <f t="shared" si="5"/>
        <v>8.2984999971813522E-3</v>
      </c>
      <c r="M35" s="22"/>
      <c r="N35" s="11">
        <f t="shared" si="4"/>
        <v>20382.955000000002</v>
      </c>
      <c r="O35" s="4"/>
    </row>
    <row r="36" spans="1:15">
      <c r="A36" s="1" t="s">
        <v>132</v>
      </c>
      <c r="C36" s="39">
        <v>35431.364999999998</v>
      </c>
      <c r="D36" s="39"/>
      <c r="E36" s="1">
        <f t="shared" si="0"/>
        <v>488.02474239808873</v>
      </c>
      <c r="F36" s="6">
        <f t="shared" si="1"/>
        <v>488</v>
      </c>
      <c r="G36" s="1">
        <f t="shared" si="2"/>
        <v>1.8043999996734783E-2</v>
      </c>
      <c r="I36" s="1">
        <f t="shared" si="5"/>
        <v>1.8043999996734783E-2</v>
      </c>
      <c r="M36" s="22"/>
      <c r="N36" s="11">
        <f t="shared" si="4"/>
        <v>20412.864999999998</v>
      </c>
      <c r="O36" s="4"/>
    </row>
    <row r="37" spans="1:15">
      <c r="A37" s="1" t="s">
        <v>133</v>
      </c>
      <c r="C37" s="39">
        <v>37016.430999999997</v>
      </c>
      <c r="D37" s="39"/>
      <c r="E37" s="1">
        <f t="shared" si="0"/>
        <v>2661.5081152570037</v>
      </c>
      <c r="F37" s="6">
        <f t="shared" si="1"/>
        <v>2661.5</v>
      </c>
      <c r="G37" s="1">
        <f t="shared" si="2"/>
        <v>5.9182499971939251E-3</v>
      </c>
      <c r="I37" s="1">
        <f t="shared" si="5"/>
        <v>5.9182499971939251E-3</v>
      </c>
      <c r="M37" s="22"/>
      <c r="N37" s="11">
        <f t="shared" si="4"/>
        <v>21997.930999999997</v>
      </c>
      <c r="O37" s="4"/>
    </row>
    <row r="38" spans="1:15">
      <c r="A38" s="1" t="s">
        <v>133</v>
      </c>
      <c r="C38" s="39">
        <v>37044.491999999998</v>
      </c>
      <c r="D38" s="39"/>
      <c r="E38" s="1">
        <f t="shared" si="0"/>
        <v>2699.9860820582585</v>
      </c>
      <c r="F38" s="6">
        <f t="shared" si="1"/>
        <v>2700</v>
      </c>
      <c r="G38" s="1">
        <f t="shared" si="2"/>
        <v>-1.0150000001885928E-2</v>
      </c>
      <c r="I38" s="1">
        <f t="shared" si="5"/>
        <v>-1.0150000001885928E-2</v>
      </c>
      <c r="M38" s="22"/>
      <c r="N38" s="11">
        <f t="shared" si="4"/>
        <v>22025.991999999998</v>
      </c>
      <c r="O38" s="4"/>
    </row>
    <row r="39" spans="1:15">
      <c r="A39" s="1" t="s">
        <v>133</v>
      </c>
      <c r="C39" s="39">
        <v>37082.436999999998</v>
      </c>
      <c r="D39" s="39"/>
      <c r="E39" s="1">
        <f t="shared" si="0"/>
        <v>2752.017244535487</v>
      </c>
      <c r="F39" s="6">
        <f t="shared" si="1"/>
        <v>2752</v>
      </c>
      <c r="G39" s="1">
        <f t="shared" si="2"/>
        <v>1.2575999993714504E-2</v>
      </c>
      <c r="I39" s="1">
        <f t="shared" si="5"/>
        <v>1.2575999993714504E-2</v>
      </c>
      <c r="M39" s="22"/>
      <c r="N39" s="11">
        <f t="shared" si="4"/>
        <v>22063.936999999998</v>
      </c>
      <c r="O39" s="4"/>
    </row>
    <row r="40" spans="1:15">
      <c r="A40" s="1" t="s">
        <v>133</v>
      </c>
      <c r="C40" s="39">
        <v>38142.436999999998</v>
      </c>
      <c r="D40" s="39"/>
      <c r="E40" s="1">
        <f t="shared" si="0"/>
        <v>4205.5165784625606</v>
      </c>
      <c r="F40" s="6">
        <f t="shared" si="1"/>
        <v>4205.5</v>
      </c>
      <c r="G40" s="1">
        <f t="shared" si="2"/>
        <v>1.2090249998436775E-2</v>
      </c>
      <c r="I40" s="1">
        <f t="shared" si="5"/>
        <v>1.2090249998436775E-2</v>
      </c>
      <c r="M40" s="22"/>
      <c r="N40" s="11">
        <f t="shared" si="4"/>
        <v>23123.936999999998</v>
      </c>
      <c r="O40" s="4"/>
    </row>
    <row r="41" spans="1:15">
      <c r="A41" s="1" t="s">
        <v>133</v>
      </c>
      <c r="C41" s="39">
        <v>39024.483999999997</v>
      </c>
      <c r="D41" s="39"/>
      <c r="E41" s="1">
        <f t="shared" si="0"/>
        <v>5415.0021699647987</v>
      </c>
      <c r="F41" s="6">
        <f t="shared" si="1"/>
        <v>5415</v>
      </c>
      <c r="G41" s="1">
        <f t="shared" si="2"/>
        <v>1.5824999936739914E-3</v>
      </c>
      <c r="I41" s="1">
        <f t="shared" si="5"/>
        <v>1.5824999936739914E-3</v>
      </c>
      <c r="M41" s="22"/>
      <c r="N41" s="11">
        <f t="shared" si="4"/>
        <v>24005.983999999997</v>
      </c>
      <c r="O41" s="4"/>
    </row>
    <row r="42" spans="1:15">
      <c r="A42" s="1" t="s">
        <v>133</v>
      </c>
      <c r="C42" s="39">
        <v>39035.43</v>
      </c>
      <c r="D42" s="39"/>
      <c r="E42" s="1">
        <f t="shared" si="0"/>
        <v>5430.0116074262805</v>
      </c>
      <c r="F42" s="6">
        <f t="shared" si="1"/>
        <v>5430</v>
      </c>
      <c r="G42" s="1">
        <f t="shared" si="2"/>
        <v>8.4649999989778735E-3</v>
      </c>
      <c r="I42" s="1">
        <f t="shared" si="5"/>
        <v>8.4649999989778735E-3</v>
      </c>
      <c r="M42" s="22"/>
      <c r="N42" s="11">
        <f t="shared" si="4"/>
        <v>24016.93</v>
      </c>
      <c r="O42" s="4"/>
    </row>
    <row r="43" spans="1:15">
      <c r="A43" s="1" t="s">
        <v>133</v>
      </c>
      <c r="C43" s="39">
        <v>39146.260999999999</v>
      </c>
      <c r="D43" s="39"/>
      <c r="E43" s="1">
        <f t="shared" si="0"/>
        <v>5581.9859325946472</v>
      </c>
      <c r="F43" s="6">
        <f t="shared" si="1"/>
        <v>5582</v>
      </c>
      <c r="G43" s="1">
        <f t="shared" si="2"/>
        <v>-1.0259000002406538E-2</v>
      </c>
      <c r="I43" s="1">
        <f t="shared" si="5"/>
        <v>-1.0259000002406538E-2</v>
      </c>
      <c r="M43" s="22"/>
      <c r="N43" s="11">
        <f t="shared" si="4"/>
        <v>24127.760999999999</v>
      </c>
      <c r="O43" s="4"/>
    </row>
    <row r="44" spans="1:15">
      <c r="A44" s="1" t="s">
        <v>133</v>
      </c>
      <c r="C44" s="39">
        <v>39381.440999999999</v>
      </c>
      <c r="D44" s="39"/>
      <c r="E44" s="1">
        <f t="shared" si="0"/>
        <v>5904.470813116317</v>
      </c>
      <c r="F44" s="6">
        <f t="shared" si="1"/>
        <v>5904.5</v>
      </c>
      <c r="G44" s="1">
        <f t="shared" si="2"/>
        <v>-2.1285250004439149E-2</v>
      </c>
      <c r="I44" s="1">
        <f t="shared" si="5"/>
        <v>-2.1285250004439149E-2</v>
      </c>
      <c r="M44" s="22"/>
      <c r="N44" s="11">
        <f t="shared" si="4"/>
        <v>24362.940999999999</v>
      </c>
      <c r="O44" s="4"/>
    </row>
    <row r="45" spans="1:15">
      <c r="A45" s="1" t="s">
        <v>133</v>
      </c>
      <c r="C45" s="39">
        <v>39389.476000000002</v>
      </c>
      <c r="D45" s="39"/>
      <c r="E45" s="1">
        <f t="shared" si="0"/>
        <v>5915.4886123126462</v>
      </c>
      <c r="F45" s="6">
        <f t="shared" si="1"/>
        <v>5915.5</v>
      </c>
      <c r="G45" s="1">
        <f t="shared" si="2"/>
        <v>-8.3047500011161901E-3</v>
      </c>
      <c r="I45" s="1">
        <f t="shared" si="5"/>
        <v>-8.3047500011161901E-3</v>
      </c>
      <c r="M45" s="22"/>
      <c r="N45" s="11">
        <f t="shared" si="4"/>
        <v>24370.976000000002</v>
      </c>
      <c r="O45" s="4"/>
    </row>
    <row r="46" spans="1:15">
      <c r="A46" s="1" t="s">
        <v>133</v>
      </c>
      <c r="C46" s="39">
        <v>40825.428999999996</v>
      </c>
      <c r="D46" s="39"/>
      <c r="E46" s="1">
        <f t="shared" si="0"/>
        <v>7884.5043944358304</v>
      </c>
      <c r="F46" s="6">
        <f t="shared" si="1"/>
        <v>7884.5</v>
      </c>
      <c r="G46" s="1">
        <f t="shared" si="2"/>
        <v>3.2047499917098321E-3</v>
      </c>
      <c r="I46" s="1">
        <f t="shared" si="5"/>
        <v>3.2047499917098321E-3</v>
      </c>
      <c r="M46" s="22"/>
      <c r="N46" s="11">
        <f t="shared" si="4"/>
        <v>25806.928999999996</v>
      </c>
      <c r="O46" s="4"/>
    </row>
    <row r="47" spans="1:15">
      <c r="A47" s="1" t="s">
        <v>133</v>
      </c>
      <c r="C47" s="39">
        <v>40851.311999999998</v>
      </c>
      <c r="D47" s="39"/>
      <c r="E47" s="1">
        <f t="shared" si="0"/>
        <v>7919.9958314736014</v>
      </c>
      <c r="F47" s="6">
        <f t="shared" si="1"/>
        <v>7920</v>
      </c>
      <c r="G47" s="1">
        <f t="shared" si="2"/>
        <v>-3.0400000032386743E-3</v>
      </c>
      <c r="I47" s="1">
        <f t="shared" si="5"/>
        <v>-3.0400000032386743E-3</v>
      </c>
      <c r="M47" s="22"/>
      <c r="N47" s="11">
        <f t="shared" si="4"/>
        <v>25832.811999999998</v>
      </c>
      <c r="O47" s="4"/>
    </row>
    <row r="48" spans="1:15">
      <c r="A48" s="1" t="s">
        <v>133</v>
      </c>
      <c r="C48" s="39">
        <v>40853.502999999997</v>
      </c>
      <c r="D48" s="39"/>
      <c r="E48" s="1">
        <f t="shared" si="0"/>
        <v>7923.0001871723116</v>
      </c>
      <c r="F48" s="6">
        <f t="shared" si="1"/>
        <v>7923</v>
      </c>
      <c r="G48" s="1">
        <f t="shared" si="2"/>
        <v>1.3649999164044857E-4</v>
      </c>
      <c r="I48" s="1">
        <f t="shared" si="5"/>
        <v>1.3649999164044857E-4</v>
      </c>
      <c r="M48" s="22"/>
      <c r="N48" s="11">
        <f t="shared" si="4"/>
        <v>25835.002999999997</v>
      </c>
      <c r="O48" s="4"/>
    </row>
    <row r="49" spans="1:15">
      <c r="A49" s="1" t="s">
        <v>133</v>
      </c>
      <c r="C49" s="39">
        <v>40856.425999999999</v>
      </c>
      <c r="D49" s="39"/>
      <c r="E49" s="1">
        <f t="shared" si="0"/>
        <v>7927.008280146908</v>
      </c>
      <c r="F49" s="6">
        <f t="shared" si="1"/>
        <v>7927</v>
      </c>
      <c r="G49" s="1">
        <f t="shared" si="2"/>
        <v>6.0384999960660934E-3</v>
      </c>
      <c r="I49" s="1">
        <f t="shared" si="5"/>
        <v>6.0384999960660934E-3</v>
      </c>
      <c r="M49" s="22"/>
      <c r="N49" s="11">
        <f t="shared" si="4"/>
        <v>25837.925999999999</v>
      </c>
      <c r="O49" s="4"/>
    </row>
    <row r="50" spans="1:15">
      <c r="A50" s="1" t="s">
        <v>133</v>
      </c>
      <c r="C50" s="39">
        <v>40863.357000000004</v>
      </c>
      <c r="D50" s="39"/>
      <c r="E50" s="1">
        <f t="shared" si="0"/>
        <v>7936.5122460746952</v>
      </c>
      <c r="F50" s="6">
        <f t="shared" si="1"/>
        <v>7936.5</v>
      </c>
      <c r="G50" s="1">
        <f t="shared" si="2"/>
        <v>8.9307500020368025E-3</v>
      </c>
      <c r="I50" s="1">
        <f t="shared" si="5"/>
        <v>8.9307500020368025E-3</v>
      </c>
      <c r="M50" s="22"/>
      <c r="N50" s="11">
        <f t="shared" si="4"/>
        <v>25844.857000000004</v>
      </c>
      <c r="O50" s="4"/>
    </row>
    <row r="51" spans="1:15">
      <c r="A51" s="1" t="s">
        <v>133</v>
      </c>
      <c r="C51" s="39">
        <v>40924.237999999998</v>
      </c>
      <c r="D51" s="39"/>
      <c r="E51" s="1">
        <f t="shared" si="0"/>
        <v>8019.99384319621</v>
      </c>
      <c r="F51" s="6">
        <f t="shared" si="1"/>
        <v>8020</v>
      </c>
      <c r="G51" s="1">
        <f t="shared" si="2"/>
        <v>-4.4900000066263601E-3</v>
      </c>
      <c r="I51" s="1">
        <f t="shared" si="5"/>
        <v>-4.4900000066263601E-3</v>
      </c>
      <c r="M51" s="22"/>
      <c r="N51" s="11">
        <f t="shared" si="4"/>
        <v>25905.737999999998</v>
      </c>
      <c r="O51" s="4"/>
    </row>
    <row r="52" spans="1:15">
      <c r="A52" s="1" t="s">
        <v>134</v>
      </c>
      <c r="C52" s="39">
        <v>41567.495000000003</v>
      </c>
      <c r="D52" s="39"/>
      <c r="E52" s="1">
        <f t="shared" si="0"/>
        <v>8902.0444290867144</v>
      </c>
      <c r="F52" s="6">
        <f t="shared" si="1"/>
        <v>8902</v>
      </c>
      <c r="G52" s="1">
        <f t="shared" si="2"/>
        <v>3.2400999996752944E-2</v>
      </c>
      <c r="I52" s="1">
        <f t="shared" si="5"/>
        <v>3.2400999996752944E-2</v>
      </c>
      <c r="M52" s="22"/>
      <c r="N52" s="11">
        <f t="shared" si="4"/>
        <v>26548.995000000003</v>
      </c>
      <c r="O52" s="4"/>
    </row>
    <row r="53" spans="1:15">
      <c r="A53" s="1" t="s">
        <v>133</v>
      </c>
      <c r="C53" s="39">
        <v>41598.442000000003</v>
      </c>
      <c r="D53" s="39"/>
      <c r="E53" s="1">
        <f t="shared" ref="E53:E73" si="6">(C53-C$7)/C$8</f>
        <v>8944.4797535084508</v>
      </c>
      <c r="F53" s="6">
        <f t="shared" si="1"/>
        <v>8944.5</v>
      </c>
      <c r="G53" s="1">
        <f t="shared" ref="G53:G73" si="7">C53-(C$7+C$8*F53)</f>
        <v>-1.4765250001801178E-2</v>
      </c>
      <c r="I53" s="1">
        <f t="shared" si="5"/>
        <v>-1.4765250001801178E-2</v>
      </c>
      <c r="M53" s="22"/>
      <c r="N53" s="11">
        <f t="shared" ref="N53:N73" si="8">C53-15018.5</f>
        <v>26579.942000000003</v>
      </c>
      <c r="O53" s="4"/>
    </row>
    <row r="54" spans="1:15">
      <c r="A54" s="1" t="s">
        <v>133</v>
      </c>
      <c r="C54" s="39">
        <v>41973.317999999999</v>
      </c>
      <c r="D54" s="39"/>
      <c r="E54" s="1">
        <f t="shared" si="6"/>
        <v>9458.5193915322634</v>
      </c>
      <c r="F54" s="6">
        <f t="shared" si="1"/>
        <v>9458.5</v>
      </c>
      <c r="G54" s="1">
        <f t="shared" si="7"/>
        <v>1.4141749998088926E-2</v>
      </c>
      <c r="I54" s="1">
        <f t="shared" si="5"/>
        <v>1.4141749998088926E-2</v>
      </c>
      <c r="M54" s="22"/>
      <c r="N54" s="11">
        <f t="shared" si="8"/>
        <v>26954.817999999999</v>
      </c>
      <c r="O54" s="4"/>
    </row>
    <row r="55" spans="1:15">
      <c r="A55" s="1" t="s">
        <v>134</v>
      </c>
      <c r="C55" s="39">
        <v>43138.36</v>
      </c>
      <c r="D55" s="39"/>
      <c r="E55" s="1">
        <f t="shared" si="6"/>
        <v>11056.055024548366</v>
      </c>
      <c r="F55" s="6">
        <f t="shared" si="1"/>
        <v>11056</v>
      </c>
      <c r="G55" s="1">
        <f t="shared" si="7"/>
        <v>4.0127999993273988E-2</v>
      </c>
      <c r="I55" s="1">
        <f t="shared" si="5"/>
        <v>4.0127999993273988E-2</v>
      </c>
      <c r="M55" s="22"/>
      <c r="N55" s="11">
        <f t="shared" si="8"/>
        <v>28119.86</v>
      </c>
      <c r="O55" s="4"/>
    </row>
    <row r="56" spans="1:15">
      <c r="A56" s="1" t="s">
        <v>134</v>
      </c>
      <c r="C56" s="39">
        <v>44847.442000000003</v>
      </c>
      <c r="D56" s="39"/>
      <c r="E56" s="1">
        <f t="shared" si="6"/>
        <v>13399.592334573606</v>
      </c>
      <c r="F56" s="6">
        <f t="shared" si="1"/>
        <v>13399.5</v>
      </c>
      <c r="G56" s="1">
        <f t="shared" si="7"/>
        <v>6.7337249995034654E-2</v>
      </c>
      <c r="I56" s="1">
        <f t="shared" si="5"/>
        <v>6.7337249995034654E-2</v>
      </c>
      <c r="K56" s="3"/>
      <c r="L56" s="3"/>
      <c r="M56" s="22">
        <f t="shared" ref="M56:M73" si="9">+D$11+D$12*F56+D$13*F56^2</f>
        <v>5.5188089697083921E-2</v>
      </c>
      <c r="N56" s="11">
        <f t="shared" si="8"/>
        <v>29828.942000000003</v>
      </c>
      <c r="O56" s="4">
        <f t="shared" ref="O56:O73" si="10">+(M56-G56)^2</f>
        <v>1.4760209594530234E-4</v>
      </c>
    </row>
    <row r="57" spans="1:15">
      <c r="A57" s="1" t="s">
        <v>134</v>
      </c>
      <c r="C57" s="39">
        <v>46706.392999999996</v>
      </c>
      <c r="D57" s="39"/>
      <c r="E57" s="1">
        <f t="shared" si="6"/>
        <v>15948.633882029322</v>
      </c>
      <c r="F57" s="6">
        <f t="shared" si="1"/>
        <v>15948.5</v>
      </c>
      <c r="G57" s="1">
        <f t="shared" si="7"/>
        <v>9.7636749997036532E-2</v>
      </c>
      <c r="I57" s="1">
        <f t="shared" si="5"/>
        <v>9.7636749997036532E-2</v>
      </c>
      <c r="K57" s="3"/>
      <c r="L57" s="3"/>
      <c r="M57" s="22">
        <f t="shared" si="9"/>
        <v>8.928956890695175E-2</v>
      </c>
      <c r="N57" s="11">
        <f t="shared" si="8"/>
        <v>31687.892999999996</v>
      </c>
      <c r="O57" s="4">
        <f t="shared" si="10"/>
        <v>6.9675432150668968E-5</v>
      </c>
    </row>
    <row r="58" spans="1:15">
      <c r="A58" s="1" t="s">
        <v>134</v>
      </c>
      <c r="C58" s="39">
        <v>48888.423999999999</v>
      </c>
      <c r="D58" s="39"/>
      <c r="E58" s="1">
        <f t="shared" si="6"/>
        <v>18940.691056659729</v>
      </c>
      <c r="F58" s="6">
        <f t="shared" si="1"/>
        <v>18940.5</v>
      </c>
      <c r="G58" s="1">
        <f t="shared" si="7"/>
        <v>0.13933274999726564</v>
      </c>
      <c r="I58" s="1">
        <f t="shared" si="5"/>
        <v>0.13933274999726564</v>
      </c>
      <c r="K58" s="3"/>
      <c r="L58" s="3"/>
      <c r="M58" s="22">
        <f t="shared" si="9"/>
        <v>0.13894332006463245</v>
      </c>
      <c r="N58" s="11">
        <f t="shared" si="8"/>
        <v>33869.923999999999</v>
      </c>
      <c r="O58" s="4">
        <f t="shared" si="10"/>
        <v>1.5165567243069057E-7</v>
      </c>
    </row>
    <row r="59" spans="1:15">
      <c r="A59" s="1" t="s">
        <v>135</v>
      </c>
      <c r="C59" s="39">
        <v>50305.298000000003</v>
      </c>
      <c r="D59" s="39"/>
      <c r="E59" s="1">
        <f t="shared" si="6"/>
        <v>20883.545221998025</v>
      </c>
      <c r="F59" s="6">
        <f t="shared" si="1"/>
        <v>20883.5</v>
      </c>
      <c r="G59" s="1">
        <f t="shared" si="7"/>
        <v>3.2979249997879378E-2</v>
      </c>
      <c r="I59" s="1">
        <f t="shared" si="5"/>
        <v>3.2979249997879378E-2</v>
      </c>
      <c r="K59" s="3"/>
      <c r="L59" s="3"/>
      <c r="M59" s="22">
        <f t="shared" si="9"/>
        <v>0.17675563169382652</v>
      </c>
      <c r="N59" s="11">
        <f t="shared" si="8"/>
        <v>35286.798000000003</v>
      </c>
      <c r="O59" s="4">
        <f t="shared" si="10"/>
        <v>2.0671647933578684E-2</v>
      </c>
    </row>
    <row r="60" spans="1:15">
      <c r="A60" s="1" t="s">
        <v>135</v>
      </c>
      <c r="C60" s="39">
        <v>50383.650999999998</v>
      </c>
      <c r="D60" s="39"/>
      <c r="E60" s="1">
        <f t="shared" si="6"/>
        <v>20990.984876065177</v>
      </c>
      <c r="F60" s="6">
        <f t="shared" si="1"/>
        <v>20991</v>
      </c>
      <c r="G60" s="1">
        <f t="shared" si="7"/>
        <v>-1.1029500004951842E-2</v>
      </c>
      <c r="I60" s="1">
        <f t="shared" si="5"/>
        <v>-1.1029500004951842E-2</v>
      </c>
      <c r="K60" s="3"/>
      <c r="L60" s="3"/>
      <c r="M60" s="22">
        <f t="shared" si="9"/>
        <v>0.17897564835848354</v>
      </c>
      <c r="N60" s="11">
        <f t="shared" si="8"/>
        <v>35365.150999999998</v>
      </c>
      <c r="O60" s="4">
        <f t="shared" si="10"/>
        <v>3.6101956404611092E-2</v>
      </c>
    </row>
    <row r="61" spans="1:15">
      <c r="A61" s="1" t="s">
        <v>135</v>
      </c>
      <c r="C61" s="39">
        <v>50385.591999999997</v>
      </c>
      <c r="D61" s="39"/>
      <c r="E61" s="1">
        <f t="shared" si="6"/>
        <v>20993.646425317205</v>
      </c>
      <c r="F61" s="6">
        <f t="shared" si="1"/>
        <v>20993.5</v>
      </c>
      <c r="G61" s="1">
        <f t="shared" si="7"/>
        <v>0.10678424999059644</v>
      </c>
      <c r="I61" s="1">
        <f t="shared" si="5"/>
        <v>0.10678424999059644</v>
      </c>
      <c r="K61" s="3"/>
      <c r="L61" s="3"/>
      <c r="M61" s="22">
        <f t="shared" si="9"/>
        <v>0.17902743631924828</v>
      </c>
      <c r="N61" s="11">
        <f t="shared" si="8"/>
        <v>35367.091999999997</v>
      </c>
      <c r="O61" s="4">
        <f t="shared" si="10"/>
        <v>5.2190779709163082E-3</v>
      </c>
    </row>
    <row r="62" spans="1:15">
      <c r="A62" s="1" t="s">
        <v>135</v>
      </c>
      <c r="C62" s="39">
        <v>50425.228999999999</v>
      </c>
      <c r="D62" s="39"/>
      <c r="E62" s="1">
        <f t="shared" si="6"/>
        <v>21047.997701825574</v>
      </c>
      <c r="F62" s="6">
        <f t="shared" si="1"/>
        <v>21048</v>
      </c>
      <c r="G62" s="1">
        <f t="shared" si="7"/>
        <v>-1.6760000071371906E-3</v>
      </c>
      <c r="I62" s="1">
        <f t="shared" si="5"/>
        <v>-1.6760000071371906E-3</v>
      </c>
      <c r="K62" s="3"/>
      <c r="L62" s="3"/>
      <c r="M62" s="22">
        <f t="shared" si="9"/>
        <v>0.18015821751180458</v>
      </c>
      <c r="N62" s="11">
        <f t="shared" si="8"/>
        <v>35406.728999999999</v>
      </c>
      <c r="O62" s="4">
        <f t="shared" si="10"/>
        <v>3.3063682660725832E-2</v>
      </c>
    </row>
    <row r="63" spans="1:15">
      <c r="A63" s="1" t="s">
        <v>135</v>
      </c>
      <c r="C63" s="39">
        <v>50719.925000000003</v>
      </c>
      <c r="D63" s="39"/>
      <c r="E63" s="1">
        <f t="shared" si="6"/>
        <v>21452.092456269893</v>
      </c>
      <c r="F63" s="6">
        <f t="shared" si="1"/>
        <v>21452</v>
      </c>
      <c r="G63" s="1">
        <f t="shared" si="7"/>
        <v>6.742600000143284E-2</v>
      </c>
      <c r="I63" s="1">
        <f t="shared" si="5"/>
        <v>6.742600000143284E-2</v>
      </c>
      <c r="K63" s="3"/>
      <c r="L63" s="3"/>
      <c r="M63" s="22">
        <f t="shared" si="9"/>
        <v>0.18864806982607135</v>
      </c>
      <c r="N63" s="11">
        <f t="shared" si="8"/>
        <v>35701.425000000003</v>
      </c>
      <c r="O63" s="4">
        <f t="shared" si="10"/>
        <v>1.4694790212569534E-2</v>
      </c>
    </row>
    <row r="64" spans="1:15">
      <c r="A64" s="1" t="s">
        <v>135</v>
      </c>
      <c r="C64" s="39">
        <v>50723.845000000001</v>
      </c>
      <c r="D64" s="39"/>
      <c r="E64" s="1">
        <f t="shared" si="6"/>
        <v>21457.467661353847</v>
      </c>
      <c r="F64" s="6">
        <f t="shared" si="1"/>
        <v>21457.5</v>
      </c>
      <c r="G64" s="1">
        <f t="shared" si="7"/>
        <v>-2.358375000039814E-2</v>
      </c>
      <c r="I64" s="1">
        <f t="shared" si="5"/>
        <v>-2.358375000039814E-2</v>
      </c>
      <c r="K64" s="3"/>
      <c r="L64" s="3"/>
      <c r="M64" s="22">
        <f t="shared" si="9"/>
        <v>0.1887649571651549</v>
      </c>
      <c r="N64" s="11">
        <f t="shared" si="8"/>
        <v>35705.345000000001</v>
      </c>
      <c r="O64" s="4">
        <f t="shared" si="10"/>
        <v>4.5091973434881798E-2</v>
      </c>
    </row>
    <row r="65" spans="1:30">
      <c r="A65" s="1" t="s">
        <v>135</v>
      </c>
      <c r="C65" s="39">
        <v>50732.294999999998</v>
      </c>
      <c r="D65" s="39"/>
      <c r="E65" s="1">
        <f t="shared" si="6"/>
        <v>21469.054519251658</v>
      </c>
      <c r="F65" s="6">
        <f t="shared" si="1"/>
        <v>21469</v>
      </c>
      <c r="G65" s="1">
        <f t="shared" si="7"/>
        <v>3.9759499995852821E-2</v>
      </c>
      <c r="I65" s="1">
        <f t="shared" si="5"/>
        <v>3.9759499995852821E-2</v>
      </c>
      <c r="K65" s="3"/>
      <c r="L65" s="3"/>
      <c r="M65" s="22">
        <f t="shared" si="9"/>
        <v>0.18900947147323688</v>
      </c>
      <c r="N65" s="11">
        <f t="shared" si="8"/>
        <v>35713.794999999998</v>
      </c>
      <c r="O65" s="4">
        <f t="shared" si="10"/>
        <v>2.2275553985999955E-2</v>
      </c>
    </row>
    <row r="66" spans="1:30">
      <c r="A66" s="1" t="s">
        <v>135</v>
      </c>
      <c r="C66" s="39">
        <v>50742.669000000002</v>
      </c>
      <c r="D66" s="39"/>
      <c r="E66" s="1">
        <f t="shared" si="6"/>
        <v>21483.279615563137</v>
      </c>
      <c r="F66" s="6">
        <f t="shared" si="1"/>
        <v>21483.5</v>
      </c>
      <c r="G66" s="1">
        <f t="shared" si="7"/>
        <v>-0.16072074999829056</v>
      </c>
      <c r="I66" s="1">
        <f t="shared" si="5"/>
        <v>-0.16072074999829056</v>
      </c>
      <c r="K66" s="3"/>
      <c r="L66" s="3"/>
      <c r="M66" s="22">
        <f t="shared" si="9"/>
        <v>0.18931799101045466</v>
      </c>
      <c r="N66" s="11">
        <f t="shared" si="8"/>
        <v>35724.169000000002</v>
      </c>
      <c r="O66" s="4">
        <f t="shared" si="10"/>
        <v>0.1225271202069874</v>
      </c>
    </row>
    <row r="67" spans="1:30">
      <c r="A67" s="1" t="s">
        <v>135</v>
      </c>
      <c r="C67" s="39">
        <v>50757.192000000003</v>
      </c>
      <c r="D67" s="39"/>
      <c r="E67" s="1">
        <f t="shared" si="6"/>
        <v>21503.193927663724</v>
      </c>
      <c r="F67" s="6">
        <f t="shared" si="1"/>
        <v>21503</v>
      </c>
      <c r="G67" s="1">
        <f t="shared" si="7"/>
        <v>0.141426499998488</v>
      </c>
      <c r="I67" s="1">
        <f t="shared" si="5"/>
        <v>0.141426499998488</v>
      </c>
      <c r="K67" s="3"/>
      <c r="L67" s="3"/>
      <c r="M67" s="22">
        <f t="shared" si="9"/>
        <v>0.1897332815357734</v>
      </c>
      <c r="N67" s="11">
        <f t="shared" si="8"/>
        <v>35738.692000000003</v>
      </c>
      <c r="O67" s="4">
        <f t="shared" si="10"/>
        <v>2.3335451424910179E-3</v>
      </c>
    </row>
    <row r="68" spans="1:30">
      <c r="A68" s="1" t="s">
        <v>135</v>
      </c>
      <c r="C68" s="39">
        <v>50759.13</v>
      </c>
      <c r="D68" s="39"/>
      <c r="E68" s="1">
        <f t="shared" si="6"/>
        <v>21505.851363238387</v>
      </c>
      <c r="F68" s="6">
        <f t="shared" si="1"/>
        <v>21506</v>
      </c>
      <c r="G68" s="1">
        <f t="shared" si="7"/>
        <v>-0.10839700001088204</v>
      </c>
      <c r="I68" s="1">
        <f t="shared" si="5"/>
        <v>-0.10839700001088204</v>
      </c>
      <c r="K68" s="3"/>
      <c r="L68" s="3"/>
      <c r="M68" s="22">
        <f t="shared" si="9"/>
        <v>0.18979721157662632</v>
      </c>
      <c r="N68" s="11">
        <f t="shared" si="8"/>
        <v>35740.629999999997</v>
      </c>
      <c r="O68" s="4">
        <f t="shared" si="10"/>
        <v>8.8919787824295701E-2</v>
      </c>
    </row>
    <row r="69" spans="1:30">
      <c r="A69" s="1" t="s">
        <v>135</v>
      </c>
      <c r="C69" s="39">
        <v>50761.069000000003</v>
      </c>
      <c r="D69" s="39"/>
      <c r="E69" s="1">
        <f t="shared" si="6"/>
        <v>21508.510170038851</v>
      </c>
      <c r="F69" s="6">
        <f t="shared" si="1"/>
        <v>21508.5</v>
      </c>
      <c r="G69" s="1">
        <f t="shared" si="7"/>
        <v>7.4167499988107011E-3</v>
      </c>
      <c r="I69" s="1">
        <f t="shared" si="5"/>
        <v>7.4167499988107011E-3</v>
      </c>
      <c r="K69" s="3"/>
      <c r="L69" s="3"/>
      <c r="M69" s="22">
        <f t="shared" si="9"/>
        <v>0.18985049459398229</v>
      </c>
      <c r="N69" s="11">
        <f t="shared" si="8"/>
        <v>35742.569000000003</v>
      </c>
      <c r="O69" s="4">
        <f t="shared" si="10"/>
        <v>3.32820711670163E-2</v>
      </c>
    </row>
    <row r="70" spans="1:30">
      <c r="A70" s="1" t="s">
        <v>136</v>
      </c>
      <c r="C70" s="39">
        <v>50866.481</v>
      </c>
      <c r="D70" s="39"/>
      <c r="E70" s="1">
        <f t="shared" si="6"/>
        <v>21653.05382266896</v>
      </c>
      <c r="F70" s="6">
        <f t="shared" si="1"/>
        <v>21653</v>
      </c>
      <c r="G70" s="1">
        <f t="shared" si="7"/>
        <v>3.9251499998499639E-2</v>
      </c>
      <c r="I70" s="1">
        <f t="shared" si="5"/>
        <v>3.9251499998499639E-2</v>
      </c>
      <c r="K70" s="3"/>
      <c r="L70" s="3"/>
      <c r="M70" s="22">
        <f t="shared" si="9"/>
        <v>0.19294258590767394</v>
      </c>
      <c r="N70" s="11">
        <f t="shared" si="8"/>
        <v>35847.981</v>
      </c>
      <c r="O70" s="4">
        <f t="shared" si="10"/>
        <v>2.3620949887941195E-2</v>
      </c>
    </row>
    <row r="71" spans="1:30">
      <c r="A71" s="1" t="s">
        <v>135</v>
      </c>
      <c r="C71" s="39">
        <v>51100.373</v>
      </c>
      <c r="D71" s="39">
        <v>8.0000000000000004E-4</v>
      </c>
      <c r="E71" s="1">
        <f t="shared" si="6"/>
        <v>21973.77256437733</v>
      </c>
      <c r="F71" s="6">
        <f t="shared" si="1"/>
        <v>21974</v>
      </c>
      <c r="G71" s="1">
        <f t="shared" si="7"/>
        <v>-0.16586300000199117</v>
      </c>
      <c r="K71" s="3">
        <f>+G71</f>
        <v>-0.16586300000199117</v>
      </c>
      <c r="L71" s="3"/>
      <c r="M71" s="22">
        <f t="shared" si="9"/>
        <v>0.19989827943871563</v>
      </c>
      <c r="N71" s="11">
        <f t="shared" si="8"/>
        <v>36081.873</v>
      </c>
      <c r="O71" s="4">
        <f t="shared" si="10"/>
        <v>0.1337813135381028</v>
      </c>
      <c r="AA71" s="1" t="s">
        <v>47</v>
      </c>
      <c r="AC71" s="1" t="s">
        <v>49</v>
      </c>
      <c r="AD71" s="1">
        <v>15</v>
      </c>
    </row>
    <row r="72" spans="1:30">
      <c r="A72" s="1" t="s">
        <v>135</v>
      </c>
      <c r="C72" s="39">
        <v>51180.097999999998</v>
      </c>
      <c r="D72" s="39"/>
      <c r="E72" s="1">
        <f t="shared" si="6"/>
        <v>22083.093540223872</v>
      </c>
      <c r="F72" s="6">
        <f t="shared" si="1"/>
        <v>22083</v>
      </c>
      <c r="G72" s="1">
        <f t="shared" si="7"/>
        <v>6.8216499996196944E-2</v>
      </c>
      <c r="I72" s="1">
        <f>G72</f>
        <v>6.8216499996196944E-2</v>
      </c>
      <c r="K72" s="3"/>
      <c r="L72" s="3"/>
      <c r="M72" s="22">
        <f t="shared" si="9"/>
        <v>0.20228739453644368</v>
      </c>
      <c r="N72" s="11">
        <f t="shared" si="8"/>
        <v>36161.597999999998</v>
      </c>
      <c r="O72" s="4">
        <f t="shared" si="10"/>
        <v>1.7975004762821961E-2</v>
      </c>
    </row>
    <row r="73" spans="1:30">
      <c r="A73" s="1" t="s">
        <v>135</v>
      </c>
      <c r="C73" s="39">
        <v>51188.315999999999</v>
      </c>
      <c r="D73" s="39"/>
      <c r="E73" s="1">
        <f t="shared" si="6"/>
        <v>22094.362273739167</v>
      </c>
      <c r="F73" s="6">
        <f t="shared" si="1"/>
        <v>22094.5</v>
      </c>
      <c r="G73" s="1">
        <f t="shared" si="7"/>
        <v>-0.10044025000388501</v>
      </c>
      <c r="I73" s="1">
        <f>G73</f>
        <v>-0.10044025000388501</v>
      </c>
      <c r="K73" s="3"/>
      <c r="L73" s="3"/>
      <c r="M73" s="22">
        <f t="shared" si="9"/>
        <v>0.20254026171118533</v>
      </c>
      <c r="N73" s="11">
        <f t="shared" si="8"/>
        <v>36169.815999999999</v>
      </c>
      <c r="O73" s="4">
        <f t="shared" si="10"/>
        <v>9.1797190479125879E-2</v>
      </c>
    </row>
    <row r="74" spans="1:30">
      <c r="A74" s="24"/>
      <c r="B74" s="23"/>
      <c r="C74" s="40"/>
      <c r="D74" s="40"/>
      <c r="F74" s="6"/>
      <c r="K74" s="3"/>
      <c r="L74" s="3"/>
      <c r="M74" s="22"/>
      <c r="N74" s="11"/>
      <c r="O74" s="4"/>
    </row>
    <row r="75" spans="1:30">
      <c r="A75" s="24"/>
      <c r="B75" s="23"/>
      <c r="C75" s="40"/>
      <c r="D75" s="40"/>
      <c r="F75" s="6"/>
      <c r="K75" s="3"/>
      <c r="L75" s="3"/>
      <c r="M75" s="22"/>
      <c r="N75" s="11"/>
      <c r="O75" s="4"/>
    </row>
    <row r="76" spans="1:30">
      <c r="A76" s="24"/>
      <c r="B76" s="23"/>
      <c r="C76" s="40"/>
      <c r="D76" s="40"/>
      <c r="F76" s="6"/>
      <c r="K76" s="3"/>
      <c r="L76" s="3"/>
      <c r="M76" s="22"/>
      <c r="N76" s="11"/>
      <c r="O76" s="4"/>
    </row>
    <row r="77" spans="1:30">
      <c r="A77" s="24"/>
      <c r="B77" s="23"/>
      <c r="C77" s="40"/>
      <c r="D77" s="40"/>
      <c r="F77" s="6"/>
      <c r="K77" s="3"/>
      <c r="L77" s="3"/>
      <c r="M77" s="22"/>
      <c r="N77" s="11"/>
      <c r="O77" s="4"/>
    </row>
    <row r="78" spans="1:30">
      <c r="A78" s="24"/>
      <c r="B78" s="23"/>
      <c r="C78" s="40"/>
      <c r="D78" s="40"/>
      <c r="F78" s="6"/>
      <c r="K78" s="3"/>
      <c r="L78" s="3"/>
      <c r="M78" s="22"/>
      <c r="N78" s="11"/>
      <c r="O78" s="4"/>
    </row>
    <row r="79" spans="1:30">
      <c r="A79" s="24"/>
      <c r="B79" s="23"/>
      <c r="C79" s="40"/>
      <c r="D79" s="40"/>
      <c r="F79" s="6"/>
      <c r="K79" s="3"/>
      <c r="L79" s="3"/>
      <c r="M79" s="22"/>
      <c r="N79" s="11"/>
      <c r="O79" s="4"/>
    </row>
    <row r="80" spans="1:30">
      <c r="A80" s="24"/>
      <c r="B80" s="23"/>
      <c r="C80" s="40"/>
      <c r="D80" s="40"/>
      <c r="F80" s="6"/>
      <c r="K80" s="3"/>
      <c r="L80" s="3"/>
      <c r="M80" s="22"/>
      <c r="N80" s="11"/>
      <c r="O80" s="4"/>
    </row>
    <row r="81" spans="1:15">
      <c r="A81" s="24"/>
      <c r="B81" s="23"/>
      <c r="C81" s="40"/>
      <c r="D81" s="40"/>
      <c r="F81" s="6"/>
      <c r="K81" s="3"/>
      <c r="L81" s="3"/>
      <c r="M81" s="22"/>
      <c r="N81" s="11"/>
      <c r="O81" s="4"/>
    </row>
    <row r="82" spans="1:15">
      <c r="A82" s="24"/>
      <c r="B82" s="23"/>
      <c r="C82" s="40"/>
      <c r="D82" s="40"/>
      <c r="F82" s="6"/>
      <c r="K82" s="3"/>
      <c r="L82" s="3"/>
      <c r="M82" s="22"/>
      <c r="N82" s="11"/>
      <c r="O82" s="4"/>
    </row>
    <row r="83" spans="1:15">
      <c r="A83" s="24"/>
      <c r="B83" s="23"/>
      <c r="C83" s="40"/>
      <c r="D83" s="40"/>
      <c r="F83" s="6"/>
      <c r="K83" s="3"/>
      <c r="L83" s="3"/>
      <c r="M83" s="22"/>
      <c r="N83" s="11"/>
      <c r="O83" s="4"/>
    </row>
    <row r="84" spans="1:15">
      <c r="A84" s="24"/>
      <c r="B84" s="23"/>
      <c r="C84" s="40"/>
      <c r="D84" s="40"/>
      <c r="F84" s="6"/>
      <c r="K84" s="3"/>
      <c r="L84" s="3"/>
      <c r="M84" s="22"/>
      <c r="N84" s="11"/>
      <c r="O84" s="4"/>
    </row>
    <row r="85" spans="1:15">
      <c r="A85" s="24"/>
      <c r="B85" s="23"/>
      <c r="C85" s="40"/>
      <c r="D85" s="40"/>
      <c r="F85" s="6"/>
      <c r="K85" s="3"/>
      <c r="L85" s="3"/>
      <c r="M85" s="22"/>
      <c r="N85" s="11"/>
      <c r="O85" s="4"/>
    </row>
    <row r="86" spans="1:15">
      <c r="A86" s="24"/>
      <c r="B86" s="23"/>
      <c r="C86" s="40"/>
      <c r="D86" s="40"/>
      <c r="F86" s="6"/>
      <c r="K86" s="3"/>
      <c r="L86" s="3"/>
      <c r="M86" s="22"/>
      <c r="N86" s="11"/>
      <c r="O86" s="4"/>
    </row>
    <row r="87" spans="1:15">
      <c r="A87" s="24"/>
      <c r="B87" s="23"/>
      <c r="C87" s="40"/>
      <c r="D87" s="40"/>
      <c r="F87" s="6"/>
      <c r="K87" s="3"/>
      <c r="L87" s="3"/>
      <c r="M87" s="22"/>
      <c r="N87" s="11"/>
      <c r="O87" s="4"/>
    </row>
    <row r="88" spans="1:15">
      <c r="A88" s="24"/>
      <c r="B88" s="23"/>
      <c r="C88" s="40"/>
      <c r="D88" s="40"/>
      <c r="F88" s="6"/>
      <c r="K88" s="3"/>
      <c r="L88" s="3"/>
      <c r="M88" s="22"/>
      <c r="N88" s="11"/>
      <c r="O88" s="4"/>
    </row>
    <row r="89" spans="1:15">
      <c r="A89" s="24"/>
      <c r="B89" s="23"/>
      <c r="C89" s="40"/>
      <c r="D89" s="40"/>
      <c r="F89" s="6"/>
      <c r="K89" s="3"/>
      <c r="L89" s="3"/>
      <c r="M89" s="22"/>
      <c r="N89" s="11"/>
      <c r="O89" s="4"/>
    </row>
    <row r="90" spans="1:15">
      <c r="A90" s="24"/>
      <c r="B90" s="23"/>
      <c r="C90" s="40"/>
      <c r="D90" s="40"/>
      <c r="F90" s="6"/>
      <c r="K90" s="3"/>
      <c r="L90" s="3"/>
      <c r="M90" s="22"/>
      <c r="N90" s="11"/>
      <c r="O90" s="4"/>
    </row>
    <row r="91" spans="1:15">
      <c r="A91" s="24"/>
      <c r="B91" s="23"/>
      <c r="C91" s="40"/>
      <c r="D91" s="40"/>
      <c r="F91" s="6"/>
      <c r="K91" s="3"/>
      <c r="L91" s="3"/>
      <c r="M91" s="22"/>
      <c r="N91" s="11"/>
      <c r="O91" s="4"/>
    </row>
    <row r="92" spans="1:15">
      <c r="A92" s="24"/>
      <c r="B92" s="23"/>
      <c r="C92" s="40"/>
      <c r="D92" s="40"/>
      <c r="F92" s="6"/>
      <c r="K92" s="3"/>
      <c r="L92" s="3"/>
      <c r="M92" s="22"/>
      <c r="N92" s="11"/>
      <c r="O92" s="4"/>
    </row>
    <row r="93" spans="1:15">
      <c r="A93" s="24"/>
      <c r="B93" s="23"/>
      <c r="C93" s="40"/>
      <c r="D93" s="40"/>
      <c r="F93" s="6"/>
      <c r="K93" s="3"/>
      <c r="L93" s="3"/>
      <c r="M93" s="22"/>
      <c r="N93" s="11"/>
      <c r="O93" s="4"/>
    </row>
    <row r="94" spans="1:15">
      <c r="A94" s="24"/>
      <c r="B94" s="23"/>
      <c r="C94" s="40"/>
      <c r="D94" s="40"/>
      <c r="F94" s="6"/>
      <c r="K94" s="3"/>
      <c r="L94" s="3"/>
      <c r="M94" s="22"/>
      <c r="N94" s="11"/>
      <c r="O94" s="4"/>
    </row>
    <row r="95" spans="1:15">
      <c r="A95" s="24"/>
      <c r="B95" s="23"/>
      <c r="C95" s="40"/>
      <c r="D95" s="40"/>
      <c r="F95" s="6"/>
      <c r="K95" s="3"/>
      <c r="L95" s="3"/>
      <c r="M95" s="22"/>
      <c r="N95" s="11"/>
      <c r="O95" s="4"/>
    </row>
    <row r="96" spans="1:15">
      <c r="A96" s="24"/>
      <c r="B96" s="23"/>
      <c r="C96" s="40"/>
      <c r="D96" s="40"/>
      <c r="F96" s="6"/>
      <c r="K96" s="3"/>
      <c r="L96" s="3"/>
      <c r="M96" s="22"/>
      <c r="N96" s="11"/>
      <c r="O96" s="4"/>
    </row>
    <row r="97" spans="1:15">
      <c r="A97" s="24"/>
      <c r="B97" s="23"/>
      <c r="C97" s="40"/>
      <c r="D97" s="40"/>
      <c r="F97" s="6"/>
      <c r="K97" s="3"/>
      <c r="L97" s="3"/>
      <c r="M97" s="22"/>
      <c r="N97" s="11"/>
      <c r="O97" s="4"/>
    </row>
    <row r="98" spans="1:15">
      <c r="A98" s="24"/>
      <c r="B98" s="23"/>
      <c r="C98" s="40"/>
      <c r="D98" s="40"/>
      <c r="F98" s="6"/>
      <c r="K98" s="3"/>
      <c r="L98" s="3"/>
      <c r="M98" s="22"/>
      <c r="N98" s="11"/>
      <c r="O98" s="4"/>
    </row>
    <row r="99" spans="1:15">
      <c r="A99" s="24"/>
      <c r="B99" s="23"/>
      <c r="C99" s="40"/>
      <c r="D99" s="40"/>
      <c r="F99" s="6"/>
      <c r="K99" s="3"/>
      <c r="L99" s="3"/>
      <c r="M99" s="22"/>
      <c r="N99" s="11"/>
      <c r="O99" s="4"/>
    </row>
    <row r="100" spans="1:15">
      <c r="A100" s="24"/>
      <c r="B100" s="23"/>
      <c r="C100" s="40"/>
      <c r="D100" s="40"/>
      <c r="F100" s="6"/>
      <c r="K100" s="3"/>
      <c r="L100" s="3"/>
      <c r="M100" s="22"/>
      <c r="N100" s="11"/>
      <c r="O100" s="4"/>
    </row>
    <row r="101" spans="1:15">
      <c r="A101" s="24"/>
      <c r="B101" s="23"/>
      <c r="C101" s="40"/>
      <c r="D101" s="40"/>
      <c r="F101" s="6"/>
      <c r="K101" s="3"/>
      <c r="L101" s="3"/>
      <c r="M101" s="22"/>
      <c r="N101" s="11"/>
      <c r="O101" s="4"/>
    </row>
    <row r="102" spans="1:15">
      <c r="A102" s="24"/>
      <c r="B102" s="23"/>
      <c r="C102" s="40"/>
      <c r="D102" s="40"/>
      <c r="F102" s="6"/>
      <c r="K102" s="3"/>
      <c r="L102" s="3"/>
      <c r="M102" s="22"/>
      <c r="N102" s="11"/>
      <c r="O102" s="4"/>
    </row>
    <row r="103" spans="1:15">
      <c r="A103" s="24"/>
      <c r="B103" s="23"/>
      <c r="C103" s="40"/>
      <c r="D103" s="40"/>
      <c r="F103" s="6"/>
      <c r="K103" s="3"/>
      <c r="L103" s="3"/>
      <c r="M103" s="22"/>
      <c r="N103" s="11"/>
      <c r="O103" s="4"/>
    </row>
    <row r="104" spans="1:15">
      <c r="A104" s="24"/>
      <c r="B104" s="23"/>
      <c r="C104" s="40"/>
      <c r="D104" s="40"/>
      <c r="F104" s="6"/>
      <c r="K104" s="3"/>
      <c r="L104" s="3"/>
      <c r="M104" s="22"/>
      <c r="N104" s="11"/>
      <c r="O104" s="4"/>
    </row>
    <row r="105" spans="1:15">
      <c r="A105" s="24"/>
      <c r="B105" s="23"/>
      <c r="C105" s="40"/>
      <c r="D105" s="40"/>
      <c r="F105" s="6"/>
      <c r="K105" s="3"/>
      <c r="L105" s="3"/>
      <c r="M105" s="22"/>
      <c r="N105" s="11"/>
      <c r="O105" s="4"/>
    </row>
    <row r="106" spans="1:15">
      <c r="A106" s="24"/>
      <c r="B106" s="23"/>
      <c r="C106" s="40"/>
      <c r="D106" s="40"/>
      <c r="F106" s="6"/>
      <c r="K106" s="3"/>
      <c r="L106" s="3"/>
      <c r="M106" s="22"/>
      <c r="N106" s="11"/>
      <c r="O106" s="4"/>
    </row>
    <row r="107" spans="1:15">
      <c r="A107" s="24"/>
      <c r="B107" s="23"/>
      <c r="C107" s="40"/>
      <c r="D107" s="40"/>
      <c r="F107" s="6"/>
      <c r="K107" s="3"/>
      <c r="L107" s="3"/>
      <c r="M107" s="22"/>
      <c r="N107" s="11"/>
      <c r="O107" s="4"/>
    </row>
    <row r="108" spans="1:15">
      <c r="A108" s="24"/>
      <c r="B108" s="23"/>
      <c r="C108" s="40"/>
      <c r="D108" s="40"/>
      <c r="F108" s="6"/>
      <c r="K108" s="3"/>
      <c r="L108" s="3"/>
      <c r="M108" s="22"/>
      <c r="N108" s="11"/>
      <c r="O108" s="4"/>
    </row>
    <row r="109" spans="1:15">
      <c r="A109" s="24"/>
      <c r="B109" s="23"/>
      <c r="C109" s="40"/>
      <c r="D109" s="40"/>
      <c r="F109" s="6"/>
      <c r="K109" s="3"/>
      <c r="L109" s="3"/>
      <c r="M109" s="22"/>
      <c r="N109" s="11"/>
      <c r="O109" s="4"/>
    </row>
    <row r="110" spans="1:15">
      <c r="A110" s="24"/>
      <c r="B110" s="23"/>
      <c r="C110" s="40"/>
      <c r="D110" s="40"/>
      <c r="F110" s="6"/>
      <c r="K110" s="3"/>
      <c r="L110" s="3"/>
      <c r="M110" s="22"/>
      <c r="N110" s="11"/>
      <c r="O110" s="4"/>
    </row>
    <row r="111" spans="1:15">
      <c r="A111" s="24"/>
      <c r="B111" s="23"/>
      <c r="C111" s="40"/>
      <c r="D111" s="40"/>
      <c r="F111" s="6"/>
      <c r="K111" s="3"/>
      <c r="L111" s="3"/>
      <c r="M111" s="22"/>
      <c r="N111" s="11"/>
      <c r="O111" s="4"/>
    </row>
    <row r="112" spans="1:15">
      <c r="A112" s="24"/>
      <c r="B112" s="23"/>
      <c r="C112" s="40"/>
      <c r="D112" s="40"/>
      <c r="F112" s="6"/>
      <c r="K112" s="3"/>
      <c r="L112" s="3"/>
      <c r="M112" s="22"/>
      <c r="N112" s="11"/>
      <c r="O112" s="4"/>
    </row>
    <row r="113" spans="1:15">
      <c r="A113" s="24"/>
      <c r="B113" s="23"/>
      <c r="C113" s="40"/>
      <c r="D113" s="40"/>
      <c r="F113" s="6"/>
      <c r="K113" s="3"/>
      <c r="L113" s="3"/>
      <c r="M113" s="22"/>
      <c r="N113" s="11"/>
      <c r="O113" s="4"/>
    </row>
    <row r="114" spans="1:15">
      <c r="A114" s="24"/>
      <c r="B114" s="23"/>
      <c r="C114" s="40"/>
      <c r="D114" s="40"/>
      <c r="F114" s="6"/>
      <c r="K114" s="3"/>
      <c r="L114" s="3"/>
      <c r="M114" s="22"/>
      <c r="N114" s="11"/>
      <c r="O114" s="4"/>
    </row>
    <row r="115" spans="1:15">
      <c r="A115" s="24"/>
      <c r="B115" s="23"/>
      <c r="C115" s="40"/>
      <c r="D115" s="40"/>
      <c r="F115" s="6"/>
      <c r="K115" s="3"/>
      <c r="L115" s="3"/>
      <c r="M115" s="22"/>
      <c r="N115" s="11"/>
      <c r="O115" s="4"/>
    </row>
    <row r="116" spans="1:15">
      <c r="A116" s="24"/>
      <c r="B116" s="23"/>
      <c r="C116" s="40"/>
      <c r="D116" s="40"/>
      <c r="F116" s="6"/>
      <c r="K116" s="3"/>
      <c r="L116" s="3"/>
      <c r="M116" s="22"/>
      <c r="N116" s="11"/>
      <c r="O116" s="4"/>
    </row>
    <row r="117" spans="1:15">
      <c r="C117" s="39"/>
      <c r="D117" s="39"/>
    </row>
    <row r="118" spans="1:15">
      <c r="C118" s="39"/>
      <c r="D118" s="39"/>
    </row>
    <row r="119" spans="1:15">
      <c r="C119" s="39"/>
      <c r="D119" s="39"/>
    </row>
    <row r="120" spans="1:15">
      <c r="C120" s="39"/>
      <c r="D120" s="39"/>
    </row>
    <row r="121" spans="1:15">
      <c r="C121" s="39"/>
      <c r="D121" s="39"/>
    </row>
    <row r="122" spans="1:15">
      <c r="C122" s="39"/>
      <c r="D122" s="39"/>
    </row>
    <row r="123" spans="1:15">
      <c r="C123" s="39"/>
      <c r="D123" s="39"/>
    </row>
    <row r="124" spans="1:15">
      <c r="C124" s="39"/>
      <c r="D124" s="39"/>
    </row>
    <row r="125" spans="1:15">
      <c r="C125" s="39"/>
      <c r="D125" s="39"/>
    </row>
    <row r="126" spans="1:15">
      <c r="C126" s="39"/>
      <c r="D126" s="39"/>
    </row>
    <row r="127" spans="1:15">
      <c r="C127" s="39"/>
      <c r="D127" s="39"/>
    </row>
    <row r="128" spans="1:15">
      <c r="C128" s="39"/>
      <c r="D128" s="39"/>
    </row>
    <row r="129" spans="3:4">
      <c r="C129" s="39"/>
      <c r="D129" s="39"/>
    </row>
    <row r="130" spans="3:4">
      <c r="C130" s="39"/>
      <c r="D130" s="39"/>
    </row>
    <row r="131" spans="3:4">
      <c r="C131" s="39"/>
      <c r="D131" s="39"/>
    </row>
    <row r="132" spans="3:4">
      <c r="C132" s="39"/>
      <c r="D132" s="39"/>
    </row>
    <row r="133" spans="3:4">
      <c r="C133" s="39"/>
      <c r="D133" s="39"/>
    </row>
    <row r="134" spans="3:4">
      <c r="C134" s="39"/>
      <c r="D134" s="39"/>
    </row>
    <row r="135" spans="3:4">
      <c r="C135" s="39"/>
      <c r="D135" s="39"/>
    </row>
    <row r="136" spans="3:4">
      <c r="C136" s="39"/>
      <c r="D136" s="39"/>
    </row>
    <row r="137" spans="3:4">
      <c r="C137" s="39"/>
      <c r="D137" s="39"/>
    </row>
    <row r="138" spans="3:4">
      <c r="C138" s="39"/>
      <c r="D138" s="39"/>
    </row>
    <row r="139" spans="3:4">
      <c r="C139" s="39"/>
      <c r="D139" s="39"/>
    </row>
    <row r="140" spans="3:4">
      <c r="C140" s="39"/>
      <c r="D140" s="39"/>
    </row>
    <row r="141" spans="3:4">
      <c r="C141" s="39"/>
      <c r="D141" s="39"/>
    </row>
    <row r="142" spans="3:4">
      <c r="C142" s="39"/>
      <c r="D142" s="39"/>
    </row>
    <row r="143" spans="3:4">
      <c r="C143" s="39"/>
      <c r="D143" s="39"/>
    </row>
    <row r="144" spans="3:4">
      <c r="C144" s="39"/>
      <c r="D144" s="39"/>
    </row>
    <row r="145" spans="3:4">
      <c r="C145" s="39"/>
      <c r="D145" s="39"/>
    </row>
    <row r="146" spans="3:4">
      <c r="C146" s="39"/>
      <c r="D146" s="39"/>
    </row>
    <row r="147" spans="3:4">
      <c r="C147" s="39"/>
      <c r="D147" s="39"/>
    </row>
    <row r="148" spans="3:4">
      <c r="C148" s="39"/>
      <c r="D148" s="39"/>
    </row>
    <row r="149" spans="3:4">
      <c r="C149" s="39"/>
      <c r="D149" s="39"/>
    </row>
    <row r="150" spans="3:4">
      <c r="C150" s="39"/>
      <c r="D150" s="39"/>
    </row>
    <row r="151" spans="3:4">
      <c r="C151" s="39"/>
      <c r="D151" s="39"/>
    </row>
    <row r="152" spans="3:4">
      <c r="C152" s="39"/>
      <c r="D152" s="39"/>
    </row>
    <row r="153" spans="3:4">
      <c r="C153" s="39"/>
      <c r="D153" s="39"/>
    </row>
    <row r="154" spans="3:4">
      <c r="C154" s="39"/>
      <c r="D154" s="39"/>
    </row>
    <row r="155" spans="3:4">
      <c r="C155" s="39"/>
      <c r="D155" s="39"/>
    </row>
    <row r="156" spans="3:4">
      <c r="C156" s="39"/>
      <c r="D156" s="39"/>
    </row>
    <row r="157" spans="3:4">
      <c r="C157" s="39"/>
      <c r="D157" s="39"/>
    </row>
    <row r="158" spans="3:4">
      <c r="C158" s="39"/>
      <c r="D158" s="39"/>
    </row>
    <row r="159" spans="3:4">
      <c r="C159" s="39"/>
      <c r="D159" s="39"/>
    </row>
    <row r="160" spans="3:4">
      <c r="C160" s="39"/>
      <c r="D160" s="39"/>
    </row>
    <row r="161" spans="3:4">
      <c r="C161" s="39"/>
      <c r="D161" s="39"/>
    </row>
    <row r="162" spans="3:4">
      <c r="C162" s="39"/>
      <c r="D162" s="39"/>
    </row>
    <row r="163" spans="3:4">
      <c r="C163" s="39"/>
      <c r="D163" s="39"/>
    </row>
    <row r="164" spans="3:4">
      <c r="C164" s="39"/>
      <c r="D164" s="39"/>
    </row>
    <row r="165" spans="3:4">
      <c r="C165" s="39"/>
      <c r="D165" s="39"/>
    </row>
    <row r="166" spans="3:4">
      <c r="C166" s="39"/>
      <c r="D166" s="39"/>
    </row>
    <row r="167" spans="3:4">
      <c r="C167" s="39"/>
      <c r="D167" s="39"/>
    </row>
    <row r="168" spans="3:4">
      <c r="C168" s="39"/>
      <c r="D168" s="39"/>
    </row>
    <row r="169" spans="3:4">
      <c r="C169" s="39"/>
      <c r="D169" s="39"/>
    </row>
    <row r="170" spans="3:4">
      <c r="C170" s="39"/>
      <c r="D170" s="39"/>
    </row>
    <row r="171" spans="3:4">
      <c r="C171" s="39"/>
      <c r="D171" s="39"/>
    </row>
    <row r="172" spans="3:4">
      <c r="C172" s="39"/>
      <c r="D172" s="39"/>
    </row>
    <row r="173" spans="3:4">
      <c r="C173" s="39"/>
      <c r="D173" s="39"/>
    </row>
    <row r="174" spans="3:4">
      <c r="C174" s="39"/>
      <c r="D174" s="39"/>
    </row>
    <row r="175" spans="3:4">
      <c r="C175" s="39"/>
      <c r="D175" s="39"/>
    </row>
    <row r="176" spans="3:4">
      <c r="C176" s="39"/>
      <c r="D176" s="39"/>
    </row>
    <row r="177" spans="3:4">
      <c r="C177" s="39"/>
      <c r="D177" s="39"/>
    </row>
    <row r="178" spans="3:4">
      <c r="C178" s="39"/>
      <c r="D178" s="39"/>
    </row>
    <row r="179" spans="3:4">
      <c r="C179" s="39"/>
      <c r="D179" s="39"/>
    </row>
    <row r="180" spans="3:4">
      <c r="C180" s="39"/>
      <c r="D180" s="39"/>
    </row>
    <row r="181" spans="3:4">
      <c r="C181" s="39"/>
      <c r="D181" s="39"/>
    </row>
    <row r="182" spans="3:4">
      <c r="C182" s="39"/>
      <c r="D182" s="39"/>
    </row>
    <row r="183" spans="3:4">
      <c r="C183" s="39"/>
      <c r="D183" s="39"/>
    </row>
    <row r="184" spans="3:4">
      <c r="C184" s="39"/>
      <c r="D184" s="39"/>
    </row>
    <row r="185" spans="3:4">
      <c r="C185" s="39"/>
      <c r="D185" s="39"/>
    </row>
    <row r="186" spans="3:4">
      <c r="C186" s="39"/>
      <c r="D186" s="39"/>
    </row>
    <row r="187" spans="3:4">
      <c r="C187" s="39"/>
      <c r="D187" s="39"/>
    </row>
    <row r="188" spans="3:4">
      <c r="C188" s="39"/>
      <c r="D188" s="39"/>
    </row>
    <row r="189" spans="3:4">
      <c r="C189" s="39"/>
      <c r="D189" s="39"/>
    </row>
    <row r="190" spans="3:4">
      <c r="C190" s="39"/>
      <c r="D190" s="39"/>
    </row>
    <row r="191" spans="3:4">
      <c r="C191" s="39"/>
      <c r="D191" s="39"/>
    </row>
    <row r="192" spans="3:4">
      <c r="C192" s="39"/>
      <c r="D192" s="39"/>
    </row>
    <row r="193" spans="3:4">
      <c r="C193" s="39"/>
      <c r="D193" s="39"/>
    </row>
    <row r="194" spans="3:4">
      <c r="C194" s="39"/>
      <c r="D194" s="39"/>
    </row>
    <row r="195" spans="3:4">
      <c r="C195" s="39"/>
      <c r="D195" s="39"/>
    </row>
    <row r="196" spans="3:4">
      <c r="C196" s="39"/>
      <c r="D196" s="39"/>
    </row>
    <row r="197" spans="3:4">
      <c r="C197" s="39"/>
      <c r="D197" s="39"/>
    </row>
    <row r="198" spans="3:4">
      <c r="C198" s="39"/>
      <c r="D198" s="39"/>
    </row>
    <row r="199" spans="3:4">
      <c r="C199" s="39"/>
      <c r="D199" s="39"/>
    </row>
    <row r="200" spans="3:4">
      <c r="C200" s="39"/>
      <c r="D200" s="39"/>
    </row>
    <row r="201" spans="3:4">
      <c r="C201" s="39"/>
      <c r="D201" s="39"/>
    </row>
    <row r="202" spans="3:4">
      <c r="C202" s="39"/>
      <c r="D202" s="39"/>
    </row>
    <row r="203" spans="3:4">
      <c r="C203" s="39"/>
      <c r="D203" s="39"/>
    </row>
    <row r="204" spans="3:4">
      <c r="C204" s="39"/>
      <c r="D204" s="39"/>
    </row>
    <row r="205" spans="3:4">
      <c r="C205" s="39"/>
      <c r="D205" s="39"/>
    </row>
    <row r="206" spans="3:4">
      <c r="C206" s="39"/>
      <c r="D206" s="39"/>
    </row>
    <row r="207" spans="3:4">
      <c r="C207" s="39"/>
      <c r="D207" s="39"/>
    </row>
    <row r="208" spans="3:4">
      <c r="C208" s="39"/>
      <c r="D208" s="39"/>
    </row>
    <row r="209" spans="3:4">
      <c r="C209" s="39"/>
      <c r="D209" s="39"/>
    </row>
    <row r="210" spans="3:4">
      <c r="C210" s="39"/>
      <c r="D210" s="39"/>
    </row>
    <row r="211" spans="3:4">
      <c r="C211" s="39"/>
      <c r="D211" s="39"/>
    </row>
    <row r="212" spans="3:4">
      <c r="C212" s="39"/>
      <c r="D212" s="39"/>
    </row>
    <row r="213" spans="3:4">
      <c r="C213" s="39"/>
      <c r="D213" s="39"/>
    </row>
    <row r="214" spans="3:4">
      <c r="C214" s="39"/>
      <c r="D214" s="39"/>
    </row>
    <row r="215" spans="3:4">
      <c r="C215" s="39"/>
      <c r="D215" s="39"/>
    </row>
    <row r="216" spans="3:4">
      <c r="C216" s="39"/>
      <c r="D216" s="39"/>
    </row>
    <row r="217" spans="3:4">
      <c r="C217" s="39"/>
      <c r="D217" s="39"/>
    </row>
    <row r="218" spans="3:4">
      <c r="C218" s="39"/>
      <c r="D218" s="39"/>
    </row>
    <row r="219" spans="3:4">
      <c r="C219" s="39"/>
      <c r="D219" s="39"/>
    </row>
    <row r="220" spans="3:4">
      <c r="C220" s="39"/>
      <c r="D220" s="39"/>
    </row>
    <row r="221" spans="3:4">
      <c r="C221" s="39"/>
      <c r="D221" s="39"/>
    </row>
    <row r="222" spans="3:4">
      <c r="C222" s="39"/>
      <c r="D222" s="39"/>
    </row>
    <row r="223" spans="3:4">
      <c r="C223" s="39"/>
      <c r="D223" s="39"/>
    </row>
    <row r="224" spans="3:4">
      <c r="C224" s="39"/>
      <c r="D224" s="39"/>
    </row>
    <row r="225" spans="3:4">
      <c r="C225" s="39"/>
      <c r="D225" s="39"/>
    </row>
    <row r="226" spans="3:4">
      <c r="C226" s="39"/>
      <c r="D226" s="39"/>
    </row>
    <row r="227" spans="3:4">
      <c r="C227" s="39"/>
      <c r="D227" s="39"/>
    </row>
    <row r="228" spans="3:4">
      <c r="C228" s="39"/>
      <c r="D228" s="39"/>
    </row>
    <row r="229" spans="3:4">
      <c r="C229" s="39"/>
      <c r="D229" s="39"/>
    </row>
    <row r="230" spans="3:4">
      <c r="C230" s="39"/>
      <c r="D230" s="39"/>
    </row>
    <row r="231" spans="3:4">
      <c r="C231" s="39"/>
      <c r="D231" s="39"/>
    </row>
    <row r="232" spans="3:4">
      <c r="C232" s="39"/>
      <c r="D232" s="39"/>
    </row>
    <row r="233" spans="3:4">
      <c r="C233" s="39"/>
      <c r="D233" s="39"/>
    </row>
    <row r="234" spans="3:4">
      <c r="C234" s="39"/>
      <c r="D234" s="39"/>
    </row>
    <row r="235" spans="3:4">
      <c r="C235" s="39"/>
      <c r="D235" s="39"/>
    </row>
    <row r="236" spans="3:4">
      <c r="C236" s="39"/>
      <c r="D236" s="39"/>
    </row>
    <row r="237" spans="3:4">
      <c r="C237" s="39"/>
      <c r="D237" s="39"/>
    </row>
    <row r="238" spans="3:4">
      <c r="C238" s="39"/>
      <c r="D238" s="39"/>
    </row>
    <row r="239" spans="3:4">
      <c r="C239" s="39"/>
      <c r="D239" s="39"/>
    </row>
    <row r="240" spans="3:4">
      <c r="C240" s="39"/>
      <c r="D240" s="39"/>
    </row>
    <row r="241" spans="3:4">
      <c r="C241" s="39"/>
      <c r="D241" s="39"/>
    </row>
    <row r="242" spans="3:4">
      <c r="C242" s="39"/>
      <c r="D242" s="39"/>
    </row>
    <row r="243" spans="3:4">
      <c r="C243" s="39"/>
      <c r="D243" s="39"/>
    </row>
    <row r="244" spans="3:4">
      <c r="C244" s="39"/>
      <c r="D244" s="39"/>
    </row>
    <row r="245" spans="3:4">
      <c r="C245" s="39"/>
      <c r="D245" s="39"/>
    </row>
    <row r="246" spans="3:4">
      <c r="C246" s="39"/>
      <c r="D246" s="39"/>
    </row>
    <row r="247" spans="3:4">
      <c r="C247" s="39"/>
      <c r="D247" s="39"/>
    </row>
    <row r="248" spans="3:4">
      <c r="C248" s="39"/>
      <c r="D248" s="39"/>
    </row>
    <row r="249" spans="3:4">
      <c r="C249" s="39"/>
      <c r="D249" s="39"/>
    </row>
    <row r="250" spans="3:4">
      <c r="C250" s="39"/>
      <c r="D250" s="39"/>
    </row>
    <row r="251" spans="3:4">
      <c r="C251" s="39"/>
      <c r="D251" s="39"/>
    </row>
    <row r="252" spans="3:4">
      <c r="C252" s="39"/>
      <c r="D252" s="39"/>
    </row>
    <row r="253" spans="3:4">
      <c r="C253" s="39"/>
      <c r="D253" s="39"/>
    </row>
    <row r="254" spans="3:4">
      <c r="C254" s="39"/>
      <c r="D254" s="39"/>
    </row>
    <row r="255" spans="3:4">
      <c r="C255" s="39"/>
      <c r="D255" s="39"/>
    </row>
    <row r="256" spans="3:4">
      <c r="C256" s="39"/>
      <c r="D256" s="39"/>
    </row>
    <row r="257" spans="3:4">
      <c r="C257" s="39"/>
      <c r="D257" s="39"/>
    </row>
    <row r="258" spans="3:4">
      <c r="C258" s="39"/>
      <c r="D258" s="39"/>
    </row>
    <row r="259" spans="3:4">
      <c r="C259" s="39"/>
      <c r="D259" s="39"/>
    </row>
    <row r="260" spans="3:4">
      <c r="C260" s="39"/>
      <c r="D260" s="39"/>
    </row>
    <row r="261" spans="3:4">
      <c r="C261" s="39"/>
      <c r="D261" s="39"/>
    </row>
    <row r="262" spans="3:4">
      <c r="C262" s="39"/>
      <c r="D262" s="39"/>
    </row>
    <row r="263" spans="3:4">
      <c r="C263" s="39"/>
      <c r="D263" s="39"/>
    </row>
    <row r="264" spans="3:4">
      <c r="C264" s="39"/>
      <c r="D264" s="39"/>
    </row>
    <row r="265" spans="3:4">
      <c r="C265" s="39"/>
      <c r="D265" s="39"/>
    </row>
    <row r="266" spans="3:4">
      <c r="C266" s="39"/>
      <c r="D266" s="39"/>
    </row>
    <row r="267" spans="3:4">
      <c r="C267" s="39"/>
      <c r="D267" s="39"/>
    </row>
    <row r="268" spans="3:4">
      <c r="C268" s="39"/>
      <c r="D268" s="39"/>
    </row>
    <row r="269" spans="3:4">
      <c r="C269" s="39"/>
      <c r="D269" s="39"/>
    </row>
    <row r="270" spans="3:4">
      <c r="C270" s="39"/>
      <c r="D270" s="39"/>
    </row>
    <row r="271" spans="3:4">
      <c r="C271" s="39"/>
      <c r="D271" s="39"/>
    </row>
    <row r="272" spans="3:4">
      <c r="C272" s="39"/>
      <c r="D272" s="39"/>
    </row>
    <row r="273" spans="3:4">
      <c r="C273" s="39"/>
      <c r="D273" s="39"/>
    </row>
    <row r="274" spans="3:4">
      <c r="C274" s="39"/>
      <c r="D274" s="39"/>
    </row>
    <row r="275" spans="3:4">
      <c r="C275" s="39"/>
      <c r="D275" s="39"/>
    </row>
    <row r="276" spans="3:4">
      <c r="C276" s="39"/>
      <c r="D276" s="39"/>
    </row>
    <row r="277" spans="3:4">
      <c r="C277" s="39"/>
      <c r="D277" s="39"/>
    </row>
    <row r="278" spans="3:4">
      <c r="C278" s="39"/>
      <c r="D278" s="39"/>
    </row>
    <row r="279" spans="3:4">
      <c r="C279" s="39"/>
      <c r="D279" s="39"/>
    </row>
    <row r="280" spans="3:4">
      <c r="C280" s="39"/>
      <c r="D280" s="39"/>
    </row>
    <row r="281" spans="3:4">
      <c r="C281" s="39"/>
      <c r="D281" s="39"/>
    </row>
    <row r="282" spans="3:4">
      <c r="C282" s="39"/>
      <c r="D282" s="39"/>
    </row>
    <row r="283" spans="3:4">
      <c r="C283" s="39"/>
      <c r="D283" s="39"/>
    </row>
    <row r="284" spans="3:4">
      <c r="C284" s="39"/>
      <c r="D284" s="39"/>
    </row>
    <row r="285" spans="3:4">
      <c r="C285" s="39"/>
      <c r="D285" s="39"/>
    </row>
    <row r="286" spans="3:4">
      <c r="C286" s="39"/>
      <c r="D286" s="39"/>
    </row>
    <row r="287" spans="3:4">
      <c r="C287" s="39"/>
      <c r="D287" s="39"/>
    </row>
    <row r="288" spans="3:4">
      <c r="C288" s="39"/>
      <c r="D288" s="39"/>
    </row>
    <row r="289" spans="3:4">
      <c r="C289" s="39"/>
      <c r="D289" s="39"/>
    </row>
    <row r="290" spans="3:4">
      <c r="C290" s="39"/>
      <c r="D290" s="39"/>
    </row>
    <row r="291" spans="3:4">
      <c r="C291" s="39"/>
      <c r="D291" s="39"/>
    </row>
    <row r="292" spans="3:4">
      <c r="C292" s="39"/>
      <c r="D292" s="39"/>
    </row>
    <row r="293" spans="3:4">
      <c r="C293" s="39"/>
      <c r="D293" s="39"/>
    </row>
    <row r="294" spans="3:4">
      <c r="C294" s="39"/>
      <c r="D294" s="39"/>
    </row>
    <row r="295" spans="3:4">
      <c r="C295" s="39"/>
      <c r="D295" s="39"/>
    </row>
    <row r="296" spans="3:4">
      <c r="C296" s="39"/>
      <c r="D296" s="39"/>
    </row>
    <row r="297" spans="3:4">
      <c r="C297" s="39"/>
      <c r="D297" s="39"/>
    </row>
    <row r="298" spans="3:4">
      <c r="C298" s="39"/>
      <c r="D298" s="39"/>
    </row>
    <row r="299" spans="3:4">
      <c r="C299" s="39"/>
      <c r="D299" s="39"/>
    </row>
    <row r="300" spans="3:4">
      <c r="C300" s="39"/>
      <c r="D300" s="39"/>
    </row>
    <row r="301" spans="3:4">
      <c r="C301" s="39"/>
      <c r="D301" s="39"/>
    </row>
    <row r="302" spans="3:4">
      <c r="C302" s="39"/>
      <c r="D302" s="39"/>
    </row>
    <row r="303" spans="3:4">
      <c r="C303" s="39"/>
      <c r="D303" s="39"/>
    </row>
    <row r="304" spans="3:4">
      <c r="C304" s="39"/>
      <c r="D304" s="39"/>
    </row>
    <row r="305" spans="3:4">
      <c r="C305" s="39"/>
      <c r="D305" s="39"/>
    </row>
    <row r="306" spans="3:4">
      <c r="C306" s="39"/>
      <c r="D306" s="39"/>
    </row>
    <row r="307" spans="3:4">
      <c r="C307" s="39"/>
      <c r="D307" s="39"/>
    </row>
    <row r="308" spans="3:4">
      <c r="C308" s="39"/>
      <c r="D308" s="39"/>
    </row>
    <row r="309" spans="3:4">
      <c r="C309" s="39"/>
      <c r="D309" s="39"/>
    </row>
    <row r="310" spans="3:4">
      <c r="C310" s="39"/>
      <c r="D310" s="39"/>
    </row>
    <row r="311" spans="3:4">
      <c r="C311" s="39"/>
      <c r="D311" s="39"/>
    </row>
    <row r="312" spans="3:4">
      <c r="C312" s="39"/>
      <c r="D312" s="39"/>
    </row>
    <row r="313" spans="3:4">
      <c r="C313" s="39"/>
      <c r="D313" s="39"/>
    </row>
    <row r="314" spans="3:4">
      <c r="C314" s="39"/>
      <c r="D314" s="39"/>
    </row>
    <row r="315" spans="3:4">
      <c r="C315" s="39"/>
      <c r="D315" s="39"/>
    </row>
    <row r="316" spans="3:4">
      <c r="C316" s="39"/>
      <c r="D316" s="39"/>
    </row>
    <row r="317" spans="3:4">
      <c r="C317" s="39"/>
      <c r="D317" s="39"/>
    </row>
    <row r="318" spans="3:4">
      <c r="C318" s="39"/>
      <c r="D318" s="39"/>
    </row>
    <row r="319" spans="3:4">
      <c r="C319" s="39"/>
      <c r="D319" s="39"/>
    </row>
    <row r="320" spans="3:4">
      <c r="C320" s="39"/>
      <c r="D320" s="39"/>
    </row>
    <row r="321" spans="3:4">
      <c r="C321" s="39"/>
      <c r="D321" s="39"/>
    </row>
    <row r="322" spans="3:4">
      <c r="C322" s="39"/>
      <c r="D322" s="39"/>
    </row>
    <row r="323" spans="3:4">
      <c r="C323" s="39"/>
      <c r="D323" s="39"/>
    </row>
    <row r="324" spans="3:4">
      <c r="C324" s="39"/>
      <c r="D324" s="39"/>
    </row>
    <row r="325" spans="3:4">
      <c r="C325" s="39"/>
      <c r="D325" s="39"/>
    </row>
    <row r="326" spans="3:4">
      <c r="C326" s="39"/>
      <c r="D326" s="39"/>
    </row>
    <row r="327" spans="3:4">
      <c r="C327" s="39"/>
      <c r="D327" s="39"/>
    </row>
    <row r="328" spans="3:4">
      <c r="C328" s="39"/>
      <c r="D328" s="39"/>
    </row>
    <row r="329" spans="3:4">
      <c r="C329" s="39"/>
      <c r="D329" s="39"/>
    </row>
    <row r="330" spans="3:4">
      <c r="C330" s="39"/>
      <c r="D330" s="39"/>
    </row>
    <row r="331" spans="3:4">
      <c r="C331" s="39"/>
      <c r="D331" s="39"/>
    </row>
    <row r="332" spans="3:4">
      <c r="C332" s="39"/>
      <c r="D332" s="39"/>
    </row>
    <row r="333" spans="3:4">
      <c r="C333" s="39"/>
      <c r="D333" s="39"/>
    </row>
    <row r="334" spans="3:4">
      <c r="C334" s="39"/>
      <c r="D334" s="39"/>
    </row>
    <row r="335" spans="3:4">
      <c r="C335" s="39"/>
      <c r="D335" s="39"/>
    </row>
    <row r="336" spans="3:4">
      <c r="C336" s="39"/>
      <c r="D336" s="39"/>
    </row>
    <row r="337" spans="3:4">
      <c r="C337" s="39"/>
      <c r="D337" s="39"/>
    </row>
    <row r="338" spans="3:4">
      <c r="C338" s="39"/>
      <c r="D338" s="39"/>
    </row>
    <row r="339" spans="3:4">
      <c r="C339" s="39"/>
      <c r="D339" s="39"/>
    </row>
    <row r="340" spans="3:4">
      <c r="C340" s="39"/>
      <c r="D340" s="39"/>
    </row>
    <row r="341" spans="3:4">
      <c r="C341" s="39"/>
      <c r="D341" s="39"/>
    </row>
    <row r="342" spans="3:4">
      <c r="C342" s="39"/>
      <c r="D342" s="39"/>
    </row>
    <row r="343" spans="3:4">
      <c r="C343" s="39"/>
      <c r="D343" s="39"/>
    </row>
    <row r="344" spans="3:4">
      <c r="C344" s="39"/>
      <c r="D344" s="39"/>
    </row>
    <row r="345" spans="3:4">
      <c r="C345" s="39"/>
      <c r="D345" s="39"/>
    </row>
    <row r="346" spans="3:4">
      <c r="C346" s="39"/>
      <c r="D346" s="39"/>
    </row>
    <row r="347" spans="3:4">
      <c r="C347" s="39"/>
      <c r="D347" s="39"/>
    </row>
    <row r="348" spans="3:4">
      <c r="C348" s="39"/>
      <c r="D348" s="39"/>
    </row>
    <row r="349" spans="3:4">
      <c r="C349" s="39"/>
      <c r="D349" s="39"/>
    </row>
    <row r="350" spans="3:4">
      <c r="C350" s="39"/>
      <c r="D350" s="39"/>
    </row>
    <row r="351" spans="3:4">
      <c r="C351" s="39"/>
      <c r="D351" s="39"/>
    </row>
    <row r="352" spans="3:4">
      <c r="C352" s="39"/>
      <c r="D352" s="39"/>
    </row>
    <row r="353" spans="3:4">
      <c r="C353" s="39"/>
      <c r="D353" s="39"/>
    </row>
    <row r="354" spans="3:4">
      <c r="C354" s="39"/>
      <c r="D354" s="39"/>
    </row>
    <row r="355" spans="3:4">
      <c r="C355" s="39"/>
      <c r="D355" s="39"/>
    </row>
    <row r="356" spans="3:4">
      <c r="C356" s="39"/>
      <c r="D356" s="39"/>
    </row>
    <row r="357" spans="3:4">
      <c r="C357" s="39"/>
      <c r="D357" s="39"/>
    </row>
    <row r="358" spans="3:4">
      <c r="C358" s="39"/>
      <c r="D358" s="39"/>
    </row>
    <row r="359" spans="3:4">
      <c r="C359" s="39"/>
      <c r="D359" s="39"/>
    </row>
    <row r="360" spans="3:4">
      <c r="C360" s="39"/>
      <c r="D360" s="39"/>
    </row>
    <row r="361" spans="3:4">
      <c r="C361" s="39"/>
      <c r="D361" s="39"/>
    </row>
    <row r="362" spans="3:4">
      <c r="C362" s="39"/>
      <c r="D362" s="39"/>
    </row>
    <row r="363" spans="3:4">
      <c r="C363" s="39"/>
      <c r="D363" s="39"/>
    </row>
    <row r="364" spans="3:4">
      <c r="C364" s="39"/>
      <c r="D364" s="39"/>
    </row>
    <row r="365" spans="3:4">
      <c r="C365" s="39"/>
      <c r="D365" s="39"/>
    </row>
    <row r="366" spans="3:4">
      <c r="C366" s="39"/>
      <c r="D366" s="39"/>
    </row>
    <row r="367" spans="3:4">
      <c r="C367" s="39"/>
      <c r="D367" s="39"/>
    </row>
    <row r="368" spans="3:4">
      <c r="C368" s="39"/>
      <c r="D368" s="39"/>
    </row>
    <row r="369" spans="3:4">
      <c r="C369" s="39"/>
      <c r="D369" s="39"/>
    </row>
    <row r="370" spans="3:4">
      <c r="C370" s="39"/>
      <c r="D370" s="39"/>
    </row>
    <row r="371" spans="3:4">
      <c r="C371" s="39"/>
      <c r="D371" s="39"/>
    </row>
    <row r="372" spans="3:4">
      <c r="C372" s="39"/>
      <c r="D372" s="39"/>
    </row>
    <row r="373" spans="3:4">
      <c r="C373" s="39"/>
      <c r="D373" s="39"/>
    </row>
    <row r="374" spans="3:4">
      <c r="C374" s="39"/>
      <c r="D374" s="39"/>
    </row>
    <row r="375" spans="3:4">
      <c r="C375" s="39"/>
      <c r="D375" s="39"/>
    </row>
    <row r="376" spans="3:4">
      <c r="C376" s="39"/>
      <c r="D376" s="39"/>
    </row>
    <row r="377" spans="3:4">
      <c r="C377" s="39"/>
      <c r="D377" s="39"/>
    </row>
    <row r="378" spans="3:4">
      <c r="C378" s="39"/>
      <c r="D378" s="39"/>
    </row>
    <row r="379" spans="3:4">
      <c r="C379" s="39"/>
      <c r="D379" s="39"/>
    </row>
    <row r="380" spans="3:4">
      <c r="C380" s="39"/>
      <c r="D380" s="39"/>
    </row>
  </sheetData>
  <sheetProtection sheet="1" objects="1" scenarios="1"/>
  <phoneticPr fontId="9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BP2540"/>
  <sheetViews>
    <sheetView topLeftCell="A94" workbookViewId="0"/>
  </sheetViews>
  <sheetFormatPr defaultRowHeight="12.75"/>
  <cols>
    <col min="1" max="1" width="16.7109375" style="1" customWidth="1"/>
    <col min="2" max="2" width="4.5703125" style="1" customWidth="1"/>
    <col min="3" max="3" width="13.28515625" style="1" customWidth="1"/>
    <col min="4" max="4" width="11.140625" style="1" customWidth="1"/>
    <col min="5" max="5" width="10.7109375" style="1" customWidth="1"/>
    <col min="6" max="6" width="17.42578125" style="1" customWidth="1"/>
    <col min="7" max="7" width="9.5703125" style="1" customWidth="1"/>
    <col min="8" max="8" width="9.140625" style="1"/>
    <col min="9" max="9" width="10.85546875" style="1" customWidth="1"/>
    <col min="10" max="12" width="9.140625" style="1"/>
    <col min="13" max="13" width="9" style="1" customWidth="1"/>
    <col min="14" max="14" width="10.7109375" style="1" customWidth="1"/>
    <col min="15" max="15" width="9.140625" style="1"/>
    <col min="17" max="17" width="12.42578125" style="1" bestFit="1" customWidth="1"/>
    <col min="18" max="18" width="9.140625" style="1"/>
    <col min="19" max="19" width="9.140625" style="74"/>
    <col min="20" max="25" width="9.140625" style="1"/>
    <col min="26" max="26" width="10.28515625" style="13" customWidth="1"/>
    <col min="27" max="27" width="12.140625" style="13" customWidth="1"/>
    <col min="28" max="28" width="9.42578125" style="13" customWidth="1"/>
    <col min="29" max="31" width="10.42578125" style="13" customWidth="1"/>
    <col min="32" max="32" width="10.5703125" style="13" customWidth="1"/>
    <col min="33" max="33" width="10.28515625" style="13" customWidth="1"/>
    <col min="34" max="37" width="9.42578125" style="13" customWidth="1"/>
    <col min="38" max="52" width="10.28515625" style="13" customWidth="1"/>
    <col min="53" max="53" width="11.85546875" style="13" customWidth="1"/>
    <col min="54" max="54" width="14.7109375" style="13" customWidth="1"/>
    <col min="55" max="68" width="10.28515625" style="13" customWidth="1"/>
    <col min="69" max="16384" width="9.140625" style="1"/>
  </cols>
  <sheetData>
    <row r="1" spans="1:64" ht="21" thickBot="1">
      <c r="A1" s="28" t="s">
        <v>54</v>
      </c>
      <c r="E1" s="3"/>
      <c r="I1" s="4"/>
      <c r="W1" s="1" t="s">
        <v>556</v>
      </c>
      <c r="AA1" s="131" t="s">
        <v>467</v>
      </c>
      <c r="AB1" s="132"/>
      <c r="AC1" s="132" t="s">
        <v>468</v>
      </c>
      <c r="AD1" s="132" t="s">
        <v>469</v>
      </c>
      <c r="AE1" s="35"/>
      <c r="AF1" s="13" t="s">
        <v>555</v>
      </c>
      <c r="AG1" s="13" t="s">
        <v>559</v>
      </c>
      <c r="AM1" s="119"/>
      <c r="AW1" s="133" t="s">
        <v>14</v>
      </c>
      <c r="AX1" s="134" t="s">
        <v>470</v>
      </c>
      <c r="AY1" s="69" t="s">
        <v>471</v>
      </c>
      <c r="AZ1" s="135" t="s">
        <v>472</v>
      </c>
      <c r="BA1" s="136" t="s">
        <v>473</v>
      </c>
      <c r="BB1" s="135" t="s">
        <v>474</v>
      </c>
      <c r="BC1" s="136" t="s">
        <v>475</v>
      </c>
      <c r="BD1" s="135" t="s">
        <v>476</v>
      </c>
      <c r="BE1" s="137" t="s">
        <v>477</v>
      </c>
      <c r="BF1" s="136" t="s">
        <v>478</v>
      </c>
      <c r="BG1" s="135" t="s">
        <v>479</v>
      </c>
      <c r="BH1" s="137" t="s">
        <v>480</v>
      </c>
      <c r="BI1" s="136" t="s">
        <v>481</v>
      </c>
      <c r="BJ1" s="135" t="s">
        <v>482</v>
      </c>
      <c r="BK1" s="137" t="s">
        <v>483</v>
      </c>
      <c r="BL1" s="136" t="s">
        <v>104</v>
      </c>
    </row>
    <row r="2" spans="1:64" ht="16.5" thickBot="1">
      <c r="A2" s="13" t="s">
        <v>34</v>
      </c>
      <c r="B2" s="1" t="s">
        <v>44</v>
      </c>
      <c r="D2" s="198" t="s">
        <v>554</v>
      </c>
      <c r="E2" s="199"/>
      <c r="F2" s="200"/>
      <c r="I2" s="4"/>
      <c r="AA2" s="138" t="s">
        <v>484</v>
      </c>
      <c r="AB2" s="139">
        <f>C7</f>
        <v>35075.521999999997</v>
      </c>
      <c r="AC2" s="140">
        <v>0</v>
      </c>
      <c r="AD2" s="139">
        <f>C8</f>
        <v>0.72927660000000005</v>
      </c>
      <c r="AE2" s="113" t="s">
        <v>486</v>
      </c>
      <c r="AF2" s="13" t="s">
        <v>558</v>
      </c>
      <c r="AG2" s="119" t="s">
        <v>560</v>
      </c>
      <c r="AL2" s="29"/>
      <c r="AW2" s="13">
        <v>-30000</v>
      </c>
      <c r="AX2" s="13">
        <f t="shared" ref="AX2:AX33" si="0">AB$3+AB$4*AW2+AB$5*AW2^2+AZ2</f>
        <v>0.37669938766284949</v>
      </c>
      <c r="AY2" s="13">
        <f t="shared" ref="AY2:AY33" si="1">AB$3+AB$4*AW2+AB$5*AW2^2</f>
        <v>0.3695751062573614</v>
      </c>
      <c r="AZ2" s="68">
        <f t="shared" ref="AZ2:AZ33" si="2">$AB$6*($AB$11/BA2*BB2+$AB$12)</f>
        <v>7.1242814054880742E-3</v>
      </c>
      <c r="BA2" s="13">
        <f t="shared" ref="BA2:BA33" si="3">1+$AB$7*COS(BC2)</f>
        <v>0.68269626153267082</v>
      </c>
      <c r="BB2" s="13">
        <f t="shared" ref="BB2:BB33" si="4">SIN(BC2+RADIANS($AB$9))</f>
        <v>0.93150306016759099</v>
      </c>
      <c r="BC2" s="13">
        <f t="shared" ref="BC2:BC33" si="5">2*ATAN(BD2)</f>
        <v>-2.93793087713936</v>
      </c>
      <c r="BD2" s="13">
        <f t="shared" ref="BD2:BD33" si="6">SQRT((1+$AB$7)/(1-$AB$7))*TAN(BE2/2)</f>
        <v>-9.7862359406047741</v>
      </c>
      <c r="BE2" s="13">
        <f t="shared" ref="BE2:BK11" si="7">$BL2+$AB$7*SIN(BF2)</f>
        <v>-21.707062258173611</v>
      </c>
      <c r="BF2" s="13">
        <f t="shared" si="7"/>
        <v>-21.706955765310617</v>
      </c>
      <c r="BG2" s="13">
        <f t="shared" si="7"/>
        <v>-21.707298164786597</v>
      </c>
      <c r="BH2" s="13">
        <f t="shared" si="7"/>
        <v>-21.7061971483032</v>
      </c>
      <c r="BI2" s="13">
        <f t="shared" si="7"/>
        <v>-21.709736309451092</v>
      </c>
      <c r="BJ2" s="13">
        <f t="shared" si="7"/>
        <v>-21.698346704006497</v>
      </c>
      <c r="BK2" s="13">
        <f t="shared" si="7"/>
        <v>-21.734869545723754</v>
      </c>
      <c r="BL2" s="13">
        <f t="shared" ref="BL2:BL33" si="8">RADIANS($AB$9)+$AB$18*(AW2-AB$15)</f>
        <v>-21.616218253549807</v>
      </c>
    </row>
    <row r="3" spans="1:64" ht="13.5" thickBot="1">
      <c r="A3" s="13"/>
      <c r="C3" s="2" t="s">
        <v>22</v>
      </c>
      <c r="D3" s="5"/>
      <c r="E3" s="205" t="s">
        <v>561</v>
      </c>
      <c r="I3" s="4"/>
      <c r="AA3" s="141" t="s">
        <v>487</v>
      </c>
      <c r="AB3" s="142">
        <f t="shared" ref="AB3:AB10" si="9">AC3*AD3</f>
        <v>-8.3257443024063293E-2</v>
      </c>
      <c r="AC3" s="144">
        <v>-8.3257443024063296</v>
      </c>
      <c r="AD3" s="13">
        <v>0.01</v>
      </c>
      <c r="AE3" s="115"/>
      <c r="AF3" s="144">
        <v>-8.3257443024063296</v>
      </c>
      <c r="AG3" s="143">
        <v>-7.8890642034825307</v>
      </c>
      <c r="AH3" s="143"/>
      <c r="AI3" s="143"/>
      <c r="AJ3" s="143"/>
      <c r="AK3" s="143"/>
      <c r="AL3" s="143"/>
      <c r="AM3" s="143"/>
      <c r="AW3" s="13">
        <v>-29500</v>
      </c>
      <c r="AX3" s="13">
        <f t="shared" si="0"/>
        <v>0.36128778739995637</v>
      </c>
      <c r="AY3" s="13">
        <f t="shared" si="1"/>
        <v>0.35543144583091285</v>
      </c>
      <c r="AZ3" s="68">
        <f t="shared" si="2"/>
        <v>5.8563415690435017E-3</v>
      </c>
      <c r="BA3" s="13">
        <f t="shared" si="3"/>
        <v>0.70363946527627952</v>
      </c>
      <c r="BB3" s="13">
        <f t="shared" si="4"/>
        <v>0.83389996252583942</v>
      </c>
      <c r="BC3" s="13">
        <f t="shared" si="5"/>
        <v>-2.725543993980482</v>
      </c>
      <c r="BD3" s="13">
        <f t="shared" si="6"/>
        <v>-4.7375876993478974</v>
      </c>
      <c r="BE3" s="13">
        <f t="shared" si="7"/>
        <v>-21.416682384971956</v>
      </c>
      <c r="BF3" s="13">
        <f t="shared" si="7"/>
        <v>-21.416596403293198</v>
      </c>
      <c r="BG3" s="13">
        <f t="shared" si="7"/>
        <v>-21.416912506581077</v>
      </c>
      <c r="BH3" s="13">
        <f t="shared" si="7"/>
        <v>-21.415750065034846</v>
      </c>
      <c r="BI3" s="13">
        <f t="shared" si="7"/>
        <v>-21.420020548952763</v>
      </c>
      <c r="BJ3" s="13">
        <f t="shared" si="7"/>
        <v>-21.404273243004617</v>
      </c>
      <c r="BK3" s="13">
        <f t="shared" si="7"/>
        <v>-21.461582266922594</v>
      </c>
      <c r="BL3" s="13">
        <f t="shared" si="8"/>
        <v>-21.240601694174433</v>
      </c>
    </row>
    <row r="4" spans="1:64" ht="13.5" thickBot="1">
      <c r="A4" s="14" t="s">
        <v>35</v>
      </c>
      <c r="B4" s="3"/>
      <c r="C4" s="7">
        <v>35075.461000000003</v>
      </c>
      <c r="D4" s="8">
        <v>0.72927425000000001</v>
      </c>
      <c r="E4" s="4"/>
      <c r="F4" s="6"/>
      <c r="G4" s="6"/>
      <c r="H4" s="6"/>
      <c r="AA4" s="145" t="s">
        <v>488</v>
      </c>
      <c r="AB4" s="146">
        <f t="shared" si="9"/>
        <v>-1.6779072481776983E-6</v>
      </c>
      <c r="AC4" s="149">
        <v>-1.6779072481776984</v>
      </c>
      <c r="AD4" s="148">
        <v>9.9999999999999995E-7</v>
      </c>
      <c r="AE4" s="115"/>
      <c r="AF4" s="149">
        <v>-1.6779072481776984</v>
      </c>
      <c r="AG4" s="147">
        <v>-0.81358117735065605</v>
      </c>
      <c r="AH4" s="147"/>
      <c r="AI4" s="147"/>
      <c r="AJ4" s="147"/>
      <c r="AK4" s="147"/>
      <c r="AL4" s="147"/>
      <c r="AM4" s="147"/>
      <c r="AW4" s="13">
        <v>-29000</v>
      </c>
      <c r="AX4" s="13">
        <f t="shared" si="0"/>
        <v>0.34552688574862456</v>
      </c>
      <c r="AY4" s="13">
        <f t="shared" si="1"/>
        <v>0.34151139392215091</v>
      </c>
      <c r="AZ4" s="68">
        <f t="shared" si="2"/>
        <v>4.0154918264736729E-3</v>
      </c>
      <c r="BA4" s="13">
        <f t="shared" si="3"/>
        <v>0.74142162994588323</v>
      </c>
      <c r="BB4" s="13">
        <f t="shared" si="4"/>
        <v>0.68564783867671553</v>
      </c>
      <c r="BC4" s="13">
        <f t="shared" si="5"/>
        <v>-2.4949006423745703</v>
      </c>
      <c r="BD4" s="13">
        <f t="shared" si="6"/>
        <v>-2.9841214746550349</v>
      </c>
      <c r="BE4" s="13">
        <f t="shared" si="7"/>
        <v>-21.114098666107694</v>
      </c>
      <c r="BF4" s="13">
        <f t="shared" si="7"/>
        <v>-21.114078256973823</v>
      </c>
      <c r="BG4" s="13">
        <f t="shared" si="7"/>
        <v>-21.114176766186215</v>
      </c>
      <c r="BH4" s="13">
        <f t="shared" si="7"/>
        <v>-21.113701181796088</v>
      </c>
      <c r="BI4" s="13">
        <f t="shared" si="7"/>
        <v>-21.115994709770366</v>
      </c>
      <c r="BJ4" s="13">
        <f t="shared" si="7"/>
        <v>-21.10487498516941</v>
      </c>
      <c r="BK4" s="13">
        <f t="shared" si="7"/>
        <v>-21.157482171399568</v>
      </c>
      <c r="BL4" s="13">
        <f t="shared" si="8"/>
        <v>-20.864985134799063</v>
      </c>
    </row>
    <row r="5" spans="1:64">
      <c r="A5" s="33" t="s">
        <v>157</v>
      </c>
      <c r="B5" s="13"/>
      <c r="C5" s="80">
        <v>8</v>
      </c>
      <c r="D5" s="13" t="s">
        <v>158</v>
      </c>
      <c r="E5" s="13"/>
      <c r="AA5" s="145" t="s">
        <v>57</v>
      </c>
      <c r="AB5" s="146">
        <f t="shared" si="9"/>
        <v>4.4721703537343752E-10</v>
      </c>
      <c r="AC5" s="149">
        <v>44.721703537343757</v>
      </c>
      <c r="AD5" s="13">
        <v>9.9999999999999994E-12</v>
      </c>
      <c r="AE5" s="115"/>
      <c r="AF5" s="149">
        <v>44.721703537343757</v>
      </c>
      <c r="AG5" s="147">
        <v>40.808520388801263</v>
      </c>
      <c r="AH5" s="147"/>
      <c r="AI5" s="147"/>
      <c r="AJ5" s="147"/>
      <c r="AK5" s="147"/>
      <c r="AL5" s="147"/>
      <c r="AM5" s="147"/>
      <c r="AW5" s="13">
        <v>-28500</v>
      </c>
      <c r="AX5" s="13">
        <f t="shared" si="0"/>
        <v>0.32946939312755169</v>
      </c>
      <c r="AY5" s="13">
        <f t="shared" si="1"/>
        <v>0.32781495053107573</v>
      </c>
      <c r="AZ5" s="68">
        <f t="shared" si="2"/>
        <v>1.6544425964759631E-3</v>
      </c>
      <c r="BA5" s="13">
        <f t="shared" si="3"/>
        <v>0.80094632167533353</v>
      </c>
      <c r="BB5" s="13">
        <f t="shared" si="4"/>
        <v>0.47324224530193909</v>
      </c>
      <c r="BC5" s="13">
        <f t="shared" si="5"/>
        <v>-2.2323749717242598</v>
      </c>
      <c r="BD5" s="13">
        <f t="shared" si="6"/>
        <v>-2.046027151300343</v>
      </c>
      <c r="BE5" s="13">
        <f t="shared" si="7"/>
        <v>-20.791328208652125</v>
      </c>
      <c r="BF5" s="13">
        <f t="shared" si="7"/>
        <v>-20.7913276644103</v>
      </c>
      <c r="BG5" s="13">
        <f t="shared" si="7"/>
        <v>-20.791332297884551</v>
      </c>
      <c r="BH5" s="13">
        <f t="shared" si="7"/>
        <v>-20.791292848427439</v>
      </c>
      <c r="BI5" s="13">
        <f t="shared" si="7"/>
        <v>-20.791628593722116</v>
      </c>
      <c r="BJ5" s="13">
        <f t="shared" si="7"/>
        <v>-20.788761816125756</v>
      </c>
      <c r="BK5" s="13">
        <f t="shared" si="7"/>
        <v>-20.812597234619325</v>
      </c>
      <c r="BL5" s="13">
        <f t="shared" si="8"/>
        <v>-20.489368575423693</v>
      </c>
    </row>
    <row r="6" spans="1:64" ht="13.5" thickBot="1">
      <c r="A6" s="14" t="s">
        <v>36</v>
      </c>
      <c r="W6" s="1">
        <v>7.9000000000000008E-3</v>
      </c>
      <c r="X6" s="1">
        <v>7.9000000000000008E-3</v>
      </c>
      <c r="Y6" s="204">
        <f>X6/AD6</f>
        <v>0.79</v>
      </c>
      <c r="AA6" s="145" t="s">
        <v>489</v>
      </c>
      <c r="AB6" s="146">
        <f t="shared" si="9"/>
        <v>7.9000000000000008E-3</v>
      </c>
      <c r="AC6" s="149">
        <v>0.79</v>
      </c>
      <c r="AD6" s="13">
        <v>0.01</v>
      </c>
      <c r="AE6" s="115" t="s">
        <v>486</v>
      </c>
      <c r="AF6" s="149">
        <v>0.79</v>
      </c>
      <c r="AG6" s="147">
        <v>1.8707129906879041</v>
      </c>
      <c r="AH6" s="147"/>
      <c r="AI6" s="147"/>
      <c r="AJ6" s="147"/>
      <c r="AK6" s="147"/>
      <c r="AL6" s="147"/>
      <c r="AM6" s="147"/>
      <c r="AW6" s="13">
        <v>-28000</v>
      </c>
      <c r="AX6" s="13">
        <f t="shared" si="0"/>
        <v>0.3132232156376617</v>
      </c>
      <c r="AY6" s="13">
        <f t="shared" si="1"/>
        <v>0.31434211565768727</v>
      </c>
      <c r="AZ6" s="13">
        <f t="shared" si="2"/>
        <v>-1.1189000200255697E-3</v>
      </c>
      <c r="BA6" s="13">
        <f t="shared" si="3"/>
        <v>0.8900208004237129</v>
      </c>
      <c r="BB6" s="13">
        <f t="shared" si="4"/>
        <v>0.17677862889979765</v>
      </c>
      <c r="BC6" s="13">
        <f t="shared" si="5"/>
        <v>-1.9171199117984412</v>
      </c>
      <c r="BD6" s="13">
        <f t="shared" si="6"/>
        <v>-1.4239884451332026</v>
      </c>
      <c r="BE6" s="13">
        <f t="shared" si="7"/>
        <v>-20.437703246018341</v>
      </c>
      <c r="BF6" s="13">
        <f t="shared" si="7"/>
        <v>-20.437703246018387</v>
      </c>
      <c r="BG6" s="13">
        <f t="shared" si="7"/>
        <v>-20.437703246009814</v>
      </c>
      <c r="BH6" s="13">
        <f t="shared" si="7"/>
        <v>-20.437703247534731</v>
      </c>
      <c r="BI6" s="13">
        <f t="shared" si="7"/>
        <v>-20.437702976264568</v>
      </c>
      <c r="BJ6" s="13">
        <f t="shared" si="7"/>
        <v>-20.437751166437611</v>
      </c>
      <c r="BK6" s="13">
        <f t="shared" si="7"/>
        <v>-20.422642338470293</v>
      </c>
      <c r="BL6" s="13">
        <f t="shared" si="8"/>
        <v>-20.11375201604832</v>
      </c>
    </row>
    <row r="7" spans="1:64">
      <c r="A7" s="13" t="s">
        <v>7</v>
      </c>
      <c r="C7" s="1">
        <v>35075.521999999997</v>
      </c>
      <c r="F7" s="174" t="s">
        <v>526</v>
      </c>
      <c r="G7" s="175">
        <f>G9/AB16</f>
        <v>6.1800127600455648</v>
      </c>
      <c r="H7" s="176"/>
      <c r="W7" s="1">
        <v>0.32400000000000001</v>
      </c>
      <c r="X7" s="1">
        <v>0.32400000000000001</v>
      </c>
      <c r="Y7" s="204">
        <f>X7/AD7</f>
        <v>0.32400000000000001</v>
      </c>
      <c r="AA7" s="150" t="s">
        <v>490</v>
      </c>
      <c r="AB7" s="151">
        <f t="shared" si="9"/>
        <v>0.32400000000000001</v>
      </c>
      <c r="AC7" s="149">
        <v>0.32400000000000001</v>
      </c>
      <c r="AD7" s="13">
        <v>1</v>
      </c>
      <c r="AE7" s="115"/>
      <c r="AF7" s="149">
        <v>0.32400000000000001</v>
      </c>
      <c r="AG7" s="147">
        <v>0.7509696307738094</v>
      </c>
      <c r="AH7" s="147"/>
      <c r="AI7" s="147"/>
      <c r="AJ7" s="147"/>
      <c r="AK7" s="147"/>
      <c r="AL7" s="147"/>
      <c r="AM7" s="147"/>
      <c r="AW7" s="13">
        <v>-27500</v>
      </c>
      <c r="AX7" s="13">
        <f t="shared" si="0"/>
        <v>0.29702920624618268</v>
      </c>
      <c r="AY7" s="13">
        <f t="shared" si="1"/>
        <v>0.30109288930198552</v>
      </c>
      <c r="AZ7" s="13">
        <f t="shared" si="2"/>
        <v>-4.0636830558028296E-3</v>
      </c>
      <c r="BA7" s="13">
        <f t="shared" si="3"/>
        <v>1.017804754555087</v>
      </c>
      <c r="BB7" s="13">
        <f t="shared" si="4"/>
        <v>-0.22173330124334223</v>
      </c>
      <c r="BC7" s="13">
        <f t="shared" si="5"/>
        <v>-1.5158156849257827</v>
      </c>
      <c r="BD7" s="13">
        <f t="shared" si="6"/>
        <v>-0.94647723279761498</v>
      </c>
      <c r="BE7" s="13">
        <f t="shared" si="7"/>
        <v>-20.038840651036306</v>
      </c>
      <c r="BF7" s="13">
        <f t="shared" si="7"/>
        <v>-20.03883946737157</v>
      </c>
      <c r="BG7" s="13">
        <f t="shared" si="7"/>
        <v>-20.03882965539972</v>
      </c>
      <c r="BH7" s="13">
        <f t="shared" si="7"/>
        <v>-20.038748328437585</v>
      </c>
      <c r="BI7" s="13">
        <f t="shared" si="7"/>
        <v>-20.038074879694882</v>
      </c>
      <c r="BJ7" s="13">
        <f t="shared" si="7"/>
        <v>-20.032540942283262</v>
      </c>
      <c r="BK7" s="13">
        <f t="shared" si="7"/>
        <v>-19.989616774282066</v>
      </c>
      <c r="BL7" s="13">
        <f t="shared" si="8"/>
        <v>-19.73813545667295</v>
      </c>
    </row>
    <row r="8" spans="1:64" ht="15.75">
      <c r="A8" s="13" t="s">
        <v>20</v>
      </c>
      <c r="C8" s="1">
        <v>0.72927660000000005</v>
      </c>
      <c r="F8" s="177" t="s">
        <v>525</v>
      </c>
      <c r="G8" s="171">
        <f>G9/365.24</f>
        <v>103.20621309276092</v>
      </c>
      <c r="H8" s="178" t="s">
        <v>492</v>
      </c>
      <c r="W8" s="1">
        <v>16.7</v>
      </c>
      <c r="X8" s="1">
        <v>16.7</v>
      </c>
      <c r="Y8" s="204">
        <f>X8/AD8</f>
        <v>1.67</v>
      </c>
      <c r="AA8" s="145" t="s">
        <v>491</v>
      </c>
      <c r="AB8" s="151">
        <f t="shared" si="9"/>
        <v>16.7</v>
      </c>
      <c r="AC8" s="149">
        <v>1.67</v>
      </c>
      <c r="AD8" s="13">
        <v>10</v>
      </c>
      <c r="AE8" s="115" t="s">
        <v>492</v>
      </c>
      <c r="AF8" s="149">
        <v>1.67</v>
      </c>
      <c r="AG8" s="147">
        <v>1.7189338722641776</v>
      </c>
      <c r="AH8" s="147"/>
      <c r="AI8" s="147"/>
      <c r="AJ8" s="147"/>
      <c r="AK8" s="147"/>
      <c r="AL8" s="147"/>
      <c r="AM8" s="147"/>
      <c r="AW8" s="13">
        <v>-27000</v>
      </c>
      <c r="AX8" s="13">
        <f t="shared" si="0"/>
        <v>0.28142198296173299</v>
      </c>
      <c r="AY8" s="13">
        <f t="shared" si="1"/>
        <v>0.28806727146397049</v>
      </c>
      <c r="AZ8" s="13">
        <f t="shared" si="2"/>
        <v>-6.6452885022374748E-3</v>
      </c>
      <c r="BA8" s="13">
        <f t="shared" si="3"/>
        <v>1.1803274859603172</v>
      </c>
      <c r="BB8" s="13">
        <f t="shared" si="4"/>
        <v>-0.68809330556467863</v>
      </c>
      <c r="BC8" s="13">
        <f t="shared" si="5"/>
        <v>-0.9805492468657192</v>
      </c>
      <c r="BD8" s="13">
        <f t="shared" si="6"/>
        <v>-0.53374095292547741</v>
      </c>
      <c r="BE8" s="13">
        <f t="shared" si="7"/>
        <v>-19.57826359682273</v>
      </c>
      <c r="BF8" s="13">
        <f t="shared" si="7"/>
        <v>-19.578226911686691</v>
      </c>
      <c r="BG8" s="13">
        <f t="shared" si="7"/>
        <v>-19.578075157057775</v>
      </c>
      <c r="BH8" s="13">
        <f t="shared" si="7"/>
        <v>-19.577447615034007</v>
      </c>
      <c r="BI8" s="13">
        <f t="shared" si="7"/>
        <v>-19.574856292087532</v>
      </c>
      <c r="BJ8" s="13">
        <f t="shared" si="7"/>
        <v>-19.564218149076133</v>
      </c>
      <c r="BK8" s="13">
        <f t="shared" si="7"/>
        <v>-19.52152546810531</v>
      </c>
      <c r="BL8" s="13">
        <f t="shared" si="8"/>
        <v>-19.36251889729758</v>
      </c>
    </row>
    <row r="9" spans="1:64" ht="16.5" thickBot="1">
      <c r="A9" s="27" t="s">
        <v>131</v>
      </c>
      <c r="B9" s="73">
        <v>80</v>
      </c>
      <c r="C9" s="1" t="str">
        <f>"F"&amp;B9</f>
        <v>F80</v>
      </c>
      <c r="D9" s="1" t="str">
        <f>"G"&amp;B9</f>
        <v>G80</v>
      </c>
      <c r="F9" s="179" t="s">
        <v>525</v>
      </c>
      <c r="G9" s="97">
        <f>MAX(N21:N1117)-MIN(N21:N254)</f>
        <v>37695.037270000001</v>
      </c>
      <c r="H9" s="180" t="s">
        <v>486</v>
      </c>
      <c r="V9" s="1" t="s">
        <v>557</v>
      </c>
      <c r="W9" s="1">
        <v>4.8810000000000002</v>
      </c>
      <c r="X9" s="1">
        <f>DEGREES(W9)</f>
        <v>279.66069980335482</v>
      </c>
      <c r="Y9" s="204">
        <f>X9/AD9</f>
        <v>27.966069980335483</v>
      </c>
      <c r="AA9" s="152" t="s">
        <v>493</v>
      </c>
      <c r="AB9" s="151">
        <f t="shared" si="9"/>
        <v>279.66069980335482</v>
      </c>
      <c r="AC9" s="149">
        <v>27.966069980335483</v>
      </c>
      <c r="AD9" s="13">
        <v>10</v>
      </c>
      <c r="AE9" s="115" t="s">
        <v>494</v>
      </c>
      <c r="AF9" s="149">
        <v>27.966069980335483</v>
      </c>
      <c r="AG9" s="147">
        <v>20.118990371448099</v>
      </c>
      <c r="AH9" s="147"/>
      <c r="AI9" s="147"/>
      <c r="AJ9" s="147"/>
      <c r="AK9" s="147"/>
      <c r="AL9" s="147"/>
      <c r="AM9" s="147"/>
      <c r="AW9" s="13">
        <v>-26500</v>
      </c>
      <c r="AX9" s="13">
        <f t="shared" si="0"/>
        <v>0.26738417805840137</v>
      </c>
      <c r="AY9" s="13">
        <f t="shared" si="1"/>
        <v>0.27526526214364222</v>
      </c>
      <c r="AZ9" s="13">
        <f t="shared" si="2"/>
        <v>-7.881084085240863E-3</v>
      </c>
      <c r="BA9" s="13">
        <f t="shared" si="3"/>
        <v>1.3111603155856144</v>
      </c>
      <c r="BB9" s="13">
        <f t="shared" si="4"/>
        <v>-0.99352565096292733</v>
      </c>
      <c r="BC9" s="13">
        <f t="shared" si="5"/>
        <v>-0.2824648497932909</v>
      </c>
      <c r="BD9" s="13">
        <f t="shared" si="6"/>
        <v>-0.14217901356460225</v>
      </c>
      <c r="BE9" s="13">
        <f t="shared" si="7"/>
        <v>-19.052047676066714</v>
      </c>
      <c r="BF9" s="13">
        <f t="shared" si="7"/>
        <v>-19.052001800596152</v>
      </c>
      <c r="BG9" s="13">
        <f t="shared" si="7"/>
        <v>-19.051857259887463</v>
      </c>
      <c r="BH9" s="13">
        <f t="shared" si="7"/>
        <v>-19.051401880758618</v>
      </c>
      <c r="BI9" s="13">
        <f t="shared" si="7"/>
        <v>-19.049967474310446</v>
      </c>
      <c r="BJ9" s="13">
        <f t="shared" si="7"/>
        <v>-19.045451928575815</v>
      </c>
      <c r="BK9" s="13">
        <f t="shared" si="7"/>
        <v>-19.031262799700002</v>
      </c>
      <c r="BL9" s="13">
        <f t="shared" si="8"/>
        <v>-18.986902337922206</v>
      </c>
    </row>
    <row r="10" spans="1:64" ht="13.5" thickBot="1">
      <c r="A10" s="13"/>
      <c r="C10" s="16" t="s">
        <v>42</v>
      </c>
      <c r="D10" s="16" t="s">
        <v>43</v>
      </c>
      <c r="E10" s="5"/>
      <c r="W10" s="1">
        <v>38920</v>
      </c>
      <c r="X10" s="1">
        <v>38920</v>
      </c>
      <c r="Y10" s="204">
        <f>X10/AD10</f>
        <v>3.8919999999999999</v>
      </c>
      <c r="Z10" s="13">
        <f>Y10/AD10</f>
        <v>3.8919999999999997E-4</v>
      </c>
      <c r="AA10" s="153" t="s">
        <v>495</v>
      </c>
      <c r="AB10" s="154">
        <f t="shared" si="9"/>
        <v>38920</v>
      </c>
      <c r="AC10" s="156">
        <v>3.8919999999999999</v>
      </c>
      <c r="AD10" s="13">
        <v>10000</v>
      </c>
      <c r="AE10" s="115" t="s">
        <v>496</v>
      </c>
      <c r="AF10" s="156">
        <v>3.8919999999999999</v>
      </c>
      <c r="AG10" s="155">
        <v>3.4919119310472526</v>
      </c>
      <c r="AH10" s="155"/>
      <c r="AI10" s="155"/>
      <c r="AJ10" s="155"/>
      <c r="AK10" s="155"/>
      <c r="AL10" s="155"/>
      <c r="AM10" s="155"/>
      <c r="AW10" s="13">
        <v>-26000</v>
      </c>
      <c r="AX10" s="13">
        <f t="shared" si="0"/>
        <v>0.25579752809568324</v>
      </c>
      <c r="AY10" s="13">
        <f t="shared" si="1"/>
        <v>0.26268686134100061</v>
      </c>
      <c r="AZ10" s="13">
        <f t="shared" si="2"/>
        <v>-6.8893332453173525E-3</v>
      </c>
      <c r="BA10" s="13">
        <f t="shared" si="3"/>
        <v>1.2868053655850509</v>
      </c>
      <c r="BB10" s="13">
        <f t="shared" si="4"/>
        <v>-0.79458058323494563</v>
      </c>
      <c r="BC10" s="13">
        <f t="shared" si="5"/>
        <v>0.48386882630756972</v>
      </c>
      <c r="BD10" s="13">
        <f t="shared" si="6"/>
        <v>0.24676793422329102</v>
      </c>
      <c r="BE10" s="13">
        <f t="shared" si="7"/>
        <v>-18.500490614647749</v>
      </c>
      <c r="BF10" s="13">
        <f t="shared" si="7"/>
        <v>-18.500553666647786</v>
      </c>
      <c r="BG10" s="13">
        <f t="shared" si="7"/>
        <v>-18.500760748303573</v>
      </c>
      <c r="BH10" s="13">
        <f t="shared" si="7"/>
        <v>-18.501440756851089</v>
      </c>
      <c r="BI10" s="13">
        <f t="shared" si="7"/>
        <v>-18.503672570956407</v>
      </c>
      <c r="BJ10" s="13">
        <f t="shared" si="7"/>
        <v>-18.510984949193823</v>
      </c>
      <c r="BK10" s="13">
        <f t="shared" si="7"/>
        <v>-18.534814651904096</v>
      </c>
      <c r="BL10" s="13">
        <f t="shared" si="8"/>
        <v>-18.611285778546836</v>
      </c>
    </row>
    <row r="11" spans="1:64" ht="14.25">
      <c r="A11" s="13" t="s">
        <v>37</v>
      </c>
      <c r="C11" s="13">
        <f ca="1">INTERCEPT(INDIRECT(D9):G96,INDIRECT(C9):F96)</f>
        <v>-0.40040110255050299</v>
      </c>
      <c r="D11" s="196">
        <f>AB3</f>
        <v>-8.3257443024063293E-2</v>
      </c>
      <c r="E11" s="191">
        <v>2.4948357507515673E-2</v>
      </c>
      <c r="F11" s="195">
        <v>1</v>
      </c>
      <c r="G11" s="1">
        <v>5.5543436148290458E-2</v>
      </c>
      <c r="AA11" s="157" t="s">
        <v>497</v>
      </c>
      <c r="AB11" s="30">
        <f>1-AB7^2</f>
        <v>0.89502400000000004</v>
      </c>
      <c r="AC11" s="30">
        <f>SUM(AE21:AE1950)</f>
        <v>5.2846031096393017E-3</v>
      </c>
      <c r="AD11" s="157" t="s">
        <v>498</v>
      </c>
      <c r="AE11" s="115"/>
      <c r="AF11" s="30">
        <v>5.2846031096393017E-3</v>
      </c>
      <c r="AG11" s="30">
        <v>1.617653060141523E-3</v>
      </c>
      <c r="AH11" s="30"/>
      <c r="AI11" s="30"/>
      <c r="AJ11" s="30"/>
      <c r="AK11" s="30"/>
      <c r="AL11" s="30"/>
      <c r="AM11" s="30"/>
      <c r="AW11" s="13">
        <v>-25500</v>
      </c>
      <c r="AX11" s="13">
        <f t="shared" si="0"/>
        <v>0.24619648762678195</v>
      </c>
      <c r="AY11" s="13">
        <f t="shared" si="1"/>
        <v>0.25033206905604577</v>
      </c>
      <c r="AZ11" s="13">
        <f t="shared" si="2"/>
        <v>-4.1355814292638234E-3</v>
      </c>
      <c r="BA11" s="13">
        <f t="shared" si="3"/>
        <v>1.1351967124475295</v>
      </c>
      <c r="BB11" s="13">
        <f t="shared" si="4"/>
        <v>-0.25885092079234079</v>
      </c>
      <c r="BC11" s="13">
        <f t="shared" si="5"/>
        <v>1.1403529190921251</v>
      </c>
      <c r="BD11" s="13">
        <f t="shared" si="6"/>
        <v>0.64121753618184874</v>
      </c>
      <c r="BE11" s="13">
        <f t="shared" si="7"/>
        <v>-17.990287216124592</v>
      </c>
      <c r="BF11" s="13">
        <f t="shared" si="7"/>
        <v>-17.990307698613442</v>
      </c>
      <c r="BG11" s="13">
        <f t="shared" si="7"/>
        <v>-17.990404503101693</v>
      </c>
      <c r="BH11" s="13">
        <f t="shared" si="7"/>
        <v>-17.990861874233545</v>
      </c>
      <c r="BI11" s="13">
        <f t="shared" si="7"/>
        <v>-17.993019543136359</v>
      </c>
      <c r="BJ11" s="13">
        <f t="shared" si="7"/>
        <v>-18.003127022595425</v>
      </c>
      <c r="BK11" s="13">
        <f t="shared" si="7"/>
        <v>-18.049029390806574</v>
      </c>
      <c r="BL11" s="13">
        <f t="shared" si="8"/>
        <v>-18.235669219171466</v>
      </c>
    </row>
    <row r="12" spans="1:64">
      <c r="A12" s="13" t="s">
        <v>38</v>
      </c>
      <c r="C12" s="1">
        <f ca="1">SLOPE(INDIRECT(D9):G96,INDIRECT(C9):F96)</f>
        <v>2.2562638703504384E-5</v>
      </c>
      <c r="D12" s="196">
        <f>AB4</f>
        <v>-1.6779072481776983E-6</v>
      </c>
      <c r="E12" s="192">
        <v>-5.2728635907372416E-2</v>
      </c>
      <c r="F12" s="195">
        <v>1E-4</v>
      </c>
      <c r="G12" s="1">
        <v>-8.7618368034315205E-2</v>
      </c>
      <c r="AA12" s="158" t="s">
        <v>499</v>
      </c>
      <c r="AB12" s="30">
        <f>AB7*SIN(RADIANS(AB9))</f>
        <v>-0.31940529349087504</v>
      </c>
      <c r="AE12" s="115"/>
      <c r="AW12" s="13">
        <v>-25000</v>
      </c>
      <c r="AX12" s="13">
        <f t="shared" si="0"/>
        <v>0.23734067364103775</v>
      </c>
      <c r="AY12" s="13">
        <f t="shared" si="1"/>
        <v>0.23820088528877761</v>
      </c>
      <c r="AZ12" s="13">
        <f t="shared" si="2"/>
        <v>-8.6021164773987231E-4</v>
      </c>
      <c r="BA12" s="13">
        <f t="shared" si="3"/>
        <v>0.97933483691118783</v>
      </c>
      <c r="BB12" s="13">
        <f t="shared" si="4"/>
        <v>0.23034841484574176</v>
      </c>
      <c r="BC12" s="13">
        <f t="shared" si="5"/>
        <v>1.6346210181449599</v>
      </c>
      <c r="BD12" s="13">
        <f t="shared" si="6"/>
        <v>1.0659517564961252</v>
      </c>
      <c r="BE12" s="13">
        <f t="shared" ref="BE12:BK21" si="10">$BL12+$AB$7*SIN(BF12)</f>
        <v>-17.547699464081145</v>
      </c>
      <c r="BF12" s="13">
        <f t="shared" si="10"/>
        <v>-17.547699658704996</v>
      </c>
      <c r="BG12" s="13">
        <f t="shared" si="10"/>
        <v>-17.54770191939901</v>
      </c>
      <c r="BH12" s="13">
        <f t="shared" si="10"/>
        <v>-17.547728177603815</v>
      </c>
      <c r="BI12" s="13">
        <f t="shared" si="10"/>
        <v>-17.54803298643564</v>
      </c>
      <c r="BJ12" s="13">
        <f t="shared" si="10"/>
        <v>-17.551546931112309</v>
      </c>
      <c r="BK12" s="13">
        <f t="shared" si="10"/>
        <v>-17.589268584044063</v>
      </c>
      <c r="BL12" s="13">
        <f t="shared" si="8"/>
        <v>-17.860052659796096</v>
      </c>
    </row>
    <row r="13" spans="1:64" ht="16.5" thickBot="1">
      <c r="A13" s="13" t="s">
        <v>39</v>
      </c>
      <c r="D13" s="196">
        <f>AB5</f>
        <v>4.4721703537343752E-10</v>
      </c>
      <c r="E13" s="193">
        <v>6.0084837421894244E-2</v>
      </c>
      <c r="F13" s="195">
        <v>1E-8</v>
      </c>
      <c r="G13" s="1">
        <v>6.9439746692426585E-2</v>
      </c>
      <c r="AA13" s="159" t="s">
        <v>500</v>
      </c>
      <c r="AB13" s="160">
        <f>AB6*86400*300000/149600000</f>
        <v>1.3687700534759359</v>
      </c>
      <c r="AC13" s="13" t="s">
        <v>501</v>
      </c>
      <c r="AE13" s="115"/>
      <c r="AL13" s="29"/>
      <c r="AW13" s="13">
        <v>-24500</v>
      </c>
      <c r="AX13" s="13">
        <f t="shared" si="0"/>
        <v>0.22844154049016999</v>
      </c>
      <c r="AY13" s="13">
        <f t="shared" si="1"/>
        <v>0.22629331003919617</v>
      </c>
      <c r="AZ13" s="13">
        <f t="shared" si="2"/>
        <v>2.1482304509738014E-3</v>
      </c>
      <c r="BA13" s="13">
        <f t="shared" si="3"/>
        <v>0.86263625694864476</v>
      </c>
      <c r="BB13" s="13">
        <f t="shared" si="4"/>
        <v>0.56993494824336477</v>
      </c>
      <c r="BC13" s="13">
        <f t="shared" si="5"/>
        <v>2.0086119919544494</v>
      </c>
      <c r="BD13" s="13">
        <f t="shared" si="6"/>
        <v>1.5722576732957858</v>
      </c>
      <c r="BE13" s="13">
        <f t="shared" si="10"/>
        <v>-17.162618811688141</v>
      </c>
      <c r="BF13" s="13">
        <f t="shared" si="10"/>
        <v>-17.16261881133541</v>
      </c>
      <c r="BG13" s="13">
        <f t="shared" si="10"/>
        <v>-17.162618820730234</v>
      </c>
      <c r="BH13" s="13">
        <f t="shared" si="10"/>
        <v>-17.162618570502605</v>
      </c>
      <c r="BI13" s="13">
        <f t="shared" si="10"/>
        <v>-17.16262523540501</v>
      </c>
      <c r="BJ13" s="13">
        <f t="shared" si="10"/>
        <v>-17.162447843146179</v>
      </c>
      <c r="BK13" s="13">
        <f t="shared" si="10"/>
        <v>-17.167265033467402</v>
      </c>
      <c r="BL13" s="13">
        <f t="shared" si="8"/>
        <v>-17.484436100420723</v>
      </c>
    </row>
    <row r="14" spans="1:64">
      <c r="A14" s="13" t="s">
        <v>40</v>
      </c>
      <c r="E14" s="194">
        <f>SUM(Q21:Q972)</f>
        <v>2.8212734393801338E-3</v>
      </c>
      <c r="G14" s="1">
        <v>4.6389206078888964E-4</v>
      </c>
      <c r="AA14" s="159" t="s">
        <v>502</v>
      </c>
      <c r="AB14" s="30">
        <f>2*AB5*365.24/C8</f>
        <v>4.4795500088661645E-7</v>
      </c>
      <c r="AC14" s="13" t="s">
        <v>142</v>
      </c>
      <c r="AE14" s="115"/>
      <c r="AL14" s="29"/>
      <c r="AW14" s="13">
        <v>-24000</v>
      </c>
      <c r="AX14" s="13">
        <f t="shared" si="0"/>
        <v>0.21919210333001587</v>
      </c>
      <c r="AY14" s="13">
        <f t="shared" si="1"/>
        <v>0.21460934330730147</v>
      </c>
      <c r="AZ14" s="13">
        <f t="shared" si="2"/>
        <v>4.5827600227144128E-3</v>
      </c>
      <c r="BA14" s="13">
        <f t="shared" si="3"/>
        <v>0.78242825586820774</v>
      </c>
      <c r="BB14" s="13">
        <f t="shared" si="4"/>
        <v>0.78634247677538816</v>
      </c>
      <c r="BC14" s="13">
        <f t="shared" si="5"/>
        <v>2.3070514670244524</v>
      </c>
      <c r="BD14" s="13">
        <f t="shared" si="6"/>
        <v>2.2557944624303561</v>
      </c>
      <c r="BE14" s="13">
        <f t="shared" si="10"/>
        <v>-16.818531102981602</v>
      </c>
      <c r="BF14" s="13">
        <f t="shared" si="10"/>
        <v>-16.818533205150366</v>
      </c>
      <c r="BG14" s="13">
        <f t="shared" si="10"/>
        <v>-16.818518597324886</v>
      </c>
      <c r="BH14" s="13">
        <f t="shared" si="10"/>
        <v>-16.818620114993625</v>
      </c>
      <c r="BI14" s="13">
        <f t="shared" si="10"/>
        <v>-16.817915043091826</v>
      </c>
      <c r="BJ14" s="13">
        <f t="shared" si="10"/>
        <v>-16.822832885513421</v>
      </c>
      <c r="BK14" s="13">
        <f t="shared" si="10"/>
        <v>-16.789486791179044</v>
      </c>
      <c r="BL14" s="13">
        <f t="shared" si="8"/>
        <v>-17.108819541045353</v>
      </c>
    </row>
    <row r="15" spans="1:64" ht="15.75">
      <c r="A15" s="15" t="s">
        <v>41</v>
      </c>
      <c r="B15" s="13"/>
      <c r="C15" s="25">
        <f ca="1">(C7+C11)+(C8+C12)*INT(MAX(F21:F3530))</f>
        <v>56950.449982245351</v>
      </c>
      <c r="D15" s="30">
        <f>+C7+INT(MAX(F21:F1585))*C8+D11+D12*INT(MAX(F21:F4020))+D13*INT(MAX(F21:F4047)^2)</f>
        <v>56950.442391906974</v>
      </c>
      <c r="E15" s="27" t="s">
        <v>159</v>
      </c>
      <c r="F15" s="80">
        <v>1</v>
      </c>
      <c r="AA15" s="158" t="s">
        <v>503</v>
      </c>
      <c r="AB15" s="161">
        <f>(AB10-AB2)/AD2</f>
        <v>5271.6321900359926</v>
      </c>
      <c r="AC15" s="13" t="s">
        <v>504</v>
      </c>
      <c r="AE15" s="115"/>
      <c r="AW15" s="13">
        <v>-23500</v>
      </c>
      <c r="AX15" s="13">
        <f t="shared" si="0"/>
        <v>0.20950215806468414</v>
      </c>
      <c r="AY15" s="13">
        <f t="shared" si="1"/>
        <v>0.20314898509309348</v>
      </c>
      <c r="AZ15" s="13">
        <f t="shared" si="2"/>
        <v>6.3531729715906723E-3</v>
      </c>
      <c r="BA15" s="13">
        <f t="shared" si="3"/>
        <v>0.72938623287136872</v>
      </c>
      <c r="BB15" s="13">
        <f t="shared" si="4"/>
        <v>0.91566436580368871</v>
      </c>
      <c r="BC15" s="13">
        <f t="shared" si="5"/>
        <v>2.5593430109615785</v>
      </c>
      <c r="BD15" s="13">
        <f t="shared" si="6"/>
        <v>3.337358351346607</v>
      </c>
      <c r="BE15" s="13">
        <f t="shared" si="10"/>
        <v>-16.502099402326817</v>
      </c>
      <c r="BF15" s="13">
        <f t="shared" si="10"/>
        <v>-16.502134023485599</v>
      </c>
      <c r="BG15" s="13">
        <f t="shared" si="10"/>
        <v>-16.501981575598702</v>
      </c>
      <c r="BH15" s="13">
        <f t="shared" si="10"/>
        <v>-16.502653029085849</v>
      </c>
      <c r="BI15" s="13">
        <f t="shared" si="10"/>
        <v>-16.499699055670945</v>
      </c>
      <c r="BJ15" s="13">
        <f t="shared" si="10"/>
        <v>-16.512762003322411</v>
      </c>
      <c r="BK15" s="13">
        <f t="shared" si="10"/>
        <v>-16.456235275256518</v>
      </c>
      <c r="BL15" s="13">
        <f t="shared" si="8"/>
        <v>-16.733202981669983</v>
      </c>
    </row>
    <row r="16" spans="1:64" ht="15.75">
      <c r="A16" s="14" t="s">
        <v>17</v>
      </c>
      <c r="B16" s="13"/>
      <c r="C16" s="26">
        <f ca="1">+C8+C12</f>
        <v>0.72929916263870354</v>
      </c>
      <c r="D16" s="30">
        <f>+C8+D12+2*D13*MAX(F21:F9443)</f>
        <v>0.72930175064270397</v>
      </c>
      <c r="E16" s="27" t="s">
        <v>160</v>
      </c>
      <c r="F16" s="81">
        <f ca="1">NOW()+15018.5+$C$5/24</f>
        <v>60329.525353125005</v>
      </c>
      <c r="AA16" s="157" t="s">
        <v>505</v>
      </c>
      <c r="AB16" s="161">
        <f>365.24*AB8</f>
        <v>6099.5079999999998</v>
      </c>
      <c r="AC16" s="13" t="s">
        <v>486</v>
      </c>
      <c r="AD16" s="30"/>
      <c r="AE16" s="115"/>
      <c r="AW16" s="13">
        <v>-23000</v>
      </c>
      <c r="AX16" s="13">
        <f t="shared" si="0"/>
        <v>0.19935981170575606</v>
      </c>
      <c r="AY16" s="13">
        <f t="shared" si="1"/>
        <v>0.19191223539657221</v>
      </c>
      <c r="AZ16" s="13">
        <f t="shared" si="2"/>
        <v>7.44757630918386E-3</v>
      </c>
      <c r="BA16" s="13">
        <f t="shared" si="3"/>
        <v>0.69650159445797555</v>
      </c>
      <c r="BB16" s="13">
        <f t="shared" si="4"/>
        <v>0.98218602526862853</v>
      </c>
      <c r="BC16" s="13">
        <f t="shared" si="5"/>
        <v>2.7839466264145445</v>
      </c>
      <c r="BD16" s="13">
        <f t="shared" si="6"/>
        <v>5.5323862601339853</v>
      </c>
      <c r="BE16" s="13">
        <f t="shared" si="10"/>
        <v>-16.203495362076087</v>
      </c>
      <c r="BF16" s="13">
        <f t="shared" si="10"/>
        <v>-16.203597536354728</v>
      </c>
      <c r="BG16" s="13">
        <f t="shared" si="10"/>
        <v>-16.203239080166416</v>
      </c>
      <c r="BH16" s="13">
        <f t="shared" si="10"/>
        <v>-16.204496951482241</v>
      </c>
      <c r="BI16" s="13">
        <f t="shared" si="10"/>
        <v>-16.200086662655519</v>
      </c>
      <c r="BJ16" s="13">
        <f t="shared" si="10"/>
        <v>-16.215596581768555</v>
      </c>
      <c r="BK16" s="13">
        <f t="shared" si="10"/>
        <v>-16.161603240990054</v>
      </c>
      <c r="BL16" s="13">
        <f t="shared" si="8"/>
        <v>-16.357586422294609</v>
      </c>
    </row>
    <row r="17" spans="1:64" ht="16.5" thickBot="1">
      <c r="A17" s="27" t="s">
        <v>53</v>
      </c>
      <c r="B17" s="13"/>
      <c r="C17" s="13">
        <f>COUNT(C21:C4736)</f>
        <v>101</v>
      </c>
      <c r="D17" s="13"/>
      <c r="E17" s="27" t="s">
        <v>161</v>
      </c>
      <c r="F17" s="81">
        <f ca="1">ROUND(2*(F16-$C$7)/$C$8,0)/2+F15</f>
        <v>34630</v>
      </c>
      <c r="AA17" s="157" t="s">
        <v>506</v>
      </c>
      <c r="AB17" s="162">
        <f>AB13^3/AB8^2</f>
        <v>9.1951441633786307E-3</v>
      </c>
      <c r="AE17" s="115"/>
      <c r="AW17" s="13">
        <v>-22500</v>
      </c>
      <c r="AX17" s="13">
        <f t="shared" si="0"/>
        <v>0.18877846557172392</v>
      </c>
      <c r="AY17" s="13">
        <f t="shared" si="1"/>
        <v>0.18089909421773764</v>
      </c>
      <c r="AZ17" s="13">
        <f t="shared" si="2"/>
        <v>7.8793713539862843E-3</v>
      </c>
      <c r="BA17" s="13">
        <f t="shared" si="3"/>
        <v>0.67956021737305505</v>
      </c>
      <c r="BB17" s="13">
        <f t="shared" si="4"/>
        <v>0.99979538663507073</v>
      </c>
      <c r="BC17" s="13">
        <f t="shared" si="5"/>
        <v>2.9932113320978648</v>
      </c>
      <c r="BD17" s="13">
        <f t="shared" si="6"/>
        <v>13.454046169254557</v>
      </c>
      <c r="BE17" s="13">
        <f t="shared" si="10"/>
        <v>-15.915258177575209</v>
      </c>
      <c r="BF17" s="13">
        <f t="shared" si="10"/>
        <v>-15.915346862060771</v>
      </c>
      <c r="BG17" s="13">
        <f t="shared" si="10"/>
        <v>-15.915067159368773</v>
      </c>
      <c r="BH17" s="13">
        <f t="shared" si="10"/>
        <v>-15.915949371822107</v>
      </c>
      <c r="BI17" s="13">
        <f t="shared" si="10"/>
        <v>-15.913167333036794</v>
      </c>
      <c r="BJ17" s="13">
        <f t="shared" si="10"/>
        <v>-15.921946016354612</v>
      </c>
      <c r="BK17" s="13">
        <f t="shared" si="10"/>
        <v>-15.894298467989177</v>
      </c>
      <c r="BL17" s="13">
        <f t="shared" si="8"/>
        <v>-15.981969862919239</v>
      </c>
    </row>
    <row r="18" spans="1:64" ht="17.25" thickTop="1" thickBot="1">
      <c r="A18" s="14" t="s">
        <v>165</v>
      </c>
      <c r="B18" s="13"/>
      <c r="C18" s="31">
        <f ca="1">+C15</f>
        <v>56950.449982245351</v>
      </c>
      <c r="D18" s="32">
        <f ca="1">C16</f>
        <v>0.72929916263870354</v>
      </c>
      <c r="E18" s="27" t="s">
        <v>162</v>
      </c>
      <c r="F18" s="30">
        <f ca="1">ROUND(2*(F16-$C$15)/$C$16,0)/2+F15</f>
        <v>4634.5</v>
      </c>
      <c r="AA18" s="163" t="s">
        <v>507</v>
      </c>
      <c r="AB18" s="164">
        <f>2*PI()/(AB8*365.2422)*AD2</f>
        <v>7.5123311875074212E-4</v>
      </c>
      <c r="AC18" s="59" t="s">
        <v>508</v>
      </c>
      <c r="AD18" s="59"/>
      <c r="AE18" s="118"/>
      <c r="AH18" s="29" t="s">
        <v>509</v>
      </c>
      <c r="AW18" s="13">
        <v>-22000</v>
      </c>
      <c r="AX18" s="13">
        <f t="shared" si="0"/>
        <v>0.17777842999368515</v>
      </c>
      <c r="AY18" s="13">
        <f t="shared" si="1"/>
        <v>0.17010956155658982</v>
      </c>
      <c r="AZ18" s="13">
        <f t="shared" si="2"/>
        <v>7.6688684370953284E-3</v>
      </c>
      <c r="BA18" s="13">
        <f t="shared" si="3"/>
        <v>0.67648738898778993</v>
      </c>
      <c r="BB18" s="13">
        <f t="shared" si="4"/>
        <v>0.97513468055214947</v>
      </c>
      <c r="BC18" s="13">
        <f t="shared" si="5"/>
        <v>-3.0867353059091514</v>
      </c>
      <c r="BD18" s="13">
        <f t="shared" si="6"/>
        <v>-36.449053857233729</v>
      </c>
      <c r="BE18" s="13">
        <f t="shared" si="10"/>
        <v>-15.631209253656063</v>
      </c>
      <c r="BF18" s="13">
        <f t="shared" si="10"/>
        <v>-15.631171922839838</v>
      </c>
      <c r="BG18" s="13">
        <f t="shared" si="10"/>
        <v>-15.631287481448462</v>
      </c>
      <c r="BH18" s="13">
        <f t="shared" si="10"/>
        <v>-15.630929763138152</v>
      </c>
      <c r="BI18" s="13">
        <f t="shared" si="10"/>
        <v>-15.632037068883873</v>
      </c>
      <c r="BJ18" s="13">
        <f t="shared" si="10"/>
        <v>-15.62860913027354</v>
      </c>
      <c r="BK18" s="13">
        <f t="shared" si="10"/>
        <v>-15.639218310890662</v>
      </c>
      <c r="BL18" s="13">
        <f t="shared" si="8"/>
        <v>-15.60635330354387</v>
      </c>
    </row>
    <row r="19" spans="1:64" ht="13.5" thickBot="1">
      <c r="A19" s="14" t="s">
        <v>166</v>
      </c>
      <c r="B19" s="13"/>
      <c r="C19" s="172">
        <f>+D15</f>
        <v>56950.442391906974</v>
      </c>
      <c r="D19" s="173">
        <f>+D16</f>
        <v>0.72930175064270397</v>
      </c>
      <c r="E19" s="27" t="s">
        <v>163</v>
      </c>
      <c r="F19" s="82">
        <f ca="1">+$C$15+$C$16*F18-15018.5-$C$5/24</f>
        <v>45311.553618161088</v>
      </c>
      <c r="H19" s="1" t="s">
        <v>28</v>
      </c>
      <c r="I19" s="1" t="s">
        <v>29</v>
      </c>
      <c r="J19" s="1" t="s">
        <v>30</v>
      </c>
      <c r="AA19" s="165"/>
      <c r="AC19" s="165"/>
      <c r="AH19" s="29" t="s">
        <v>510</v>
      </c>
      <c r="AW19" s="13">
        <v>-21500</v>
      </c>
      <c r="AX19" s="13">
        <f t="shared" si="0"/>
        <v>0.16638134272336341</v>
      </c>
      <c r="AY19" s="13">
        <f t="shared" si="1"/>
        <v>0.15954363741312871</v>
      </c>
      <c r="AZ19" s="13">
        <f t="shared" si="2"/>
        <v>6.8377053102346942E-3</v>
      </c>
      <c r="BA19" s="13">
        <f t="shared" si="3"/>
        <v>0.68691482354532662</v>
      </c>
      <c r="BB19" s="13">
        <f t="shared" si="4"/>
        <v>0.90941830625613318</v>
      </c>
      <c r="BC19" s="13">
        <f t="shared" si="5"/>
        <v>-2.8812905652685417</v>
      </c>
      <c r="BD19" s="13">
        <f t="shared" si="6"/>
        <v>-7.6399477871177499</v>
      </c>
      <c r="BE19" s="13">
        <f t="shared" si="10"/>
        <v>-15.345618626550353</v>
      </c>
      <c r="BF19" s="13">
        <f t="shared" si="10"/>
        <v>-15.345505150431398</v>
      </c>
      <c r="BG19" s="13">
        <f t="shared" si="10"/>
        <v>-15.345879695416333</v>
      </c>
      <c r="BH19" s="13">
        <f t="shared" si="10"/>
        <v>-15.344643251269838</v>
      </c>
      <c r="BI19" s="13">
        <f t="shared" si="10"/>
        <v>-15.348722794205271</v>
      </c>
      <c r="BJ19" s="13">
        <f t="shared" si="10"/>
        <v>-15.335238485706393</v>
      </c>
      <c r="BK19" s="13">
        <f t="shared" si="10"/>
        <v>-15.37955556340718</v>
      </c>
      <c r="BL19" s="13">
        <f t="shared" si="8"/>
        <v>-15.230736744168496</v>
      </c>
    </row>
    <row r="20" spans="1:64" ht="15" thickBot="1">
      <c r="A20" s="9" t="s">
        <v>23</v>
      </c>
      <c r="B20" s="9" t="s">
        <v>26</v>
      </c>
      <c r="C20" s="9" t="s">
        <v>25</v>
      </c>
      <c r="D20" s="9" t="s">
        <v>8</v>
      </c>
      <c r="E20" s="9" t="s">
        <v>15</v>
      </c>
      <c r="F20" s="9" t="s">
        <v>14</v>
      </c>
      <c r="G20" s="9" t="s">
        <v>18</v>
      </c>
      <c r="H20" s="10" t="s">
        <v>178</v>
      </c>
      <c r="I20" s="10" t="s">
        <v>179</v>
      </c>
      <c r="J20" s="10" t="s">
        <v>176</v>
      </c>
      <c r="K20" s="10" t="s">
        <v>175</v>
      </c>
      <c r="L20" s="10" t="s">
        <v>32</v>
      </c>
      <c r="M20" s="9" t="s">
        <v>33</v>
      </c>
      <c r="N20" s="9" t="s">
        <v>31</v>
      </c>
      <c r="O20" s="74" t="s">
        <v>139</v>
      </c>
      <c r="Q20" s="74" t="s">
        <v>140</v>
      </c>
      <c r="S20" s="9" t="s">
        <v>138</v>
      </c>
      <c r="Z20" s="16" t="s">
        <v>14</v>
      </c>
      <c r="AA20" s="69" t="s">
        <v>511</v>
      </c>
      <c r="AB20" s="69" t="s">
        <v>512</v>
      </c>
      <c r="AC20" s="69" t="s">
        <v>513</v>
      </c>
      <c r="AD20" s="69" t="s">
        <v>514</v>
      </c>
      <c r="AE20" s="69" t="s">
        <v>515</v>
      </c>
      <c r="AF20" s="69" t="s">
        <v>516</v>
      </c>
      <c r="AG20" s="136"/>
      <c r="AH20" s="69" t="s">
        <v>472</v>
      </c>
      <c r="AI20" s="69" t="s">
        <v>473</v>
      </c>
      <c r="AJ20" s="69" t="s">
        <v>474</v>
      </c>
      <c r="AK20" s="69" t="s">
        <v>517</v>
      </c>
      <c r="AL20" s="69" t="s">
        <v>475</v>
      </c>
      <c r="AM20" s="69" t="s">
        <v>476</v>
      </c>
      <c r="AN20" s="16" t="s">
        <v>518</v>
      </c>
      <c r="AO20" s="16" t="s">
        <v>519</v>
      </c>
      <c r="AP20" s="16" t="s">
        <v>520</v>
      </c>
      <c r="AQ20" s="16" t="s">
        <v>521</v>
      </c>
      <c r="AR20" s="16" t="s">
        <v>522</v>
      </c>
      <c r="AS20" s="16" t="s">
        <v>523</v>
      </c>
      <c r="AT20" s="16" t="s">
        <v>524</v>
      </c>
      <c r="AU20" s="16" t="s">
        <v>104</v>
      </c>
      <c r="AV20" s="166"/>
      <c r="AW20" s="13">
        <v>-21000</v>
      </c>
      <c r="AX20" s="13">
        <f t="shared" si="0"/>
        <v>0.15461144635137869</v>
      </c>
      <c r="AY20" s="13">
        <f t="shared" si="1"/>
        <v>0.14920132178735429</v>
      </c>
      <c r="AZ20" s="13">
        <f t="shared" si="2"/>
        <v>5.4101245640243989E-3</v>
      </c>
      <c r="BA20" s="13">
        <f t="shared" si="3"/>
        <v>0.71210233887951868</v>
      </c>
      <c r="BB20" s="13">
        <f t="shared" si="4"/>
        <v>0.79899016955568025</v>
      </c>
      <c r="BC20" s="13">
        <f t="shared" si="5"/>
        <v>-2.665021397094621</v>
      </c>
      <c r="BD20" s="13">
        <f t="shared" si="6"/>
        <v>-4.1169133595031564</v>
      </c>
      <c r="BE20" s="13">
        <f t="shared" si="10"/>
        <v>-15.052598526890648</v>
      </c>
      <c r="BF20" s="13">
        <f t="shared" si="10"/>
        <v>-15.052532185379675</v>
      </c>
      <c r="BG20" s="13">
        <f t="shared" si="10"/>
        <v>-15.052790436180432</v>
      </c>
      <c r="BH20" s="13">
        <f t="shared" si="10"/>
        <v>-15.051784841905464</v>
      </c>
      <c r="BI20" s="13">
        <f t="shared" si="10"/>
        <v>-15.0556961277755</v>
      </c>
      <c r="BJ20" s="13">
        <f t="shared" si="10"/>
        <v>-15.040416081665089</v>
      </c>
      <c r="BK20" s="13">
        <f t="shared" si="10"/>
        <v>-15.099142000840999</v>
      </c>
      <c r="BL20" s="13">
        <f t="shared" si="8"/>
        <v>-14.855120184793126</v>
      </c>
    </row>
    <row r="21" spans="1:64">
      <c r="A21" s="6" t="s">
        <v>12</v>
      </c>
      <c r="B21" s="6"/>
      <c r="C21" s="38">
        <v>19255.415000000001</v>
      </c>
      <c r="D21" s="38"/>
      <c r="E21" s="6">
        <f t="shared" ref="E21:E52" si="11">(C21-C$7)/C$8</f>
        <v>-21692.876200881798</v>
      </c>
      <c r="F21" s="6">
        <f t="shared" ref="F21:F71" si="12">ROUND(2*E21,0)/2</f>
        <v>-21693</v>
      </c>
      <c r="G21" s="6">
        <f t="shared" ref="G21:G52" si="13">C21-(C$7+C$8*F21)</f>
        <v>9.0283800003817305E-2</v>
      </c>
      <c r="H21" s="6">
        <f t="shared" ref="H21:H31" si="14">G21</f>
        <v>9.0283800003817305E-2</v>
      </c>
      <c r="I21" s="6"/>
      <c r="L21" s="6"/>
      <c r="M21" s="22">
        <f t="shared" ref="M21:M52" si="15">+D$11+D$12*F21+D$13*F21^2</f>
        <v>0.1635955860759418</v>
      </c>
      <c r="N21" s="12">
        <f t="shared" ref="N21:N52" si="16">C21-15018.5</f>
        <v>4236.9150000000009</v>
      </c>
      <c r="O21" s="4"/>
      <c r="S21" s="130">
        <v>0.2</v>
      </c>
      <c r="Z21" s="13">
        <f t="shared" ref="Z21:Z52" si="17">F21</f>
        <v>-21693</v>
      </c>
      <c r="AA21" s="68">
        <f t="shared" ref="AA21:AA52" si="18">AB$3+AB$4*Z21+AB$5*Z21^2+AH21</f>
        <v>0.17082624192906423</v>
      </c>
      <c r="AB21" s="68">
        <f t="shared" ref="AB21:AB52" si="19">IF(S21&lt;&gt;0,G21-AH21, -9999)</f>
        <v>8.3053144150694855E-2</v>
      </c>
      <c r="AC21" s="197">
        <f t="shared" ref="AC21:AC52" si="20">+G21-M21</f>
        <v>-7.3311786072124491E-2</v>
      </c>
      <c r="AD21" s="68">
        <f t="shared" ref="AD21:AD52" si="21">IF(S21&lt;&gt;0,G21-AA21, -9999)</f>
        <v>-8.0542441925246927E-2</v>
      </c>
      <c r="AE21" s="68">
        <f t="shared" ref="AE21:AE52" si="22">+(G21-AA21)^2*S21</f>
        <v>1.2974169902563548E-3</v>
      </c>
      <c r="AF21" s="13">
        <f t="shared" ref="AF21:AF52" si="23">IF(S21&lt;&gt;0,G21-P21, -9999)</f>
        <v>9.0283800003817305E-2</v>
      </c>
      <c r="AG21" s="167"/>
      <c r="AH21" s="13">
        <f t="shared" ref="AH21:AH52" si="24">$AB$6*($AB$11/AI21*AJ21+$AB$12)</f>
        <v>7.2306558531224493E-3</v>
      </c>
      <c r="AI21" s="13">
        <f t="shared" ref="AI21:AI52" si="25">1+$AB$7*COS(AL21)</f>
        <v>0.68124710349523998</v>
      </c>
      <c r="AJ21" s="13">
        <f t="shared" ref="AJ21:AJ52" si="26">SIN(AL21+RADIANS($AB$9))</f>
        <v>0.93977473024145286</v>
      </c>
      <c r="AK21" s="13">
        <f t="shared" ref="AK21:AK52" si="27">$AB$7*SIN(AL21)</f>
        <v>-5.807401286139751E-2</v>
      </c>
      <c r="AL21" s="13">
        <f t="shared" ref="AL21:AL52" si="28">2*ATAN(AM21)</f>
        <v>-2.9613779740230544</v>
      </c>
      <c r="AM21" s="13">
        <f t="shared" ref="AM21:AM52" si="29">SQRT((1+$AB$7)/(1-$AB$7))*TAN(AN21/2)</f>
        <v>-11.067823021611883</v>
      </c>
      <c r="AN21" s="68">
        <f t="shared" ref="AN21:AT30" si="30">$AU21+$AB$7*SIN(AO21)</f>
        <v>-15.456404363643646</v>
      </c>
      <c r="AO21" s="68">
        <f t="shared" si="30"/>
        <v>-15.456304110593345</v>
      </c>
      <c r="AP21" s="68">
        <f t="shared" si="30"/>
        <v>-15.456623584107957</v>
      </c>
      <c r="AQ21" s="68">
        <f t="shared" si="30"/>
        <v>-15.455605435549609</v>
      </c>
      <c r="AR21" s="68">
        <f t="shared" si="30"/>
        <v>-15.458849306277216</v>
      </c>
      <c r="AS21" s="68">
        <f t="shared" si="30"/>
        <v>-15.448504663092322</v>
      </c>
      <c r="AT21" s="68">
        <f t="shared" si="30"/>
        <v>-15.48140056334158</v>
      </c>
      <c r="AU21" s="68">
        <f t="shared" ref="AU21:AU52" si="31">RADIANS($AB$9)+$AB$18*(F21-AB$15)</f>
        <v>-15.375724736087392</v>
      </c>
      <c r="AW21" s="13">
        <v>-20500</v>
      </c>
      <c r="AX21" s="13">
        <f t="shared" si="0"/>
        <v>0.14250351716968179</v>
      </c>
      <c r="AY21" s="13">
        <f t="shared" si="1"/>
        <v>0.13908261467926664</v>
      </c>
      <c r="AZ21" s="13">
        <f t="shared" si="2"/>
        <v>3.4209024904151429E-3</v>
      </c>
      <c r="BA21" s="13">
        <f t="shared" si="3"/>
        <v>0.75520572893539473</v>
      </c>
      <c r="BB21" s="13">
        <f t="shared" si="4"/>
        <v>0.63488816537979753</v>
      </c>
      <c r="BC21" s="13">
        <f t="shared" si="5"/>
        <v>-2.4272711075967708</v>
      </c>
      <c r="BD21" s="13">
        <f t="shared" si="6"/>
        <v>-2.6797810344235984</v>
      </c>
      <c r="BE21" s="13">
        <f t="shared" si="10"/>
        <v>-14.745399196982547</v>
      </c>
      <c r="BF21" s="13">
        <f t="shared" si="10"/>
        <v>-14.745388828708142</v>
      </c>
      <c r="BG21" s="13">
        <f t="shared" si="10"/>
        <v>-14.745444829843704</v>
      </c>
      <c r="BH21" s="13">
        <f t="shared" si="10"/>
        <v>-14.74514230288921</v>
      </c>
      <c r="BI21" s="13">
        <f t="shared" si="10"/>
        <v>-14.746775041717562</v>
      </c>
      <c r="BJ21" s="13">
        <f t="shared" si="10"/>
        <v>-14.737917157453278</v>
      </c>
      <c r="BK21" s="13">
        <f t="shared" si="10"/>
        <v>-14.784702825070392</v>
      </c>
      <c r="BL21" s="13">
        <f t="shared" si="8"/>
        <v>-14.479503625417756</v>
      </c>
    </row>
    <row r="22" spans="1:64">
      <c r="A22" s="1" t="s">
        <v>12</v>
      </c>
      <c r="C22" s="39">
        <v>29166.519</v>
      </c>
      <c r="D22" s="39"/>
      <c r="E22" s="1">
        <f t="shared" si="11"/>
        <v>-8102.553955522495</v>
      </c>
      <c r="F22" s="6">
        <f t="shared" si="12"/>
        <v>-8102.5</v>
      </c>
      <c r="G22" s="1">
        <f t="shared" si="13"/>
        <v>-3.934849999495782E-2</v>
      </c>
      <c r="H22" s="1">
        <f t="shared" si="14"/>
        <v>-3.934849999495782E-2</v>
      </c>
      <c r="M22" s="22">
        <f t="shared" si="15"/>
        <v>-4.0302174769813161E-2</v>
      </c>
      <c r="N22" s="11">
        <f t="shared" si="16"/>
        <v>14148.019</v>
      </c>
      <c r="O22" s="4"/>
      <c r="S22" s="130">
        <v>0.2</v>
      </c>
      <c r="Z22" s="13">
        <f t="shared" si="17"/>
        <v>-8102.5</v>
      </c>
      <c r="AA22" s="68">
        <f t="shared" si="18"/>
        <v>-4.0088192402856306E-2</v>
      </c>
      <c r="AB22" s="68">
        <f t="shared" si="19"/>
        <v>-3.9562482361914675E-2</v>
      </c>
      <c r="AC22" s="197">
        <f t="shared" si="20"/>
        <v>9.5367477485534119E-4</v>
      </c>
      <c r="AD22" s="68">
        <f t="shared" si="21"/>
        <v>7.3969240789848595E-4</v>
      </c>
      <c r="AE22" s="68">
        <f t="shared" si="22"/>
        <v>1.0942897166053204E-7</v>
      </c>
      <c r="AF22" s="13">
        <f t="shared" si="23"/>
        <v>-3.934849999495782E-2</v>
      </c>
      <c r="AG22" s="167"/>
      <c r="AH22" s="13">
        <f t="shared" si="24"/>
        <v>2.1398236695685343E-4</v>
      </c>
      <c r="AI22" s="13">
        <f t="shared" si="25"/>
        <v>0.93506203842808899</v>
      </c>
      <c r="AJ22" s="13">
        <f t="shared" si="26"/>
        <v>0.36199164085538554</v>
      </c>
      <c r="AK22" s="13">
        <f t="shared" si="27"/>
        <v>0.31742567814668843</v>
      </c>
      <c r="AL22" s="13">
        <f t="shared" si="28"/>
        <v>1.7725888546536006</v>
      </c>
      <c r="AM22" s="13">
        <f t="shared" si="29"/>
        <v>1.2252882748577623</v>
      </c>
      <c r="AN22" s="68">
        <f t="shared" si="30"/>
        <v>-4.8449328687709032</v>
      </c>
      <c r="AO22" s="68">
        <f t="shared" si="30"/>
        <v>-4.8449328733833728</v>
      </c>
      <c r="AP22" s="68">
        <f t="shared" si="30"/>
        <v>-4.8449329811045105</v>
      </c>
      <c r="AQ22" s="68">
        <f t="shared" si="30"/>
        <v>-4.8449354968349381</v>
      </c>
      <c r="AR22" s="68">
        <f t="shared" si="30"/>
        <v>-4.8449942359663369</v>
      </c>
      <c r="AS22" s="68">
        <f t="shared" si="30"/>
        <v>-4.8463584429053395</v>
      </c>
      <c r="AT22" s="68">
        <f t="shared" si="30"/>
        <v>-4.8748698988982184</v>
      </c>
      <c r="AU22" s="68">
        <f t="shared" si="31"/>
        <v>-5.1660910357054313</v>
      </c>
      <c r="AW22" s="13">
        <v>-20000</v>
      </c>
      <c r="AX22" s="13">
        <f t="shared" si="0"/>
        <v>0.13012075243713564</v>
      </c>
      <c r="AY22" s="13">
        <f t="shared" si="1"/>
        <v>0.12918751608886569</v>
      </c>
      <c r="AZ22" s="13">
        <f t="shared" si="2"/>
        <v>9.3323634826994191E-4</v>
      </c>
      <c r="BA22" s="13">
        <f t="shared" si="3"/>
        <v>0.82187955333859131</v>
      </c>
      <c r="BB22" s="13">
        <f t="shared" si="4"/>
        <v>0.40177948762829413</v>
      </c>
      <c r="BC22" s="13">
        <f t="shared" si="5"/>
        <v>-2.1528665972007586</v>
      </c>
      <c r="BD22" s="13">
        <f t="shared" si="6"/>
        <v>-1.8552683713979936</v>
      </c>
      <c r="BE22" s="13">
        <f t="shared" ref="BE22:BK31" si="32">$BL22+$AB$7*SIN(BF22)</f>
        <v>-14.415424572451006</v>
      </c>
      <c r="BF22" s="13">
        <f t="shared" si="32"/>
        <v>-14.415424496305066</v>
      </c>
      <c r="BG22" s="13">
        <f t="shared" si="32"/>
        <v>-14.415425351909503</v>
      </c>
      <c r="BH22" s="13">
        <f t="shared" si="32"/>
        <v>-14.415415737868528</v>
      </c>
      <c r="BI22" s="13">
        <f t="shared" si="32"/>
        <v>-14.415523747907038</v>
      </c>
      <c r="BJ22" s="13">
        <f t="shared" si="32"/>
        <v>-14.414307939569911</v>
      </c>
      <c r="BK22" s="13">
        <f t="shared" si="32"/>
        <v>-14.427707659487615</v>
      </c>
      <c r="BL22" s="13">
        <f t="shared" si="8"/>
        <v>-14.103887066042386</v>
      </c>
    </row>
    <row r="23" spans="1:64">
      <c r="A23" s="1" t="s">
        <v>12</v>
      </c>
      <c r="C23" s="39">
        <v>29287.227999999999</v>
      </c>
      <c r="D23" s="39"/>
      <c r="E23" s="1">
        <f t="shared" si="11"/>
        <v>-7937.0351386565781</v>
      </c>
      <c r="F23" s="6">
        <f t="shared" si="12"/>
        <v>-7937</v>
      </c>
      <c r="G23" s="1">
        <f t="shared" si="13"/>
        <v>-2.5625799997214926E-2</v>
      </c>
      <c r="H23" s="1">
        <f t="shared" si="14"/>
        <v>-2.5625799997214926E-2</v>
      </c>
      <c r="M23" s="22">
        <f t="shared" si="15"/>
        <v>-4.1767022698619934E-2</v>
      </c>
      <c r="N23" s="11">
        <f t="shared" si="16"/>
        <v>14268.727999999999</v>
      </c>
      <c r="O23" s="4"/>
      <c r="S23" s="130">
        <v>0.2</v>
      </c>
      <c r="Z23" s="13">
        <f t="shared" si="17"/>
        <v>-7937</v>
      </c>
      <c r="AA23" s="68">
        <f t="shared" si="18"/>
        <v>-4.0554710617515678E-2</v>
      </c>
      <c r="AB23" s="68">
        <f t="shared" si="19"/>
        <v>-2.6838112078319178E-2</v>
      </c>
      <c r="AC23" s="197">
        <f t="shared" si="20"/>
        <v>1.6141222701405007E-2</v>
      </c>
      <c r="AD23" s="68">
        <f t="shared" si="21"/>
        <v>1.4928910620300752E-2</v>
      </c>
      <c r="AE23" s="68">
        <f t="shared" si="22"/>
        <v>4.4574474461785721E-5</v>
      </c>
      <c r="AF23" s="13">
        <f t="shared" si="23"/>
        <v>-2.5625799997214926E-2</v>
      </c>
      <c r="AG23" s="167"/>
      <c r="AH23" s="13">
        <f t="shared" si="24"/>
        <v>1.2123120811042532E-3</v>
      </c>
      <c r="AI23" s="13">
        <f t="shared" si="25"/>
        <v>0.89658616972858451</v>
      </c>
      <c r="AJ23" s="13">
        <f t="shared" si="26"/>
        <v>0.47368785046099238</v>
      </c>
      <c r="AK23" s="13">
        <f t="shared" si="27"/>
        <v>0.30705305682991479</v>
      </c>
      <c r="AL23" s="13">
        <f t="shared" si="28"/>
        <v>1.8956588348438603</v>
      </c>
      <c r="AM23" s="13">
        <f t="shared" si="29"/>
        <v>1.3919868920509459</v>
      </c>
      <c r="AN23" s="68">
        <f t="shared" si="30"/>
        <v>-4.7177666394540587</v>
      </c>
      <c r="AO23" s="68">
        <f t="shared" si="30"/>
        <v>-4.7177666394540596</v>
      </c>
      <c r="AP23" s="68">
        <f t="shared" si="30"/>
        <v>-4.7177666394544815</v>
      </c>
      <c r="AQ23" s="68">
        <f t="shared" si="30"/>
        <v>-4.7177666396970306</v>
      </c>
      <c r="AR23" s="68">
        <f t="shared" si="30"/>
        <v>-4.7177667789028259</v>
      </c>
      <c r="AS23" s="68">
        <f t="shared" si="30"/>
        <v>-4.7178460873228625</v>
      </c>
      <c r="AT23" s="68">
        <f t="shared" si="30"/>
        <v>-4.7351784641034795</v>
      </c>
      <c r="AU23" s="68">
        <f t="shared" si="31"/>
        <v>-5.0417619545521841</v>
      </c>
      <c r="AW23" s="13">
        <v>-19500</v>
      </c>
      <c r="AX23" s="13">
        <f t="shared" si="0"/>
        <v>0.11759677153646032</v>
      </c>
      <c r="AY23" s="13">
        <f t="shared" si="1"/>
        <v>0.11951602601615145</v>
      </c>
      <c r="AZ23" s="13">
        <f t="shared" si="2"/>
        <v>-1.9192544796911297E-3</v>
      </c>
      <c r="BA23" s="13">
        <f t="shared" si="3"/>
        <v>0.92067476089237132</v>
      </c>
      <c r="BB23" s="13">
        <f t="shared" si="4"/>
        <v>7.8653026898148987E-2</v>
      </c>
      <c r="BC23" s="13">
        <f t="shared" si="5"/>
        <v>-1.8181416950843008</v>
      </c>
      <c r="BD23" s="13">
        <f t="shared" si="6"/>
        <v>-1.2839056607903336</v>
      </c>
      <c r="BE23" s="13">
        <f t="shared" si="32"/>
        <v>-14.051070404855572</v>
      </c>
      <c r="BF23" s="13">
        <f t="shared" si="32"/>
        <v>-14.051070404375466</v>
      </c>
      <c r="BG23" s="13">
        <f t="shared" si="32"/>
        <v>-14.051070387143124</v>
      </c>
      <c r="BH23" s="13">
        <f t="shared" si="32"/>
        <v>-14.051069768630427</v>
      </c>
      <c r="BI23" s="13">
        <f t="shared" si="32"/>
        <v>-14.051047571564999</v>
      </c>
      <c r="BJ23" s="13">
        <f t="shared" si="32"/>
        <v>-14.050254710573309</v>
      </c>
      <c r="BK23" s="13">
        <f t="shared" si="32"/>
        <v>-14.025559997137769</v>
      </c>
      <c r="BL23" s="13">
        <f t="shared" si="8"/>
        <v>-13.728270506667013</v>
      </c>
    </row>
    <row r="24" spans="1:64">
      <c r="A24" s="1" t="s">
        <v>12</v>
      </c>
      <c r="C24" s="39">
        <v>29848.419000000002</v>
      </c>
      <c r="D24" s="39"/>
      <c r="E24" s="1">
        <f t="shared" si="11"/>
        <v>-7167.5177840616234</v>
      </c>
      <c r="F24" s="6">
        <f t="shared" si="12"/>
        <v>-7167.5</v>
      </c>
      <c r="G24" s="1">
        <f t="shared" si="13"/>
        <v>-1.2969499995961087E-2</v>
      </c>
      <c r="H24" s="1">
        <f t="shared" si="14"/>
        <v>-1.2969499995961087E-2</v>
      </c>
      <c r="M24" s="22">
        <f t="shared" si="15"/>
        <v>-4.8256136908551794E-2</v>
      </c>
      <c r="N24" s="11">
        <f t="shared" si="16"/>
        <v>14829.919000000002</v>
      </c>
      <c r="O24" s="4"/>
      <c r="S24" s="130">
        <v>0.2</v>
      </c>
      <c r="Z24" s="13">
        <f t="shared" si="17"/>
        <v>-7167.5</v>
      </c>
      <c r="AA24" s="68">
        <f t="shared" si="18"/>
        <v>-4.3246068871209423E-2</v>
      </c>
      <c r="AB24" s="68">
        <f t="shared" si="19"/>
        <v>-1.7979568033303455E-2</v>
      </c>
      <c r="AC24" s="197">
        <f t="shared" si="20"/>
        <v>3.5286636912590708E-2</v>
      </c>
      <c r="AD24" s="68">
        <f t="shared" si="21"/>
        <v>3.0276568875248336E-2</v>
      </c>
      <c r="AE24" s="68">
        <f t="shared" si="22"/>
        <v>1.8333412457153126E-4</v>
      </c>
      <c r="AF24" s="13">
        <f t="shared" si="23"/>
        <v>-1.2969499995961087E-2</v>
      </c>
      <c r="AG24" s="167"/>
      <c r="AH24" s="13">
        <f t="shared" si="24"/>
        <v>5.0100680373423691E-3</v>
      </c>
      <c r="AI24" s="13">
        <f t="shared" si="25"/>
        <v>0.76933572602474121</v>
      </c>
      <c r="AJ24" s="13">
        <f t="shared" si="26"/>
        <v>0.81967826271391253</v>
      </c>
      <c r="AK24" s="13">
        <f t="shared" si="27"/>
        <v>0.22753020175674871</v>
      </c>
      <c r="AL24" s="13">
        <f t="shared" si="28"/>
        <v>2.363034431546299</v>
      </c>
      <c r="AM24" s="13">
        <f t="shared" si="29"/>
        <v>2.4377610958577156</v>
      </c>
      <c r="AN24" s="68">
        <f t="shared" si="30"/>
        <v>-4.1838919439884652</v>
      </c>
      <c r="AO24" s="68">
        <f t="shared" si="30"/>
        <v>-4.1838966941790199</v>
      </c>
      <c r="AP24" s="68">
        <f t="shared" si="30"/>
        <v>-4.1838676188331085</v>
      </c>
      <c r="AQ24" s="68">
        <f t="shared" si="30"/>
        <v>-4.1840456082304769</v>
      </c>
      <c r="AR24" s="68">
        <f t="shared" si="30"/>
        <v>-4.1829568666190262</v>
      </c>
      <c r="AS24" s="68">
        <f t="shared" si="30"/>
        <v>-4.1896486964204902</v>
      </c>
      <c r="AT24" s="68">
        <f t="shared" si="30"/>
        <v>-4.1496565764197522</v>
      </c>
      <c r="AU24" s="68">
        <f t="shared" si="31"/>
        <v>-4.4636880696734877</v>
      </c>
      <c r="AW24" s="13">
        <v>-19000</v>
      </c>
      <c r="AX24" s="13">
        <f t="shared" si="0"/>
        <v>0.10523241401960534</v>
      </c>
      <c r="AY24" s="13">
        <f t="shared" si="1"/>
        <v>0.11006814446112392</v>
      </c>
      <c r="AZ24" s="13">
        <f t="shared" si="2"/>
        <v>-4.8357304415185751E-3</v>
      </c>
      <c r="BA24" s="13">
        <f t="shared" si="3"/>
        <v>1.0596933968334943</v>
      </c>
      <c r="BB24" s="13">
        <f t="shared" si="4"/>
        <v>-0.34656666902461519</v>
      </c>
      <c r="BC24" s="13">
        <f t="shared" si="5"/>
        <v>-1.3854988978129787</v>
      </c>
      <c r="BD24" s="13">
        <f t="shared" si="6"/>
        <v>-0.82996894752985184</v>
      </c>
      <c r="BE24" s="13">
        <f t="shared" si="32"/>
        <v>-13.636957457990349</v>
      </c>
      <c r="BF24" s="13">
        <f t="shared" si="32"/>
        <v>-13.63695299653471</v>
      </c>
      <c r="BG24" s="13">
        <f t="shared" si="32"/>
        <v>-13.636924286814383</v>
      </c>
      <c r="BH24" s="13">
        <f t="shared" si="32"/>
        <v>-13.636739574193827</v>
      </c>
      <c r="BI24" s="13">
        <f t="shared" si="32"/>
        <v>-13.635552658485237</v>
      </c>
      <c r="BJ24" s="13">
        <f t="shared" si="32"/>
        <v>-13.627986224839296</v>
      </c>
      <c r="BK24" s="13">
        <f t="shared" si="32"/>
        <v>-13.58195924925514</v>
      </c>
      <c r="BL24" s="13">
        <f t="shared" si="8"/>
        <v>-13.352653947291643</v>
      </c>
    </row>
    <row r="25" spans="1:64">
      <c r="A25" s="1" t="s">
        <v>12</v>
      </c>
      <c r="C25" s="39">
        <v>29879.397000000001</v>
      </c>
      <c r="D25" s="39"/>
      <c r="E25" s="1">
        <f t="shared" si="11"/>
        <v>-7125.0400739582155</v>
      </c>
      <c r="F25" s="6">
        <f t="shared" si="12"/>
        <v>-7125</v>
      </c>
      <c r="G25" s="1">
        <f t="shared" si="13"/>
        <v>-2.9224999994767131E-2</v>
      </c>
      <c r="H25" s="1">
        <f t="shared" si="14"/>
        <v>-2.9224999994767131E-2</v>
      </c>
      <c r="M25" s="22">
        <f t="shared" si="15"/>
        <v>-4.8599101569417533E-2</v>
      </c>
      <c r="N25" s="11">
        <f t="shared" si="16"/>
        <v>14860.897000000001</v>
      </c>
      <c r="O25" s="4"/>
      <c r="S25" s="130">
        <v>0.2</v>
      </c>
      <c r="Z25" s="13">
        <f t="shared" si="17"/>
        <v>-7125</v>
      </c>
      <c r="AA25" s="68">
        <f t="shared" si="18"/>
        <v>-4.3424256886883117E-2</v>
      </c>
      <c r="AB25" s="68">
        <f t="shared" si="19"/>
        <v>-3.4399844677301547E-2</v>
      </c>
      <c r="AC25" s="197">
        <f t="shared" si="20"/>
        <v>1.9374101574650401E-2</v>
      </c>
      <c r="AD25" s="68">
        <f t="shared" si="21"/>
        <v>1.4199256892115986E-2</v>
      </c>
      <c r="AE25" s="68">
        <f t="shared" si="22"/>
        <v>4.0323779257660664E-5</v>
      </c>
      <c r="AF25" s="13">
        <f t="shared" si="23"/>
        <v>-2.9224999994767131E-2</v>
      </c>
      <c r="AG25" s="167"/>
      <c r="AH25" s="13">
        <f t="shared" si="24"/>
        <v>5.1748446825344158E-3</v>
      </c>
      <c r="AI25" s="13">
        <f t="shared" si="25"/>
        <v>0.76434795374035092</v>
      </c>
      <c r="AJ25" s="13">
        <f t="shared" si="26"/>
        <v>0.83217661339830973</v>
      </c>
      <c r="AK25" s="13">
        <f t="shared" si="27"/>
        <v>0.22236032266040678</v>
      </c>
      <c r="AL25" s="13">
        <f t="shared" si="28"/>
        <v>2.3852067942609474</v>
      </c>
      <c r="AM25" s="13">
        <f t="shared" si="29"/>
        <v>2.5168700942854869</v>
      </c>
      <c r="AN25" s="68">
        <f t="shared" si="30"/>
        <v>-4.1565373385011064</v>
      </c>
      <c r="AO25" s="68">
        <f t="shared" si="30"/>
        <v>-4.1565436633986108</v>
      </c>
      <c r="AP25" s="68">
        <f t="shared" si="30"/>
        <v>-4.1565066686480616</v>
      </c>
      <c r="AQ25" s="68">
        <f t="shared" si="30"/>
        <v>-4.1567230846850514</v>
      </c>
      <c r="AR25" s="68">
        <f t="shared" si="30"/>
        <v>-4.1554581374164821</v>
      </c>
      <c r="AS25" s="68">
        <f t="shared" si="30"/>
        <v>-4.1628886184878633</v>
      </c>
      <c r="AT25" s="68">
        <f t="shared" si="30"/>
        <v>-4.1204350207075811</v>
      </c>
      <c r="AU25" s="68">
        <f t="shared" si="31"/>
        <v>-4.4317606621265817</v>
      </c>
      <c r="AW25" s="13">
        <v>-18500</v>
      </c>
      <c r="AX25" s="13">
        <f t="shared" si="0"/>
        <v>9.3678854653749311E-2</v>
      </c>
      <c r="AY25" s="13">
        <f t="shared" si="1"/>
        <v>0.10084387142378312</v>
      </c>
      <c r="AZ25" s="13">
        <f t="shared" si="2"/>
        <v>-7.1650167700338116E-3</v>
      </c>
      <c r="BA25" s="13">
        <f t="shared" si="3"/>
        <v>1.2243819313810074</v>
      </c>
      <c r="BB25" s="13">
        <f t="shared" si="4"/>
        <v>-0.80377335715368836</v>
      </c>
      <c r="BC25" s="13">
        <f t="shared" si="5"/>
        <v>-0.80579656704662572</v>
      </c>
      <c r="BD25" s="13">
        <f t="shared" si="6"/>
        <v>-0.42621378339182292</v>
      </c>
      <c r="BE25" s="13">
        <f t="shared" si="32"/>
        <v>-13.157620080557653</v>
      </c>
      <c r="BF25" s="13">
        <f t="shared" si="32"/>
        <v>-13.15756608419693</v>
      </c>
      <c r="BG25" s="13">
        <f t="shared" si="32"/>
        <v>-13.15736537453494</v>
      </c>
      <c r="BH25" s="13">
        <f t="shared" si="32"/>
        <v>-13.156619554226788</v>
      </c>
      <c r="BI25" s="13">
        <f t="shared" si="32"/>
        <v>-13.153851404110743</v>
      </c>
      <c r="BJ25" s="13">
        <f t="shared" si="32"/>
        <v>-13.143621422285969</v>
      </c>
      <c r="BK25" s="13">
        <f t="shared" si="32"/>
        <v>-13.106384911319386</v>
      </c>
      <c r="BL25" s="13">
        <f t="shared" si="8"/>
        <v>-12.977037387916273</v>
      </c>
    </row>
    <row r="26" spans="1:64">
      <c r="A26" s="1" t="s">
        <v>12</v>
      </c>
      <c r="C26" s="39">
        <v>33183.332999999999</v>
      </c>
      <c r="D26" s="39"/>
      <c r="E26" s="1">
        <f t="shared" si="11"/>
        <v>-2594.6108787804219</v>
      </c>
      <c r="F26" s="6">
        <f t="shared" si="12"/>
        <v>-2594.5</v>
      </c>
      <c r="G26" s="1">
        <f t="shared" si="13"/>
        <v>-8.0861299997195601E-2</v>
      </c>
      <c r="H26" s="1">
        <f t="shared" si="14"/>
        <v>-8.0861299997195601E-2</v>
      </c>
      <c r="M26" s="22">
        <f t="shared" si="15"/>
        <v>-7.5893702388438178E-2</v>
      </c>
      <c r="N26" s="11">
        <f t="shared" si="16"/>
        <v>18164.832999999999</v>
      </c>
      <c r="O26" s="4"/>
      <c r="S26" s="130">
        <v>0.2</v>
      </c>
      <c r="Z26" s="13">
        <f t="shared" si="17"/>
        <v>-2594.5</v>
      </c>
      <c r="AA26" s="68">
        <f t="shared" si="18"/>
        <v>-7.8866959636358661E-2</v>
      </c>
      <c r="AB26" s="68">
        <f t="shared" si="19"/>
        <v>-7.7888042749275119E-2</v>
      </c>
      <c r="AC26" s="197">
        <f t="shared" si="20"/>
        <v>-4.9675976087574236E-3</v>
      </c>
      <c r="AD26" s="68">
        <f t="shared" si="21"/>
        <v>-1.9943403608369409E-3</v>
      </c>
      <c r="AE26" s="68">
        <f t="shared" si="22"/>
        <v>7.9547869497264396E-7</v>
      </c>
      <c r="AF26" s="13">
        <f t="shared" si="23"/>
        <v>-8.0861299997195601E-2</v>
      </c>
      <c r="AG26" s="167"/>
      <c r="AH26" s="13">
        <f t="shared" si="24"/>
        <v>-2.9732572479204845E-3</v>
      </c>
      <c r="AI26" s="13">
        <f t="shared" si="25"/>
        <v>0.96535287481657894</v>
      </c>
      <c r="AJ26" s="13">
        <f t="shared" si="26"/>
        <v>-6.1431881729779127E-2</v>
      </c>
      <c r="AK26" s="13">
        <f t="shared" si="27"/>
        <v>-0.32214216848547528</v>
      </c>
      <c r="AL26" s="13">
        <f t="shared" si="28"/>
        <v>-1.6779367595285648</v>
      </c>
      <c r="AM26" s="13">
        <f t="shared" si="29"/>
        <v>-1.1133193982941472</v>
      </c>
      <c r="AN26" s="68">
        <f t="shared" si="30"/>
        <v>-1.3440020956113465</v>
      </c>
      <c r="AO26" s="68">
        <f t="shared" si="30"/>
        <v>-1.3440020163232624</v>
      </c>
      <c r="AP26" s="68">
        <f t="shared" si="30"/>
        <v>-1.3440009279968335</v>
      </c>
      <c r="AQ26" s="68">
        <f t="shared" si="30"/>
        <v>-1.3439859898973647</v>
      </c>
      <c r="AR26" s="68">
        <f t="shared" si="30"/>
        <v>-1.3437810508672294</v>
      </c>
      <c r="AS26" s="68">
        <f t="shared" si="30"/>
        <v>-1.3409875822329291</v>
      </c>
      <c r="AT26" s="68">
        <f t="shared" si="30"/>
        <v>-1.3057797623450973</v>
      </c>
      <c r="AU26" s="68">
        <f t="shared" si="31"/>
        <v>-1.0282990176263436</v>
      </c>
      <c r="AW26" s="13">
        <v>-18000</v>
      </c>
      <c r="AX26" s="13">
        <f t="shared" si="0"/>
        <v>8.4000718174801967E-2</v>
      </c>
      <c r="AY26" s="13">
        <f t="shared" si="1"/>
        <v>9.1843206904129046E-2</v>
      </c>
      <c r="AZ26" s="13">
        <f t="shared" si="2"/>
        <v>-7.8424887293270743E-3</v>
      </c>
      <c r="BA26" s="13">
        <f t="shared" si="3"/>
        <v>1.3231483195920182</v>
      </c>
      <c r="BB26" s="13">
        <f t="shared" si="4"/>
        <v>-0.99538710093476723</v>
      </c>
      <c r="BC26" s="13">
        <f t="shared" si="5"/>
        <v>-7.2523040063075833E-2</v>
      </c>
      <c r="BD26" s="13">
        <f t="shared" si="6"/>
        <v>-3.6277421793328213E-2</v>
      </c>
      <c r="BE26" s="13">
        <f t="shared" si="32"/>
        <v>-12.618202680415358</v>
      </c>
      <c r="BF26" s="13">
        <f t="shared" si="32"/>
        <v>-12.618189641205964</v>
      </c>
      <c r="BG26" s="13">
        <f t="shared" si="32"/>
        <v>-12.618149342681651</v>
      </c>
      <c r="BH26" s="13">
        <f t="shared" si="32"/>
        <v>-12.618024798004139</v>
      </c>
      <c r="BI26" s="13">
        <f t="shared" si="32"/>
        <v>-12.61763989128533</v>
      </c>
      <c r="BJ26" s="13">
        <f t="shared" si="32"/>
        <v>-12.61645038056553</v>
      </c>
      <c r="BK26" s="13">
        <f t="shared" si="32"/>
        <v>-12.612774772849296</v>
      </c>
      <c r="BL26" s="13">
        <f t="shared" si="8"/>
        <v>-12.601420828540899</v>
      </c>
    </row>
    <row r="27" spans="1:64">
      <c r="A27" s="1" t="s">
        <v>12</v>
      </c>
      <c r="C27" s="39">
        <v>33209.243999999999</v>
      </c>
      <c r="D27" s="39"/>
      <c r="E27" s="1">
        <f t="shared" si="11"/>
        <v>-2559.0811497311147</v>
      </c>
      <c r="F27" s="6">
        <f t="shared" si="12"/>
        <v>-2559</v>
      </c>
      <c r="G27" s="1">
        <f t="shared" si="13"/>
        <v>-5.9180600001127459E-2</v>
      </c>
      <c r="H27" s="1">
        <f t="shared" si="14"/>
        <v>-5.9180600001127459E-2</v>
      </c>
      <c r="M27" s="22">
        <f t="shared" si="15"/>
        <v>-7.6035086116957279E-2</v>
      </c>
      <c r="N27" s="11">
        <f t="shared" si="16"/>
        <v>18190.743999999999</v>
      </c>
      <c r="O27" s="4"/>
      <c r="S27" s="130">
        <v>0.2</v>
      </c>
      <c r="Z27" s="13">
        <f t="shared" si="17"/>
        <v>-2559</v>
      </c>
      <c r="AA27" s="68">
        <f t="shared" si="18"/>
        <v>-7.9218276227182638E-2</v>
      </c>
      <c r="AB27" s="68">
        <f t="shared" si="19"/>
        <v>-5.5997409890902107E-2</v>
      </c>
      <c r="AC27" s="197">
        <f t="shared" si="20"/>
        <v>1.685448611582982E-2</v>
      </c>
      <c r="AD27" s="68">
        <f t="shared" si="21"/>
        <v>2.0037676226055179E-2</v>
      </c>
      <c r="AE27" s="68">
        <f t="shared" si="22"/>
        <v>8.030169370804339E-5</v>
      </c>
      <c r="AF27" s="13">
        <f t="shared" si="23"/>
        <v>-5.9180600001127459E-2</v>
      </c>
      <c r="AG27" s="167"/>
      <c r="AH27" s="13">
        <f t="shared" si="24"/>
        <v>-3.183190110225353E-3</v>
      </c>
      <c r="AI27" s="13">
        <f t="shared" si="25"/>
        <v>0.97491551978055524</v>
      </c>
      <c r="AJ27" s="13">
        <f t="shared" si="26"/>
        <v>-9.0986222453969146E-2</v>
      </c>
      <c r="AK27" s="13">
        <f t="shared" si="27"/>
        <v>-0.32302750479196085</v>
      </c>
      <c r="AL27" s="13">
        <f t="shared" si="28"/>
        <v>-1.6482951158393577</v>
      </c>
      <c r="AM27" s="13">
        <f t="shared" si="29"/>
        <v>-1.0806648815996811</v>
      </c>
      <c r="AN27" s="68">
        <f t="shared" si="30"/>
        <v>-1.3150958089799178</v>
      </c>
      <c r="AO27" s="68">
        <f t="shared" si="30"/>
        <v>-1.3150956596964547</v>
      </c>
      <c r="AP27" s="68">
        <f t="shared" si="30"/>
        <v>-1.3150938379990422</v>
      </c>
      <c r="AQ27" s="68">
        <f t="shared" si="30"/>
        <v>-1.3150716089540606</v>
      </c>
      <c r="AR27" s="68">
        <f t="shared" si="30"/>
        <v>-1.3148005137655256</v>
      </c>
      <c r="AS27" s="68">
        <f t="shared" si="30"/>
        <v>-1.3115166680970483</v>
      </c>
      <c r="AT27" s="68">
        <f t="shared" si="30"/>
        <v>-1.2745518653726817</v>
      </c>
      <c r="AU27" s="68">
        <f t="shared" si="31"/>
        <v>-1.0016302419106928</v>
      </c>
      <c r="AW27" s="13">
        <v>-17500</v>
      </c>
      <c r="AX27" s="13">
        <f t="shared" si="0"/>
        <v>7.6805137498091439E-2</v>
      </c>
      <c r="AY27" s="13">
        <f t="shared" si="1"/>
        <v>8.3066150902161656E-2</v>
      </c>
      <c r="AZ27" s="13">
        <f t="shared" si="2"/>
        <v>-6.2610134040702236E-3</v>
      </c>
      <c r="BA27" s="13">
        <f t="shared" si="3"/>
        <v>1.2521781461049855</v>
      </c>
      <c r="BB27" s="13">
        <f t="shared" si="4"/>
        <v>-0.66192705783561578</v>
      </c>
      <c r="BC27" s="13">
        <f t="shared" si="5"/>
        <v>0.67879856482286716</v>
      </c>
      <c r="BD27" s="13">
        <f t="shared" si="6"/>
        <v>0.35306113630263547</v>
      </c>
      <c r="BE27" s="13">
        <f t="shared" si="32"/>
        <v>-12.072127711197304</v>
      </c>
      <c r="BF27" s="13">
        <f t="shared" si="32"/>
        <v>-12.072190106843555</v>
      </c>
      <c r="BG27" s="13">
        <f t="shared" si="32"/>
        <v>-12.072408844988056</v>
      </c>
      <c r="BH27" s="13">
        <f t="shared" si="32"/>
        <v>-12.07317546400628</v>
      </c>
      <c r="BI27" s="13">
        <f t="shared" si="32"/>
        <v>-12.075859772691414</v>
      </c>
      <c r="BJ27" s="13">
        <f t="shared" si="32"/>
        <v>-12.085228802319872</v>
      </c>
      <c r="BK27" s="13">
        <f t="shared" si="32"/>
        <v>-12.117581477087624</v>
      </c>
      <c r="BL27" s="13">
        <f t="shared" si="8"/>
        <v>-12.225804269165529</v>
      </c>
    </row>
    <row r="28" spans="1:64">
      <c r="A28" s="1" t="s">
        <v>12</v>
      </c>
      <c r="C28" s="39">
        <v>33856.466</v>
      </c>
      <c r="D28" s="39"/>
      <c r="E28" s="1">
        <f t="shared" si="11"/>
        <v>-1671.5962091749507</v>
      </c>
      <c r="F28" s="6">
        <f t="shared" si="12"/>
        <v>-1671.5</v>
      </c>
      <c r="G28" s="1">
        <f t="shared" si="13"/>
        <v>-7.0163099997444078E-2</v>
      </c>
      <c r="H28" s="1">
        <f t="shared" si="14"/>
        <v>-7.0163099997444078E-2</v>
      </c>
      <c r="M28" s="22">
        <f t="shared" si="15"/>
        <v>-7.9203335905195751E-2</v>
      </c>
      <c r="N28" s="11">
        <f t="shared" si="16"/>
        <v>18837.966</v>
      </c>
      <c r="O28" s="4"/>
      <c r="S28" s="130">
        <v>0.2</v>
      </c>
      <c r="Z28" s="13">
        <f t="shared" si="17"/>
        <v>-1671.5</v>
      </c>
      <c r="AA28" s="68">
        <f t="shared" si="18"/>
        <v>-8.6674536567650756E-2</v>
      </c>
      <c r="AB28" s="68">
        <f t="shared" si="19"/>
        <v>-6.2691899334989074E-2</v>
      </c>
      <c r="AC28" s="197">
        <f t="shared" si="20"/>
        <v>9.0402359077516731E-3</v>
      </c>
      <c r="AD28" s="68">
        <f t="shared" si="21"/>
        <v>1.6511436570206678E-2</v>
      </c>
      <c r="AE28" s="68">
        <f t="shared" si="22"/>
        <v>5.4525507522391698E-5</v>
      </c>
      <c r="AF28" s="13">
        <f t="shared" si="23"/>
        <v>-7.0163099997444078E-2</v>
      </c>
      <c r="AG28" s="167"/>
      <c r="AH28" s="13">
        <f t="shared" si="24"/>
        <v>-7.4712006624550013E-3</v>
      </c>
      <c r="AI28" s="13">
        <f t="shared" si="25"/>
        <v>1.2542983049520973</v>
      </c>
      <c r="AJ28" s="13">
        <f t="shared" si="26"/>
        <v>-0.87772784325725073</v>
      </c>
      <c r="AK28" s="13">
        <f t="shared" si="27"/>
        <v>-0.20076945011253602</v>
      </c>
      <c r="AL28" s="13">
        <f t="shared" si="28"/>
        <v>-0.6683079033369409</v>
      </c>
      <c r="AM28" s="13">
        <f t="shared" si="29"/>
        <v>-0.34717281443383535</v>
      </c>
      <c r="AN28" s="68">
        <f t="shared" si="30"/>
        <v>-0.48632361985838246</v>
      </c>
      <c r="AO28" s="68">
        <f t="shared" si="30"/>
        <v>-0.48626077738251905</v>
      </c>
      <c r="AP28" s="68">
        <f t="shared" si="30"/>
        <v>-0.48604140176284316</v>
      </c>
      <c r="AQ28" s="68">
        <f t="shared" si="30"/>
        <v>-0.48527578667891258</v>
      </c>
      <c r="AR28" s="68">
        <f t="shared" si="30"/>
        <v>-0.48260622589454499</v>
      </c>
      <c r="AS28" s="68">
        <f t="shared" si="30"/>
        <v>-0.47332689608079426</v>
      </c>
      <c r="AT28" s="68">
        <f t="shared" si="30"/>
        <v>-0.44140478042119946</v>
      </c>
      <c r="AU28" s="68">
        <f t="shared" si="31"/>
        <v>-0.33491084901940837</v>
      </c>
      <c r="AW28" s="13">
        <v>-17000</v>
      </c>
      <c r="AX28" s="13">
        <f t="shared" si="0"/>
        <v>7.1262285792830352E-2</v>
      </c>
      <c r="AY28" s="13">
        <f t="shared" si="1"/>
        <v>7.4512703417881021E-2</v>
      </c>
      <c r="AZ28" s="13">
        <f t="shared" si="2"/>
        <v>-3.250417625050676E-3</v>
      </c>
      <c r="BA28" s="13">
        <f t="shared" si="3"/>
        <v>1.0898254735927368</v>
      </c>
      <c r="BB28" s="13">
        <f t="shared" si="4"/>
        <v>-0.1120724247527346</v>
      </c>
      <c r="BC28" s="13">
        <f t="shared" si="5"/>
        <v>1.2898769371835668</v>
      </c>
      <c r="BD28" s="13">
        <f t="shared" si="6"/>
        <v>0.75224829994545395</v>
      </c>
      <c r="BE28" s="13">
        <f t="shared" si="32"/>
        <v>-11.579956059570597</v>
      </c>
      <c r="BF28" s="13">
        <f t="shared" si="32"/>
        <v>-11.57996513809543</v>
      </c>
      <c r="BG28" s="13">
        <f t="shared" si="32"/>
        <v>-11.580015925657955</v>
      </c>
      <c r="BH28" s="13">
        <f t="shared" si="32"/>
        <v>-11.580299972235604</v>
      </c>
      <c r="BI28" s="13">
        <f t="shared" si="32"/>
        <v>-11.581886357416158</v>
      </c>
      <c r="BJ28" s="13">
        <f t="shared" si="32"/>
        <v>-11.590677587778147</v>
      </c>
      <c r="BK28" s="13">
        <f t="shared" si="32"/>
        <v>-11.637478417612137</v>
      </c>
      <c r="BL28" s="13">
        <f t="shared" si="8"/>
        <v>-11.850187709790159</v>
      </c>
    </row>
    <row r="29" spans="1:64">
      <c r="A29" s="1" t="s">
        <v>12</v>
      </c>
      <c r="C29" s="39">
        <v>34681.285000000003</v>
      </c>
      <c r="D29" s="39"/>
      <c r="E29" s="1">
        <f t="shared" si="11"/>
        <v>-540.58638382198706</v>
      </c>
      <c r="F29" s="6">
        <f t="shared" si="12"/>
        <v>-540.5</v>
      </c>
      <c r="G29" s="1">
        <f t="shared" si="13"/>
        <v>-6.2997699991683476E-2</v>
      </c>
      <c r="H29" s="1">
        <f t="shared" si="14"/>
        <v>-6.2997699991683476E-2</v>
      </c>
      <c r="M29" s="22">
        <f t="shared" si="15"/>
        <v>-8.2219884059904991E-2</v>
      </c>
      <c r="N29" s="11">
        <f t="shared" si="16"/>
        <v>19662.785000000003</v>
      </c>
      <c r="O29" s="4"/>
      <c r="S29" s="130">
        <v>0.2</v>
      </c>
      <c r="Z29" s="13">
        <f t="shared" si="17"/>
        <v>-540.5</v>
      </c>
      <c r="AA29" s="68">
        <f t="shared" si="18"/>
        <v>-8.7180493313595064E-2</v>
      </c>
      <c r="AB29" s="68">
        <f t="shared" si="19"/>
        <v>-5.8037090737993395E-2</v>
      </c>
      <c r="AC29" s="197">
        <f t="shared" si="20"/>
        <v>1.9222184068221515E-2</v>
      </c>
      <c r="AD29" s="68">
        <f t="shared" si="21"/>
        <v>2.4182793321911589E-2</v>
      </c>
      <c r="AE29" s="68">
        <f t="shared" si="22"/>
        <v>1.1696149857005835E-4</v>
      </c>
      <c r="AF29" s="13">
        <f t="shared" si="23"/>
        <v>-6.2997699991683476E-2</v>
      </c>
      <c r="AG29" s="167"/>
      <c r="AH29" s="13">
        <f t="shared" si="24"/>
        <v>-4.9606092536900789E-3</v>
      </c>
      <c r="AI29" s="13">
        <f t="shared" si="25"/>
        <v>1.1795429179018404</v>
      </c>
      <c r="AJ29" s="13">
        <f t="shared" si="26"/>
        <v>-0.40659523843841971</v>
      </c>
      <c r="AK29" s="13">
        <f t="shared" si="27"/>
        <v>0.26970417243953226</v>
      </c>
      <c r="AL29" s="13">
        <f t="shared" si="28"/>
        <v>0.98346106801436228</v>
      </c>
      <c r="AM29" s="13">
        <f t="shared" si="29"/>
        <v>0.53561307855015405</v>
      </c>
      <c r="AN29" s="68">
        <f t="shared" si="30"/>
        <v>0.7310423363871088</v>
      </c>
      <c r="AO29" s="68">
        <f t="shared" si="30"/>
        <v>0.73100596106010063</v>
      </c>
      <c r="AP29" s="68">
        <f t="shared" si="30"/>
        <v>0.73085517333835581</v>
      </c>
      <c r="AQ29" s="68">
        <f t="shared" si="30"/>
        <v>0.7302303257363405</v>
      </c>
      <c r="AR29" s="68">
        <f t="shared" si="30"/>
        <v>0.72764474087945386</v>
      </c>
      <c r="AS29" s="68">
        <f t="shared" si="30"/>
        <v>0.71700824786963646</v>
      </c>
      <c r="AT29" s="68">
        <f t="shared" si="30"/>
        <v>0.67424003435642943</v>
      </c>
      <c r="AU29" s="68">
        <f t="shared" si="31"/>
        <v>0.51473380828768089</v>
      </c>
      <c r="AW29" s="13">
        <v>-16500</v>
      </c>
      <c r="AX29" s="13">
        <f t="shared" si="0"/>
        <v>6.6187482450056068E-2</v>
      </c>
      <c r="AY29" s="13">
        <f t="shared" si="1"/>
        <v>6.6182864451287099E-2</v>
      </c>
      <c r="AZ29" s="13">
        <f t="shared" si="2"/>
        <v>4.6179987689734978E-6</v>
      </c>
      <c r="BA29" s="13">
        <f t="shared" si="3"/>
        <v>0.94344883035168181</v>
      </c>
      <c r="BB29" s="13">
        <f t="shared" si="4"/>
        <v>0.33730274270542959</v>
      </c>
      <c r="BC29" s="13">
        <f t="shared" si="5"/>
        <v>1.7462355617104197</v>
      </c>
      <c r="BD29" s="13">
        <f t="shared" si="6"/>
        <v>1.1928509454041751</v>
      </c>
      <c r="BE29" s="13">
        <f t="shared" si="32"/>
        <v>-11.154662582785623</v>
      </c>
      <c r="BF29" s="13">
        <f t="shared" si="32"/>
        <v>-11.154662594900245</v>
      </c>
      <c r="BG29" s="13">
        <f t="shared" si="32"/>
        <v>-11.154662830926185</v>
      </c>
      <c r="BH29" s="13">
        <f t="shared" si="32"/>
        <v>-11.154667429287402</v>
      </c>
      <c r="BI29" s="13">
        <f t="shared" si="32"/>
        <v>-11.154756990304254</v>
      </c>
      <c r="BJ29" s="13">
        <f t="shared" si="32"/>
        <v>-11.156491490059489</v>
      </c>
      <c r="BK29" s="13">
        <f t="shared" si="32"/>
        <v>-11.187034854233568</v>
      </c>
      <c r="BL29" s="13">
        <f t="shared" si="8"/>
        <v>-11.474571150414786</v>
      </c>
    </row>
    <row r="30" spans="1:64">
      <c r="A30" s="1" t="s">
        <v>12</v>
      </c>
      <c r="C30" s="39">
        <v>35075.455000000002</v>
      </c>
      <c r="D30" s="39"/>
      <c r="E30" s="1">
        <f t="shared" si="11"/>
        <v>-9.1871863152416786E-2</v>
      </c>
      <c r="F30" s="6">
        <f t="shared" si="12"/>
        <v>0</v>
      </c>
      <c r="G30" s="1">
        <f t="shared" si="13"/>
        <v>-6.6999999995459802E-2</v>
      </c>
      <c r="H30" s="1">
        <f t="shared" si="14"/>
        <v>-6.6999999995459802E-2</v>
      </c>
      <c r="M30" s="22">
        <f t="shared" si="15"/>
        <v>-8.3257443024063293E-2</v>
      </c>
      <c r="N30" s="11">
        <f t="shared" si="16"/>
        <v>20056.955000000002</v>
      </c>
      <c r="O30" s="4"/>
      <c r="S30" s="130">
        <v>0.2</v>
      </c>
      <c r="Z30" s="13">
        <f t="shared" si="17"/>
        <v>0</v>
      </c>
      <c r="AA30" s="68">
        <f t="shared" si="18"/>
        <v>-8.4711981767909839E-2</v>
      </c>
      <c r="AB30" s="68">
        <f t="shared" si="19"/>
        <v>-6.5545461251613257E-2</v>
      </c>
      <c r="AC30" s="197">
        <f t="shared" si="20"/>
        <v>1.6257443028603491E-2</v>
      </c>
      <c r="AD30" s="68">
        <f t="shared" si="21"/>
        <v>1.7711981772450036E-2</v>
      </c>
      <c r="AE30" s="68">
        <f t="shared" si="22"/>
        <v>6.2742859661520467E-5</v>
      </c>
      <c r="AF30" s="13">
        <f t="shared" si="23"/>
        <v>-6.6999999995459802E-2</v>
      </c>
      <c r="AG30" s="167"/>
      <c r="AH30" s="13">
        <f t="shared" si="24"/>
        <v>-1.454538743846551E-3</v>
      </c>
      <c r="AI30" s="13">
        <f t="shared" si="25"/>
        <v>1.0052093130678856</v>
      </c>
      <c r="AJ30" s="13">
        <f t="shared" si="26"/>
        <v>0.15194141688570711</v>
      </c>
      <c r="AK30" s="13">
        <f t="shared" si="27"/>
        <v>0.32395811929531998</v>
      </c>
      <c r="AL30" s="13">
        <f t="shared" si="28"/>
        <v>1.5547175072457682</v>
      </c>
      <c r="AM30" s="13">
        <f t="shared" si="29"/>
        <v>0.98404907284174337</v>
      </c>
      <c r="AN30" s="68">
        <f t="shared" si="30"/>
        <v>1.2256698123518954</v>
      </c>
      <c r="AO30" s="68">
        <f t="shared" si="30"/>
        <v>1.2256691015573227</v>
      </c>
      <c r="AP30" s="68">
        <f t="shared" si="30"/>
        <v>1.2256626171226173</v>
      </c>
      <c r="AQ30" s="68">
        <f t="shared" si="30"/>
        <v>1.2256034663394872</v>
      </c>
      <c r="AR30" s="68">
        <f t="shared" si="30"/>
        <v>1.2250643434939259</v>
      </c>
      <c r="AS30" s="68">
        <f t="shared" si="30"/>
        <v>1.2201872478850637</v>
      </c>
      <c r="AT30" s="68">
        <f t="shared" si="30"/>
        <v>1.1787023384624451</v>
      </c>
      <c r="AU30" s="68">
        <f t="shared" si="31"/>
        <v>0.92077530897245685</v>
      </c>
      <c r="AW30" s="13">
        <v>-16000</v>
      </c>
      <c r="AX30" s="13">
        <f t="shared" si="0"/>
        <v>6.0950870259002352E-2</v>
      </c>
      <c r="AY30" s="13">
        <f t="shared" si="1"/>
        <v>5.8076634002379876E-2</v>
      </c>
      <c r="AZ30" s="13">
        <f t="shared" si="2"/>
        <v>2.8742362566224733E-3</v>
      </c>
      <c r="BA30" s="13">
        <f t="shared" si="3"/>
        <v>0.8375829284344416</v>
      </c>
      <c r="BB30" s="13">
        <f t="shared" si="4"/>
        <v>0.63938399266780688</v>
      </c>
      <c r="BC30" s="13">
        <f t="shared" si="5"/>
        <v>2.0958821386931907</v>
      </c>
      <c r="BD30" s="13">
        <f t="shared" si="6"/>
        <v>1.7350287157010971</v>
      </c>
      <c r="BE30" s="13">
        <f t="shared" si="32"/>
        <v>-10.782295714833394</v>
      </c>
      <c r="BF30" s="13">
        <f t="shared" si="32"/>
        <v>-10.782295724039272</v>
      </c>
      <c r="BG30" s="13">
        <f t="shared" si="32"/>
        <v>-10.782295589802846</v>
      </c>
      <c r="BH30" s="13">
        <f t="shared" si="32"/>
        <v>-10.782297547192897</v>
      </c>
      <c r="BI30" s="13">
        <f t="shared" si="32"/>
        <v>-10.782269006946409</v>
      </c>
      <c r="BJ30" s="13">
        <f t="shared" si="32"/>
        <v>-10.782685518666327</v>
      </c>
      <c r="BK30" s="13">
        <f t="shared" si="32"/>
        <v>-10.77668442250425</v>
      </c>
      <c r="BL30" s="13">
        <f t="shared" si="8"/>
        <v>-11.098954591039416</v>
      </c>
    </row>
    <row r="31" spans="1:64">
      <c r="A31" s="83" t="s">
        <v>11</v>
      </c>
      <c r="B31" s="83"/>
      <c r="C31" s="84">
        <v>35075.461000000003</v>
      </c>
      <c r="D31" s="84"/>
      <c r="E31" s="1">
        <f t="shared" si="11"/>
        <v>-8.3644532121608509E-2</v>
      </c>
      <c r="F31" s="6">
        <f t="shared" si="12"/>
        <v>0</v>
      </c>
      <c r="G31" s="1">
        <f t="shared" si="13"/>
        <v>-6.0999999994237442E-2</v>
      </c>
      <c r="H31" s="1">
        <f t="shared" si="14"/>
        <v>-6.0999999994237442E-2</v>
      </c>
      <c r="L31" s="1">
        <f ca="1">+$C$11+$C$12*$F31</f>
        <v>-0.40040110255050299</v>
      </c>
      <c r="M31" s="22">
        <f t="shared" si="15"/>
        <v>-8.3257443024063293E-2</v>
      </c>
      <c r="N31" s="11">
        <f t="shared" si="16"/>
        <v>20056.961000000003</v>
      </c>
      <c r="O31" s="4">
        <f>+(M31-G31)^2</f>
        <v>4.9539377022594336E-4</v>
      </c>
      <c r="Q31" s="1">
        <f>+S31*O31</f>
        <v>9.9078754045188677E-5</v>
      </c>
      <c r="S31" s="130">
        <v>0.2</v>
      </c>
      <c r="Z31" s="13">
        <f t="shared" si="17"/>
        <v>0</v>
      </c>
      <c r="AA31" s="68">
        <f t="shared" si="18"/>
        <v>-8.4711981767909839E-2</v>
      </c>
      <c r="AB31" s="68">
        <f t="shared" si="19"/>
        <v>-5.9545461250390889E-2</v>
      </c>
      <c r="AC31" s="197">
        <f t="shared" si="20"/>
        <v>2.2257443029825852E-2</v>
      </c>
      <c r="AD31" s="68">
        <f t="shared" si="21"/>
        <v>2.3711981773672397E-2</v>
      </c>
      <c r="AE31" s="68">
        <f t="shared" si="22"/>
        <v>1.124516159269944E-4</v>
      </c>
      <c r="AF31" s="13">
        <f t="shared" si="23"/>
        <v>-6.0999999994237442E-2</v>
      </c>
      <c r="AG31" s="167"/>
      <c r="AH31" s="13">
        <f t="shared" si="24"/>
        <v>-1.454538743846551E-3</v>
      </c>
      <c r="AI31" s="13">
        <f t="shared" si="25"/>
        <v>1.0052093130678856</v>
      </c>
      <c r="AJ31" s="13">
        <f t="shared" si="26"/>
        <v>0.15194141688570711</v>
      </c>
      <c r="AK31" s="13">
        <f t="shared" si="27"/>
        <v>0.32395811929531998</v>
      </c>
      <c r="AL31" s="13">
        <f t="shared" si="28"/>
        <v>1.5547175072457682</v>
      </c>
      <c r="AM31" s="13">
        <f t="shared" si="29"/>
        <v>0.98404907284174337</v>
      </c>
      <c r="AN31" s="68">
        <f t="shared" ref="AN31:AT40" si="33">$AU31+$AB$7*SIN(AO31)</f>
        <v>1.2256698123518954</v>
      </c>
      <c r="AO31" s="68">
        <f t="shared" si="33"/>
        <v>1.2256691015573227</v>
      </c>
      <c r="AP31" s="68">
        <f t="shared" si="33"/>
        <v>1.2256626171226173</v>
      </c>
      <c r="AQ31" s="68">
        <f t="shared" si="33"/>
        <v>1.2256034663394872</v>
      </c>
      <c r="AR31" s="68">
        <f t="shared" si="33"/>
        <v>1.2250643434939259</v>
      </c>
      <c r="AS31" s="68">
        <f t="shared" si="33"/>
        <v>1.2201872478850637</v>
      </c>
      <c r="AT31" s="68">
        <f t="shared" si="33"/>
        <v>1.1787023384624451</v>
      </c>
      <c r="AU31" s="68">
        <f t="shared" si="31"/>
        <v>0.92077530897245685</v>
      </c>
      <c r="AW31" s="13">
        <v>-15500</v>
      </c>
      <c r="AX31" s="13">
        <f t="shared" si="0"/>
        <v>5.5326018571541874E-2</v>
      </c>
      <c r="AY31" s="13">
        <f t="shared" si="1"/>
        <v>5.0194012071159401E-2</v>
      </c>
      <c r="AZ31" s="13">
        <f t="shared" si="2"/>
        <v>5.1320065003824756E-3</v>
      </c>
      <c r="BA31" s="13">
        <f t="shared" si="3"/>
        <v>0.76564162731508689</v>
      </c>
      <c r="BB31" s="13">
        <f t="shared" si="4"/>
        <v>0.82894640417075482</v>
      </c>
      <c r="BC31" s="13">
        <f t="shared" si="5"/>
        <v>2.3794066723342664</v>
      </c>
      <c r="BD31" s="13">
        <f t="shared" si="6"/>
        <v>2.4957532794853652</v>
      </c>
      <c r="BE31" s="13">
        <f t="shared" si="32"/>
        <v>-10.446895573547916</v>
      </c>
      <c r="BF31" s="13">
        <f t="shared" si="32"/>
        <v>-10.446901452705161</v>
      </c>
      <c r="BG31" s="13">
        <f t="shared" si="32"/>
        <v>-10.446866662473473</v>
      </c>
      <c r="BH31" s="13">
        <f t="shared" si="32"/>
        <v>-10.447072564373727</v>
      </c>
      <c r="BI31" s="13">
        <f t="shared" si="32"/>
        <v>-10.445854965675039</v>
      </c>
      <c r="BJ31" s="13">
        <f t="shared" si="32"/>
        <v>-10.453090855647361</v>
      </c>
      <c r="BK31" s="13">
        <f t="shared" si="32"/>
        <v>-10.411270301304441</v>
      </c>
      <c r="BL31" s="13">
        <f t="shared" si="8"/>
        <v>-10.723338031664046</v>
      </c>
    </row>
    <row r="32" spans="1:64">
      <c r="A32" s="83" t="s">
        <v>12</v>
      </c>
      <c r="B32" s="83"/>
      <c r="C32" s="84">
        <v>35076.19</v>
      </c>
      <c r="D32" s="84"/>
      <c r="E32" s="1">
        <f t="shared" si="11"/>
        <v>0.91597618791707047</v>
      </c>
      <c r="F32" s="6">
        <f t="shared" si="12"/>
        <v>1</v>
      </c>
      <c r="G32" s="1">
        <f t="shared" si="13"/>
        <v>-6.1276599997654557E-2</v>
      </c>
      <c r="I32" s="1">
        <f t="shared" ref="I32:I59" si="34">G32</f>
        <v>-6.1276599997654557E-2</v>
      </c>
      <c r="M32" s="22">
        <f t="shared" si="15"/>
        <v>-8.3259120484094423E-2</v>
      </c>
      <c r="N32" s="11">
        <f t="shared" si="16"/>
        <v>20057.690000000002</v>
      </c>
      <c r="O32" s="4"/>
      <c r="S32" s="74">
        <v>0.1</v>
      </c>
      <c r="Z32" s="13">
        <f t="shared" si="17"/>
        <v>1</v>
      </c>
      <c r="AA32" s="68">
        <f t="shared" si="18"/>
        <v>-8.4707118267816212E-2</v>
      </c>
      <c r="AB32" s="68">
        <f t="shared" si="19"/>
        <v>-5.9828602213932762E-2</v>
      </c>
      <c r="AC32" s="197">
        <f t="shared" si="20"/>
        <v>2.1982520486439866E-2</v>
      </c>
      <c r="AD32" s="68">
        <f t="shared" si="21"/>
        <v>2.3430518270161654E-2</v>
      </c>
      <c r="AE32" s="68">
        <f t="shared" si="22"/>
        <v>5.4898918640837914E-5</v>
      </c>
      <c r="AF32" s="13">
        <f t="shared" si="23"/>
        <v>-6.1276599997654557E-2</v>
      </c>
      <c r="AG32" s="167"/>
      <c r="AH32" s="13">
        <f t="shared" si="24"/>
        <v>-1.4479977837217951E-3</v>
      </c>
      <c r="AI32" s="13">
        <f t="shared" si="25"/>
        <v>1.0049189757493766</v>
      </c>
      <c r="AJ32" s="13">
        <f t="shared" si="26"/>
        <v>0.15282716261887411</v>
      </c>
      <c r="AK32" s="13">
        <f t="shared" si="27"/>
        <v>0.32396265784435258</v>
      </c>
      <c r="AL32" s="13">
        <f t="shared" si="28"/>
        <v>1.5556137195893747</v>
      </c>
      <c r="AM32" s="13">
        <f t="shared" si="29"/>
        <v>0.9849314929498002</v>
      </c>
      <c r="AN32" s="68">
        <f t="shared" si="33"/>
        <v>1.2265134082993121</v>
      </c>
      <c r="AO32" s="68">
        <f t="shared" si="33"/>
        <v>1.2265127063661128</v>
      </c>
      <c r="AP32" s="68">
        <f t="shared" si="33"/>
        <v>1.2265062877078208</v>
      </c>
      <c r="AQ32" s="68">
        <f t="shared" si="33"/>
        <v>1.2264475991683883</v>
      </c>
      <c r="AR32" s="68">
        <f t="shared" si="33"/>
        <v>1.2259114294117057</v>
      </c>
      <c r="AS32" s="68">
        <f t="shared" si="33"/>
        <v>1.2210495977322147</v>
      </c>
      <c r="AT32" s="68">
        <f t="shared" si="33"/>
        <v>1.1796008049461517</v>
      </c>
      <c r="AU32" s="68">
        <f t="shared" si="31"/>
        <v>0.92152654209120755</v>
      </c>
      <c r="AW32" s="13">
        <v>-15000</v>
      </c>
      <c r="AX32" s="13">
        <f t="shared" si="0"/>
        <v>4.9252876617753578E-2</v>
      </c>
      <c r="AY32" s="13">
        <f t="shared" si="1"/>
        <v>4.2534998657625625E-2</v>
      </c>
      <c r="AZ32" s="13">
        <f t="shared" si="2"/>
        <v>6.717877960127956E-3</v>
      </c>
      <c r="BA32" s="13">
        <f t="shared" si="3"/>
        <v>0.71865546738519104</v>
      </c>
      <c r="BB32" s="13">
        <f t="shared" si="4"/>
        <v>0.93926119639821859</v>
      </c>
      <c r="BC32" s="13">
        <f t="shared" si="5"/>
        <v>2.6226565609766674</v>
      </c>
      <c r="BD32" s="13">
        <f t="shared" si="6"/>
        <v>3.7671590767633276</v>
      </c>
      <c r="BE32" s="13">
        <f t="shared" ref="BE32:BK41" si="35">$BL32+$AB$7*SIN(BF32)</f>
        <v>-10.136172057591912</v>
      </c>
      <c r="BF32" s="13">
        <f t="shared" si="35"/>
        <v>-10.136224768548411</v>
      </c>
      <c r="BG32" s="13">
        <f t="shared" si="35"/>
        <v>-10.13600999536027</v>
      </c>
      <c r="BH32" s="13">
        <f t="shared" si="35"/>
        <v>-10.136885347732358</v>
      </c>
      <c r="BI32" s="13">
        <f t="shared" si="35"/>
        <v>-10.133321794694165</v>
      </c>
      <c r="BJ32" s="13">
        <f t="shared" si="35"/>
        <v>-10.147898370637835</v>
      </c>
      <c r="BK32" s="13">
        <f t="shared" si="35"/>
        <v>-10.089369895635359</v>
      </c>
      <c r="BL32" s="13">
        <f t="shared" si="8"/>
        <v>-10.347721472288674</v>
      </c>
    </row>
    <row r="33" spans="1:64">
      <c r="A33" s="83" t="s">
        <v>12</v>
      </c>
      <c r="B33" s="83"/>
      <c r="C33" s="84">
        <v>35077.279999999999</v>
      </c>
      <c r="D33" s="84"/>
      <c r="E33" s="1">
        <f t="shared" si="11"/>
        <v>2.4106079915379564</v>
      </c>
      <c r="F33" s="6">
        <f t="shared" si="12"/>
        <v>2.5</v>
      </c>
      <c r="G33" s="1">
        <f t="shared" si="13"/>
        <v>-6.5191499998036306E-2</v>
      </c>
      <c r="I33" s="1">
        <f t="shared" si="34"/>
        <v>-6.5191499998036306E-2</v>
      </c>
      <c r="M33" s="22">
        <f t="shared" si="15"/>
        <v>-8.3261634997077269E-2</v>
      </c>
      <c r="N33" s="11">
        <f t="shared" si="16"/>
        <v>20058.78</v>
      </c>
      <c r="O33" s="4"/>
      <c r="S33" s="74">
        <v>0.1</v>
      </c>
      <c r="Z33" s="13">
        <f t="shared" si="17"/>
        <v>2.5</v>
      </c>
      <c r="AA33" s="68">
        <f t="shared" si="18"/>
        <v>-8.4699822952785206E-2</v>
      </c>
      <c r="AB33" s="68">
        <f t="shared" si="19"/>
        <v>-6.3753312042328369E-2</v>
      </c>
      <c r="AC33" s="197">
        <f t="shared" si="20"/>
        <v>1.8070134999040963E-2</v>
      </c>
      <c r="AD33" s="68">
        <f t="shared" si="21"/>
        <v>1.95083229547489E-2</v>
      </c>
      <c r="AE33" s="68">
        <f t="shared" si="22"/>
        <v>3.8057466450678286E-5</v>
      </c>
      <c r="AF33" s="13">
        <f t="shared" si="23"/>
        <v>-6.5191499998036306E-2</v>
      </c>
      <c r="AG33" s="167"/>
      <c r="AH33" s="13">
        <f t="shared" si="24"/>
        <v>-1.4381879557079341E-3</v>
      </c>
      <c r="AI33" s="13">
        <f t="shared" si="25"/>
        <v>1.0044837767927381</v>
      </c>
      <c r="AJ33" s="13">
        <f t="shared" si="26"/>
        <v>0.15415459211019442</v>
      </c>
      <c r="AK33" s="13">
        <f t="shared" si="27"/>
        <v>0.323968973430594</v>
      </c>
      <c r="AL33" s="13">
        <f t="shared" si="28"/>
        <v>1.5569570677767008</v>
      </c>
      <c r="AM33" s="13">
        <f t="shared" si="29"/>
        <v>0.98625562758007113</v>
      </c>
      <c r="AN33" s="68">
        <f t="shared" si="33"/>
        <v>1.2277783454373503</v>
      </c>
      <c r="AO33" s="68">
        <f t="shared" si="33"/>
        <v>1.2277776566298151</v>
      </c>
      <c r="AP33" s="68">
        <f t="shared" si="33"/>
        <v>1.2277713356911337</v>
      </c>
      <c r="AQ33" s="68">
        <f t="shared" si="33"/>
        <v>1.2277133359361139</v>
      </c>
      <c r="AR33" s="68">
        <f t="shared" si="33"/>
        <v>1.2271815799736971</v>
      </c>
      <c r="AS33" s="68">
        <f t="shared" si="33"/>
        <v>1.2223426354937912</v>
      </c>
      <c r="AT33" s="68">
        <f t="shared" si="33"/>
        <v>1.1809482315623061</v>
      </c>
      <c r="AU33" s="68">
        <f t="shared" si="31"/>
        <v>0.92265339176933336</v>
      </c>
      <c r="AW33" s="13">
        <v>-14500</v>
      </c>
      <c r="AX33" s="13">
        <f t="shared" si="0"/>
        <v>4.2729618553731072E-2</v>
      </c>
      <c r="AY33" s="13">
        <f t="shared" si="1"/>
        <v>3.5099593761778569E-2</v>
      </c>
      <c r="AZ33" s="13">
        <f t="shared" si="2"/>
        <v>7.6300247919525036E-3</v>
      </c>
      <c r="BA33" s="13">
        <f t="shared" si="3"/>
        <v>0.690429053486596</v>
      </c>
      <c r="BB33" s="13">
        <f t="shared" si="4"/>
        <v>0.99143818750702661</v>
      </c>
      <c r="BC33" s="13">
        <f t="shared" si="5"/>
        <v>2.8420308195205095</v>
      </c>
      <c r="BD33" s="13">
        <f t="shared" si="6"/>
        <v>6.6264161254835949</v>
      </c>
      <c r="BE33" s="13">
        <f t="shared" si="35"/>
        <v>-9.841058585531826</v>
      </c>
      <c r="BF33" s="13">
        <f t="shared" si="35"/>
        <v>-9.8411706082220647</v>
      </c>
      <c r="BG33" s="13">
        <f t="shared" si="35"/>
        <v>-9.8407925877015732</v>
      </c>
      <c r="BH33" s="13">
        <f t="shared" si="35"/>
        <v>-9.8420684711804149</v>
      </c>
      <c r="BI33" s="13">
        <f t="shared" si="35"/>
        <v>-9.837765022789096</v>
      </c>
      <c r="BJ33" s="13">
        <f t="shared" si="35"/>
        <v>-9.8523133485550094</v>
      </c>
      <c r="BK33" s="13">
        <f t="shared" si="35"/>
        <v>-9.8034931986671197</v>
      </c>
      <c r="BL33" s="13">
        <f t="shared" si="8"/>
        <v>-9.9721049129133021</v>
      </c>
    </row>
    <row r="34" spans="1:64">
      <c r="A34" s="83" t="s">
        <v>12</v>
      </c>
      <c r="B34" s="83"/>
      <c r="C34" s="84">
        <v>35363.517</v>
      </c>
      <c r="D34" s="84"/>
      <c r="E34" s="1">
        <f t="shared" si="11"/>
        <v>394.90503328915611</v>
      </c>
      <c r="F34" s="6">
        <f t="shared" si="12"/>
        <v>395</v>
      </c>
      <c r="G34" s="1">
        <f t="shared" si="13"/>
        <v>-6.9256999995559454E-2</v>
      </c>
      <c r="I34" s="1">
        <f t="shared" si="34"/>
        <v>-6.9256999995559454E-2</v>
      </c>
      <c r="M34" s="22">
        <f t="shared" si="15"/>
        <v>-8.3850439349149347E-2</v>
      </c>
      <c r="N34" s="11">
        <f t="shared" si="16"/>
        <v>20345.017</v>
      </c>
      <c r="O34" s="4"/>
      <c r="S34" s="74">
        <v>0.1</v>
      </c>
      <c r="Z34" s="13">
        <f t="shared" si="17"/>
        <v>395</v>
      </c>
      <c r="AA34" s="68">
        <f t="shared" si="18"/>
        <v>-8.2825892736813247E-2</v>
      </c>
      <c r="AB34" s="68">
        <f t="shared" si="19"/>
        <v>-7.0281546607895554E-2</v>
      </c>
      <c r="AC34" s="197">
        <f t="shared" si="20"/>
        <v>1.4593439353589893E-2</v>
      </c>
      <c r="AD34" s="68">
        <f t="shared" si="21"/>
        <v>1.3568892741253794E-2</v>
      </c>
      <c r="AE34" s="68">
        <f t="shared" si="22"/>
        <v>1.8411485022364991E-5</v>
      </c>
      <c r="AF34" s="13">
        <f t="shared" si="23"/>
        <v>-6.9256999995559454E-2</v>
      </c>
      <c r="AG34" s="167"/>
      <c r="AH34" s="13">
        <f t="shared" si="24"/>
        <v>1.0245466123361001E-3</v>
      </c>
      <c r="AI34" s="13">
        <f t="shared" si="25"/>
        <v>0.90363752672878506</v>
      </c>
      <c r="AJ34" s="13">
        <f t="shared" si="26"/>
        <v>0.45341673340033756</v>
      </c>
      <c r="AK34" s="13">
        <f t="shared" si="27"/>
        <v>0.30933844530716575</v>
      </c>
      <c r="AL34" s="13">
        <f t="shared" si="28"/>
        <v>1.8727803577660256</v>
      </c>
      <c r="AM34" s="13">
        <f t="shared" si="29"/>
        <v>1.3589079522715157</v>
      </c>
      <c r="AN34" s="68">
        <f t="shared" si="33"/>
        <v>1.5413721442298307</v>
      </c>
      <c r="AO34" s="68">
        <f t="shared" si="33"/>
        <v>1.5413721442277506</v>
      </c>
      <c r="AP34" s="68">
        <f t="shared" si="33"/>
        <v>1.5413721440095083</v>
      </c>
      <c r="AQ34" s="68">
        <f t="shared" si="33"/>
        <v>1.5413721211139095</v>
      </c>
      <c r="AR34" s="68">
        <f t="shared" si="33"/>
        <v>1.5413697192566453</v>
      </c>
      <c r="AS34" s="68">
        <f t="shared" si="33"/>
        <v>1.541118832478457</v>
      </c>
      <c r="AT34" s="68">
        <f t="shared" si="33"/>
        <v>1.5215026677375354</v>
      </c>
      <c r="AU34" s="68">
        <f t="shared" si="31"/>
        <v>1.217512390879</v>
      </c>
      <c r="AW34" s="13">
        <v>-14000</v>
      </c>
      <c r="AX34" s="13">
        <f t="shared" ref="AX34:AX65" si="36">AB$3+AB$4*AW34+AB$5*AW34^2+AZ34</f>
        <v>3.577258359283151E-2</v>
      </c>
      <c r="AY34" s="13">
        <f t="shared" ref="AY34:AY65" si="37">AB$3+AB$4*AW34+AB$5*AW34^2</f>
        <v>2.7887797383618226E-2</v>
      </c>
      <c r="AZ34" s="13">
        <f t="shared" ref="AZ34:AZ65" si="38">$AB$6*($AB$11/BA34*BB34+$AB$12)</f>
        <v>7.8847862092132834E-3</v>
      </c>
      <c r="BA34" s="13">
        <f t="shared" ref="BA34:BA65" si="39">1+$AB$7*COS(BC34)</f>
        <v>0.67739371294528417</v>
      </c>
      <c r="BB34" s="13">
        <f t="shared" ref="BB34:BB65" si="40">SIN(BC34+RADIANS($AB$9))</f>
        <v>0.99712670088174116</v>
      </c>
      <c r="BC34" s="13">
        <f t="shared" ref="BC34:BC65" si="41">2*ATAN(BD34)</f>
        <v>3.0488061174631351</v>
      </c>
      <c r="BD34" s="13">
        <f t="shared" ref="BD34:BD65" si="42">SQRT((1+$AB$7)/(1-$AB$7))*TAN(BE34/2)</f>
        <v>21.539384778027031</v>
      </c>
      <c r="BE34" s="13">
        <f t="shared" si="35"/>
        <v>-9.5545428872324223</v>
      </c>
      <c r="BF34" s="13">
        <f t="shared" si="35"/>
        <v>-9.5546036651506761</v>
      </c>
      <c r="BG34" s="13">
        <f t="shared" si="35"/>
        <v>-9.5544144892841025</v>
      </c>
      <c r="BH34" s="13">
        <f t="shared" si="35"/>
        <v>-9.5550033288451584</v>
      </c>
      <c r="BI34" s="13">
        <f t="shared" si="35"/>
        <v>-9.5531706216918959</v>
      </c>
      <c r="BJ34" s="13">
        <f t="shared" si="35"/>
        <v>-9.5588762027945169</v>
      </c>
      <c r="BK34" s="13">
        <f t="shared" si="35"/>
        <v>-9.5411271740788877</v>
      </c>
      <c r="BL34" s="13">
        <f t="shared" ref="BL34:BL65" si="43">RADIANS($AB$9)+$AB$18*(AW34-AB$15)</f>
        <v>-9.5964883535379322</v>
      </c>
    </row>
    <row r="35" spans="1:64">
      <c r="A35" s="83" t="s">
        <v>12</v>
      </c>
      <c r="B35" s="83"/>
      <c r="C35" s="84">
        <v>35394.521999999997</v>
      </c>
      <c r="D35" s="84"/>
      <c r="E35" s="1">
        <f t="shared" si="11"/>
        <v>437.41976638219296</v>
      </c>
      <c r="F35" s="6">
        <f t="shared" si="12"/>
        <v>437.5</v>
      </c>
      <c r="G35" s="1">
        <f t="shared" si="13"/>
        <v>-5.8512499999778811E-2</v>
      </c>
      <c r="I35" s="1">
        <f t="shared" si="34"/>
        <v>-5.8512499999778811E-2</v>
      </c>
      <c r="M35" s="22">
        <f t="shared" si="15"/>
        <v>-8.3905927309464085E-2</v>
      </c>
      <c r="N35" s="11">
        <f t="shared" si="16"/>
        <v>20376.021999999997</v>
      </c>
      <c r="O35" s="4"/>
      <c r="S35" s="74">
        <v>0.1</v>
      </c>
      <c r="Z35" s="13">
        <f t="shared" si="17"/>
        <v>437.5</v>
      </c>
      <c r="AA35" s="68">
        <f t="shared" si="18"/>
        <v>-8.2631142192193488E-2</v>
      </c>
      <c r="AB35" s="68">
        <f t="shared" si="19"/>
        <v>-5.97872851170494E-2</v>
      </c>
      <c r="AC35" s="197">
        <f t="shared" si="20"/>
        <v>2.5393427309685274E-2</v>
      </c>
      <c r="AD35" s="68">
        <f t="shared" si="21"/>
        <v>2.4118642192414677E-2</v>
      </c>
      <c r="AE35" s="68">
        <f t="shared" si="22"/>
        <v>5.8170890120572553E-5</v>
      </c>
      <c r="AF35" s="13">
        <f t="shared" si="23"/>
        <v>-5.8512499999778811E-2</v>
      </c>
      <c r="AG35" s="167"/>
      <c r="AH35" s="13">
        <f t="shared" si="24"/>
        <v>1.2747851172705904E-3</v>
      </c>
      <c r="AI35" s="13">
        <f t="shared" si="25"/>
        <v>0.89425840986607907</v>
      </c>
      <c r="AJ35" s="13">
        <f t="shared" si="26"/>
        <v>0.48035925432011767</v>
      </c>
      <c r="AK35" s="13">
        <f t="shared" si="27"/>
        <v>0.30625923025428947</v>
      </c>
      <c r="AL35" s="13">
        <f t="shared" si="28"/>
        <v>1.9032495801607292</v>
      </c>
      <c r="AM35" s="13">
        <f t="shared" si="29"/>
        <v>1.4031955535743466</v>
      </c>
      <c r="AN35" s="68">
        <f t="shared" si="33"/>
        <v>1.5734386673484613</v>
      </c>
      <c r="AO35" s="68">
        <f t="shared" si="33"/>
        <v>1.5734386673484613</v>
      </c>
      <c r="AP35" s="68">
        <f t="shared" si="33"/>
        <v>1.5734386673484801</v>
      </c>
      <c r="AQ35" s="68">
        <f t="shared" si="33"/>
        <v>1.5734386673263359</v>
      </c>
      <c r="AR35" s="68">
        <f t="shared" si="33"/>
        <v>1.5734386931920912</v>
      </c>
      <c r="AS35" s="68">
        <f t="shared" si="33"/>
        <v>1.5734083058985766</v>
      </c>
      <c r="AT35" s="68">
        <f t="shared" si="33"/>
        <v>1.5568535341708032</v>
      </c>
      <c r="AU35" s="68">
        <f t="shared" si="31"/>
        <v>1.2494397984259065</v>
      </c>
      <c r="AW35" s="13">
        <v>-13500</v>
      </c>
      <c r="AX35" s="13">
        <f t="shared" si="36"/>
        <v>2.8402684384588751E-2</v>
      </c>
      <c r="AY35" s="13">
        <f t="shared" si="37"/>
        <v>2.0899609523144624E-2</v>
      </c>
      <c r="AZ35" s="13">
        <f t="shared" si="38"/>
        <v>7.5030748614441272E-3</v>
      </c>
      <c r="BA35" s="13">
        <f t="shared" si="39"/>
        <v>0.67796700404379973</v>
      </c>
      <c r="BB35" s="13">
        <f t="shared" si="40"/>
        <v>0.96137052306314807</v>
      </c>
      <c r="BC35" s="13">
        <f t="shared" si="41"/>
        <v>-3.0313460850271201</v>
      </c>
      <c r="BD35" s="13">
        <f t="shared" si="42"/>
        <v>-18.122776045819201</v>
      </c>
      <c r="BE35" s="13">
        <f t="shared" si="35"/>
        <v>-9.2706381388407593</v>
      </c>
      <c r="BF35" s="13">
        <f t="shared" si="35"/>
        <v>-9.2705676499155363</v>
      </c>
      <c r="BG35" s="13">
        <f t="shared" si="35"/>
        <v>-9.270787817302363</v>
      </c>
      <c r="BH35" s="13">
        <f t="shared" si="35"/>
        <v>-9.2701001143693311</v>
      </c>
      <c r="BI35" s="13">
        <f t="shared" si="35"/>
        <v>-9.2722479430289937</v>
      </c>
      <c r="BJ35" s="13">
        <f t="shared" si="35"/>
        <v>-9.2655374616962725</v>
      </c>
      <c r="BK35" s="13">
        <f t="shared" si="35"/>
        <v>-9.2864805333937905</v>
      </c>
      <c r="BL35" s="13">
        <f t="shared" si="43"/>
        <v>-9.2208717941625604</v>
      </c>
    </row>
    <row r="36" spans="1:64">
      <c r="A36" s="83" t="s">
        <v>12</v>
      </c>
      <c r="B36" s="83"/>
      <c r="C36" s="84">
        <v>35401.455000000002</v>
      </c>
      <c r="D36" s="84"/>
      <c r="E36" s="1">
        <f t="shared" si="11"/>
        <v>446.92644738636136</v>
      </c>
      <c r="F36" s="6">
        <f t="shared" si="12"/>
        <v>447</v>
      </c>
      <c r="G36" s="1">
        <f t="shared" si="13"/>
        <v>-5.3640199992514681E-2</v>
      </c>
      <c r="I36" s="1">
        <f t="shared" si="34"/>
        <v>-5.3640199992514681E-2</v>
      </c>
      <c r="M36" s="22">
        <f t="shared" si="15"/>
        <v>-8.3918109575377792E-2</v>
      </c>
      <c r="N36" s="11">
        <f t="shared" si="16"/>
        <v>20382.955000000002</v>
      </c>
      <c r="O36" s="4"/>
      <c r="S36" s="74">
        <v>0.1</v>
      </c>
      <c r="Z36" s="13">
        <f t="shared" si="17"/>
        <v>447</v>
      </c>
      <c r="AA36" s="68">
        <f t="shared" si="18"/>
        <v>-8.2587912037959205E-2</v>
      </c>
      <c r="AB36" s="68">
        <f t="shared" si="19"/>
        <v>-5.4970397529933261E-2</v>
      </c>
      <c r="AC36" s="197">
        <f t="shared" si="20"/>
        <v>3.0277909582863111E-2</v>
      </c>
      <c r="AD36" s="68">
        <f t="shared" si="21"/>
        <v>2.8947712045444524E-2</v>
      </c>
      <c r="AE36" s="68">
        <f t="shared" si="22"/>
        <v>8.3797003266597399E-5</v>
      </c>
      <c r="AF36" s="13">
        <f t="shared" si="23"/>
        <v>-5.3640199992514681E-2</v>
      </c>
      <c r="AG36" s="167"/>
      <c r="AH36" s="13">
        <f t="shared" si="24"/>
        <v>1.3301975374185818E-3</v>
      </c>
      <c r="AI36" s="13">
        <f t="shared" si="25"/>
        <v>0.8922013200467952</v>
      </c>
      <c r="AJ36" s="13">
        <f t="shared" si="26"/>
        <v>0.48624637860210235</v>
      </c>
      <c r="AK36" s="13">
        <f t="shared" si="27"/>
        <v>0.30554123224263285</v>
      </c>
      <c r="AL36" s="13">
        <f t="shared" si="28"/>
        <v>1.9099742631034298</v>
      </c>
      <c r="AM36" s="13">
        <f t="shared" si="29"/>
        <v>1.4132255629914783</v>
      </c>
      <c r="AN36" s="68">
        <f t="shared" si="33"/>
        <v>1.5805610664539964</v>
      </c>
      <c r="AO36" s="68">
        <f t="shared" si="33"/>
        <v>1.5805610664539973</v>
      </c>
      <c r="AP36" s="68">
        <f t="shared" si="33"/>
        <v>1.5805610664536969</v>
      </c>
      <c r="AQ36" s="68">
        <f t="shared" si="33"/>
        <v>1.5805610665486389</v>
      </c>
      <c r="AR36" s="68">
        <f t="shared" si="33"/>
        <v>1.580561036539043</v>
      </c>
      <c r="AS36" s="68">
        <f t="shared" si="33"/>
        <v>1.5805705174904698</v>
      </c>
      <c r="AT36" s="68">
        <f t="shared" si="33"/>
        <v>1.5647127615736403</v>
      </c>
      <c r="AU36" s="68">
        <f t="shared" si="31"/>
        <v>1.2565765130540383</v>
      </c>
      <c r="AW36" s="13">
        <v>-13000</v>
      </c>
      <c r="AX36" s="13">
        <f t="shared" si="36"/>
        <v>2.064186861461207E-2</v>
      </c>
      <c r="AY36" s="13">
        <f t="shared" si="37"/>
        <v>1.4135030180357722E-2</v>
      </c>
      <c r="AZ36" s="13">
        <f t="shared" si="38"/>
        <v>6.5068384342543469E-3</v>
      </c>
      <c r="BA36" s="13">
        <f t="shared" si="39"/>
        <v>0.69221758545770828</v>
      </c>
      <c r="BB36" s="13">
        <f t="shared" si="40"/>
        <v>0.88404699340217197</v>
      </c>
      <c r="BC36" s="13">
        <f t="shared" si="41"/>
        <v>-2.8238584475889397</v>
      </c>
      <c r="BD36" s="13">
        <f t="shared" si="42"/>
        <v>-6.2415243490662782</v>
      </c>
      <c r="BE36" s="13">
        <f t="shared" si="35"/>
        <v>-8.9836286218998271</v>
      </c>
      <c r="BF36" s="13">
        <f t="shared" si="35"/>
        <v>-8.9835187995785777</v>
      </c>
      <c r="BG36" s="13">
        <f t="shared" si="35"/>
        <v>-8.9838936307085842</v>
      </c>
      <c r="BH36" s="13">
        <f t="shared" si="35"/>
        <v>-8.9826140328122897</v>
      </c>
      <c r="BI36" s="13">
        <f t="shared" si="35"/>
        <v>-8.9869791474429501</v>
      </c>
      <c r="BJ36" s="13">
        <f t="shared" si="35"/>
        <v>-8.9720509046059238</v>
      </c>
      <c r="BK36" s="13">
        <f t="shared" si="35"/>
        <v>-9.0226856221972014</v>
      </c>
      <c r="BL36" s="13">
        <f t="shared" si="43"/>
        <v>-8.8452552347871887</v>
      </c>
    </row>
    <row r="37" spans="1:64">
      <c r="A37" s="83" t="s">
        <v>12</v>
      </c>
      <c r="B37" s="83"/>
      <c r="C37" s="84">
        <v>35431.364999999998</v>
      </c>
      <c r="D37" s="84"/>
      <c r="E37" s="1">
        <f t="shared" si="11"/>
        <v>487.93969256657999</v>
      </c>
      <c r="F37" s="6">
        <f t="shared" si="12"/>
        <v>488</v>
      </c>
      <c r="G37" s="1">
        <f t="shared" si="13"/>
        <v>-4.3980800001008902E-2</v>
      </c>
      <c r="I37" s="1">
        <f t="shared" si="34"/>
        <v>-4.3980800001008902E-2</v>
      </c>
      <c r="M37" s="22">
        <f t="shared" si="15"/>
        <v>-8.3969759707502034E-2</v>
      </c>
      <c r="N37" s="11">
        <f t="shared" si="16"/>
        <v>20412.864999999998</v>
      </c>
      <c r="O37" s="4"/>
      <c r="S37" s="74">
        <v>0.1</v>
      </c>
      <c r="Z37" s="13">
        <f t="shared" si="17"/>
        <v>488</v>
      </c>
      <c r="AA37" s="68">
        <f t="shared" si="18"/>
        <v>-8.2402661902859109E-2</v>
      </c>
      <c r="AB37" s="68">
        <f t="shared" si="19"/>
        <v>-4.5547897805651827E-2</v>
      </c>
      <c r="AC37" s="197">
        <f t="shared" si="20"/>
        <v>3.9988959706493132E-2</v>
      </c>
      <c r="AD37" s="68">
        <f t="shared" si="21"/>
        <v>3.8421861901850207E-2</v>
      </c>
      <c r="AE37" s="68">
        <f t="shared" si="22"/>
        <v>1.4762394720048487E-4</v>
      </c>
      <c r="AF37" s="13">
        <f t="shared" si="23"/>
        <v>-4.3980800001008902E-2</v>
      </c>
      <c r="AG37" s="167"/>
      <c r="AH37" s="13">
        <f t="shared" si="24"/>
        <v>1.5670978046429238E-3</v>
      </c>
      <c r="AI37" s="13">
        <f t="shared" si="25"/>
        <v>0.88348627450306638</v>
      </c>
      <c r="AJ37" s="13">
        <f t="shared" si="26"/>
        <v>0.51109752072105152</v>
      </c>
      <c r="AK37" s="13">
        <f t="shared" si="27"/>
        <v>0.30232524170307912</v>
      </c>
      <c r="AL37" s="13">
        <f t="shared" si="28"/>
        <v>1.9386465089255138</v>
      </c>
      <c r="AM37" s="13">
        <f t="shared" si="29"/>
        <v>1.4570854984367223</v>
      </c>
      <c r="AN37" s="68">
        <f t="shared" si="33"/>
        <v>1.6111137761223824</v>
      </c>
      <c r="AO37" s="68">
        <f t="shared" si="33"/>
        <v>1.6111137761264973</v>
      </c>
      <c r="AP37" s="68">
        <f t="shared" si="33"/>
        <v>1.6111137758114158</v>
      </c>
      <c r="AQ37" s="68">
        <f t="shared" si="33"/>
        <v>1.6111137999383613</v>
      </c>
      <c r="AR37" s="68">
        <f t="shared" si="33"/>
        <v>1.6111119524077784</v>
      </c>
      <c r="AS37" s="68">
        <f t="shared" si="33"/>
        <v>1.6112531838051314</v>
      </c>
      <c r="AT37" s="68">
        <f t="shared" si="33"/>
        <v>1.598451055763791</v>
      </c>
      <c r="AU37" s="68">
        <f t="shared" si="31"/>
        <v>1.2873770709228189</v>
      </c>
      <c r="AW37" s="13">
        <v>-12500</v>
      </c>
      <c r="AX37" s="13">
        <f t="shared" si="36"/>
        <v>1.251616347937211E-2</v>
      </c>
      <c r="AY37" s="13">
        <f t="shared" si="37"/>
        <v>7.5940593552575458E-3</v>
      </c>
      <c r="AZ37" s="13">
        <f t="shared" si="38"/>
        <v>4.9221041241145642E-3</v>
      </c>
      <c r="BA37" s="13">
        <f t="shared" si="39"/>
        <v>0.7218798117943348</v>
      </c>
      <c r="BB37" s="13">
        <f t="shared" si="40"/>
        <v>0.76013635793646861</v>
      </c>
      <c r="BC37" s="13">
        <f t="shared" si="41"/>
        <v>-2.6029302934419905</v>
      </c>
      <c r="BD37" s="13">
        <f t="shared" si="42"/>
        <v>-3.622686732035155</v>
      </c>
      <c r="BE37" s="13">
        <f t="shared" si="35"/>
        <v>-8.6874734380727059</v>
      </c>
      <c r="BF37" s="13">
        <f t="shared" si="35"/>
        <v>-8.6874267318108078</v>
      </c>
      <c r="BG37" s="13">
        <f t="shared" si="35"/>
        <v>-8.687621452506022</v>
      </c>
      <c r="BH37" s="13">
        <f t="shared" si="35"/>
        <v>-8.6868094247300451</v>
      </c>
      <c r="BI37" s="13">
        <f t="shared" si="35"/>
        <v>-8.6901918122175186</v>
      </c>
      <c r="BJ37" s="13">
        <f t="shared" si="35"/>
        <v>-8.6760335012048042</v>
      </c>
      <c r="BK37" s="13">
        <f t="shared" si="35"/>
        <v>-8.734150391341899</v>
      </c>
      <c r="BL37" s="13">
        <f t="shared" si="43"/>
        <v>-8.4696386754118187</v>
      </c>
    </row>
    <row r="38" spans="1:64">
      <c r="A38" s="83" t="s">
        <v>12</v>
      </c>
      <c r="B38" s="83"/>
      <c r="C38" s="84">
        <v>37016.430999999997</v>
      </c>
      <c r="D38" s="84"/>
      <c r="E38" s="1">
        <f t="shared" si="11"/>
        <v>2661.4168067369769</v>
      </c>
      <c r="F38" s="6">
        <f t="shared" si="12"/>
        <v>2661.5</v>
      </c>
      <c r="G38" s="1">
        <f t="shared" si="13"/>
        <v>-6.067089999851305E-2</v>
      </c>
      <c r="I38" s="1">
        <f t="shared" si="34"/>
        <v>-6.067089999851305E-2</v>
      </c>
      <c r="M38" s="22">
        <f t="shared" si="15"/>
        <v>-8.455529451141934E-2</v>
      </c>
      <c r="N38" s="11">
        <f t="shared" si="16"/>
        <v>21997.930999999997</v>
      </c>
      <c r="O38" s="4"/>
      <c r="S38" s="74">
        <v>0.1</v>
      </c>
      <c r="Z38" s="13">
        <f t="shared" si="17"/>
        <v>2661.5</v>
      </c>
      <c r="AA38" s="68">
        <f t="shared" si="18"/>
        <v>-7.6667215899165281E-2</v>
      </c>
      <c r="AB38" s="68">
        <f t="shared" si="19"/>
        <v>-6.855897861076711E-2</v>
      </c>
      <c r="AC38" s="197">
        <f t="shared" si="20"/>
        <v>2.388439451290629E-2</v>
      </c>
      <c r="AD38" s="68">
        <f t="shared" si="21"/>
        <v>1.599631590065223E-2</v>
      </c>
      <c r="AE38" s="68">
        <f t="shared" si="22"/>
        <v>2.558821223934594E-5</v>
      </c>
      <c r="AF38" s="13">
        <f t="shared" si="23"/>
        <v>-6.067089999851305E-2</v>
      </c>
      <c r="AG38" s="167"/>
      <c r="AH38" s="13">
        <f t="shared" si="24"/>
        <v>7.8880786122540562E-3</v>
      </c>
      <c r="AI38" s="13">
        <f t="shared" si="25"/>
        <v>0.678320411040505</v>
      </c>
      <c r="AJ38" s="13">
        <f t="shared" si="26"/>
        <v>0.99880665859536677</v>
      </c>
      <c r="AK38" s="13">
        <f t="shared" si="27"/>
        <v>3.8707131731121169E-2</v>
      </c>
      <c r="AL38" s="13">
        <f t="shared" si="28"/>
        <v>3.0218401813156022</v>
      </c>
      <c r="AM38" s="13">
        <f t="shared" si="29"/>
        <v>16.681153061009631</v>
      </c>
      <c r="AN38" s="68">
        <f t="shared" si="33"/>
        <v>2.9741913949483343</v>
      </c>
      <c r="AO38" s="68">
        <f t="shared" si="33"/>
        <v>2.974115962947173</v>
      </c>
      <c r="AP38" s="68">
        <f t="shared" si="33"/>
        <v>2.9743520767000531</v>
      </c>
      <c r="AQ38" s="68">
        <f t="shared" si="33"/>
        <v>2.9736129729364347</v>
      </c>
      <c r="AR38" s="68">
        <f t="shared" si="33"/>
        <v>2.9759262727965079</v>
      </c>
      <c r="AS38" s="68">
        <f t="shared" si="33"/>
        <v>2.9686828985050573</v>
      </c>
      <c r="AT38" s="68">
        <f t="shared" si="33"/>
        <v>2.9913345371029836</v>
      </c>
      <c r="AU38" s="68">
        <f t="shared" si="31"/>
        <v>2.9201822545275569</v>
      </c>
      <c r="AW38" s="13">
        <v>-12000</v>
      </c>
      <c r="AX38" s="13">
        <f t="shared" si="36"/>
        <v>4.0656756593729386E-3</v>
      </c>
      <c r="AY38" s="13">
        <f t="shared" si="37"/>
        <v>1.2766970478440831E-3</v>
      </c>
      <c r="AZ38" s="13">
        <f t="shared" si="38"/>
        <v>2.7889786115288554E-3</v>
      </c>
      <c r="BA38" s="13">
        <f t="shared" si="39"/>
        <v>0.77071984020978646</v>
      </c>
      <c r="BB38" s="13">
        <f t="shared" si="40"/>
        <v>0.57904959146296908</v>
      </c>
      <c r="BC38" s="13">
        <f t="shared" si="41"/>
        <v>-2.3569698265172643</v>
      </c>
      <c r="BD38" s="13">
        <f t="shared" si="42"/>
        <v>-2.4168632061397664</v>
      </c>
      <c r="BE38" s="13">
        <f t="shared" si="35"/>
        <v>-8.3750276803518808</v>
      </c>
      <c r="BF38" s="13">
        <f t="shared" si="35"/>
        <v>-8.3750233027343945</v>
      </c>
      <c r="BG38" s="13">
        <f t="shared" si="35"/>
        <v>-8.3750504447271865</v>
      </c>
      <c r="BH38" s="13">
        <f t="shared" si="35"/>
        <v>-8.3748821389349999</v>
      </c>
      <c r="BI38" s="13">
        <f t="shared" si="35"/>
        <v>-8.3759249980884114</v>
      </c>
      <c r="BJ38" s="13">
        <f t="shared" si="35"/>
        <v>-8.3694323843682596</v>
      </c>
      <c r="BK38" s="13">
        <f t="shared" si="35"/>
        <v>-8.4087325018782746</v>
      </c>
      <c r="BL38" s="13">
        <f t="shared" si="43"/>
        <v>-8.0940221160364469</v>
      </c>
    </row>
    <row r="39" spans="1:64">
      <c r="A39" s="83" t="s">
        <v>12</v>
      </c>
      <c r="B39" s="83"/>
      <c r="C39" s="84">
        <v>37044.491999999998</v>
      </c>
      <c r="D39" s="84"/>
      <c r="E39" s="1">
        <f t="shared" si="11"/>
        <v>2699.8946627383916</v>
      </c>
      <c r="F39" s="6">
        <f t="shared" si="12"/>
        <v>2700</v>
      </c>
      <c r="G39" s="1">
        <f t="shared" si="13"/>
        <v>-7.6820000002044253E-2</v>
      </c>
      <c r="I39" s="1">
        <f t="shared" si="34"/>
        <v>-7.6820000002044253E-2</v>
      </c>
      <c r="M39" s="22">
        <f t="shared" si="15"/>
        <v>-8.452758040627073E-2</v>
      </c>
      <c r="N39" s="11">
        <f t="shared" si="16"/>
        <v>22025.991999999998</v>
      </c>
      <c r="O39" s="4"/>
      <c r="S39" s="74">
        <v>0.1</v>
      </c>
      <c r="Z39" s="13">
        <f t="shared" si="17"/>
        <v>2700</v>
      </c>
      <c r="AA39" s="68">
        <f t="shared" si="18"/>
        <v>-7.6640059414941758E-2</v>
      </c>
      <c r="AB39" s="68">
        <f t="shared" si="19"/>
        <v>-8.4707520993373225E-2</v>
      </c>
      <c r="AC39" s="197">
        <f t="shared" si="20"/>
        <v>7.7075804042264773E-3</v>
      </c>
      <c r="AD39" s="68">
        <f t="shared" si="21"/>
        <v>-1.7994058710249505E-4</v>
      </c>
      <c r="AE39" s="68">
        <f t="shared" si="22"/>
        <v>3.2378614886790608E-9</v>
      </c>
      <c r="AF39" s="13">
        <f t="shared" si="23"/>
        <v>-7.6820000002044253E-2</v>
      </c>
      <c r="AG39" s="167"/>
      <c r="AH39" s="13">
        <f t="shared" si="24"/>
        <v>7.8875209913289706E-3</v>
      </c>
      <c r="AI39" s="13">
        <f t="shared" si="25"/>
        <v>0.67775232690158249</v>
      </c>
      <c r="AJ39" s="13">
        <f t="shared" si="26"/>
        <v>0.99791672149976174</v>
      </c>
      <c r="AK39" s="13">
        <f t="shared" si="27"/>
        <v>3.3651704008198995E-2</v>
      </c>
      <c r="AL39" s="13">
        <f t="shared" si="28"/>
        <v>3.0375417182976152</v>
      </c>
      <c r="AM39" s="13">
        <f t="shared" si="29"/>
        <v>19.204010380602558</v>
      </c>
      <c r="AN39" s="68">
        <f t="shared" si="33"/>
        <v>2.9960998009133428</v>
      </c>
      <c r="AO39" s="68">
        <f t="shared" si="33"/>
        <v>2.9960326676702644</v>
      </c>
      <c r="AP39" s="68">
        <f t="shared" si="33"/>
        <v>2.9962420804329906</v>
      </c>
      <c r="AQ39" s="68">
        <f t="shared" si="33"/>
        <v>2.9955888253442104</v>
      </c>
      <c r="AR39" s="68">
        <f t="shared" si="33"/>
        <v>2.9976264234416039</v>
      </c>
      <c r="AS39" s="68">
        <f t="shared" si="33"/>
        <v>2.9912688276789958</v>
      </c>
      <c r="AT39" s="68">
        <f t="shared" si="33"/>
        <v>3.0110864025926012</v>
      </c>
      <c r="AU39" s="68">
        <f t="shared" si="31"/>
        <v>2.9491047295994601</v>
      </c>
      <c r="AW39" s="13">
        <v>-11500</v>
      </c>
      <c r="AX39" s="13">
        <f t="shared" si="36"/>
        <v>-4.632965407878149E-3</v>
      </c>
      <c r="AY39" s="13">
        <f t="shared" si="37"/>
        <v>-4.8170567418826526E-3</v>
      </c>
      <c r="AZ39" s="13">
        <f t="shared" si="38"/>
        <v>1.8409133400450368E-4</v>
      </c>
      <c r="BA39" s="13">
        <f t="shared" si="39"/>
        <v>0.84518689892915078</v>
      </c>
      <c r="BB39" s="13">
        <f t="shared" si="40"/>
        <v>0.3236251840008858</v>
      </c>
      <c r="BC39" s="13">
        <f t="shared" si="41"/>
        <v>-2.068965703593276</v>
      </c>
      <c r="BD39" s="13">
        <f t="shared" si="42"/>
        <v>-1.6822852895699141</v>
      </c>
      <c r="BE39" s="13">
        <f t="shared" si="35"/>
        <v>-8.0369946923369309</v>
      </c>
      <c r="BF39" s="13">
        <f t="shared" si="35"/>
        <v>-8.0369946904852938</v>
      </c>
      <c r="BG39" s="13">
        <f t="shared" si="35"/>
        <v>-8.03699472188719</v>
      </c>
      <c r="BH39" s="13">
        <f t="shared" si="35"/>
        <v>-8.0369941893420496</v>
      </c>
      <c r="BI39" s="13">
        <f t="shared" si="35"/>
        <v>-8.0370032205739754</v>
      </c>
      <c r="BJ39" s="13">
        <f t="shared" si="35"/>
        <v>-8.0368500036431119</v>
      </c>
      <c r="BK39" s="13">
        <f t="shared" si="35"/>
        <v>-8.0394324135461375</v>
      </c>
      <c r="BL39" s="13">
        <f t="shared" si="43"/>
        <v>-7.718405556661077</v>
      </c>
    </row>
    <row r="40" spans="1:64">
      <c r="A40" s="83" t="s">
        <v>12</v>
      </c>
      <c r="B40" s="83"/>
      <c r="C40" s="84">
        <v>37082.436999999998</v>
      </c>
      <c r="D40" s="84"/>
      <c r="E40" s="1">
        <f t="shared" si="11"/>
        <v>2751.9256753884615</v>
      </c>
      <c r="F40" s="6">
        <f t="shared" si="12"/>
        <v>2752</v>
      </c>
      <c r="G40" s="1">
        <f t="shared" si="13"/>
        <v>-5.4203200001211371E-2</v>
      </c>
      <c r="I40" s="1">
        <f t="shared" si="34"/>
        <v>-5.4203200001211371E-2</v>
      </c>
      <c r="M40" s="22">
        <f t="shared" si="15"/>
        <v>-8.4488043764779447E-2</v>
      </c>
      <c r="N40" s="11">
        <f t="shared" si="16"/>
        <v>22063.936999999998</v>
      </c>
      <c r="O40" s="4"/>
      <c r="S40" s="74">
        <v>0.1</v>
      </c>
      <c r="Z40" s="13">
        <f t="shared" si="17"/>
        <v>2752</v>
      </c>
      <c r="AA40" s="68">
        <f t="shared" si="18"/>
        <v>-7.6607275912799019E-2</v>
      </c>
      <c r="AB40" s="68">
        <f t="shared" si="19"/>
        <v>-6.2083967853191799E-2</v>
      </c>
      <c r="AC40" s="197">
        <f t="shared" si="20"/>
        <v>3.0284843763568076E-2</v>
      </c>
      <c r="AD40" s="68">
        <f t="shared" si="21"/>
        <v>2.2404075911587648E-2</v>
      </c>
      <c r="AE40" s="68">
        <f t="shared" si="22"/>
        <v>5.0194261745218199E-5</v>
      </c>
      <c r="AF40" s="13">
        <f t="shared" si="23"/>
        <v>-5.4203200001211371E-2</v>
      </c>
      <c r="AG40" s="167"/>
      <c r="AH40" s="13">
        <f t="shared" si="24"/>
        <v>7.8807678519804275E-3</v>
      </c>
      <c r="AI40" s="13">
        <f t="shared" si="25"/>
        <v>0.67711220938013783</v>
      </c>
      <c r="AJ40" s="13">
        <f t="shared" si="26"/>
        <v>0.99632751537793984</v>
      </c>
      <c r="AK40" s="13">
        <f t="shared" si="27"/>
        <v>2.6823024971543E-2</v>
      </c>
      <c r="AL40" s="13">
        <f t="shared" si="28"/>
        <v>3.0587106801988635</v>
      </c>
      <c r="AM40" s="13">
        <f t="shared" si="29"/>
        <v>24.116884330017097</v>
      </c>
      <c r="AN40" s="68">
        <f t="shared" si="33"/>
        <v>3.0256635002950367</v>
      </c>
      <c r="AO40" s="68">
        <f t="shared" si="33"/>
        <v>3.0256085622992299</v>
      </c>
      <c r="AP40" s="68">
        <f t="shared" si="33"/>
        <v>3.025779269244091</v>
      </c>
      <c r="AQ40" s="68">
        <f t="shared" si="33"/>
        <v>3.0252488263037334</v>
      </c>
      <c r="AR40" s="68">
        <f t="shared" si="33"/>
        <v>3.0268969809916393</v>
      </c>
      <c r="AS40" s="68">
        <f t="shared" si="33"/>
        <v>3.021774906522869</v>
      </c>
      <c r="AT40" s="68">
        <f t="shared" si="33"/>
        <v>3.0376833761780242</v>
      </c>
      <c r="AU40" s="68">
        <f t="shared" si="31"/>
        <v>2.9881688517744989</v>
      </c>
      <c r="AW40" s="13">
        <v>-11000</v>
      </c>
      <c r="AX40" s="13">
        <f t="shared" si="36"/>
        <v>-1.3413534305178984E-2</v>
      </c>
      <c r="AY40" s="13">
        <f t="shared" si="37"/>
        <v>-1.0687202013922675E-2</v>
      </c>
      <c r="AZ40" s="13">
        <f t="shared" si="38"/>
        <v>-2.7263322912563087E-3</v>
      </c>
      <c r="BA40" s="13">
        <f t="shared" si="39"/>
        <v>0.95440225971328896</v>
      </c>
      <c r="BB40" s="13">
        <f t="shared" si="40"/>
        <v>-2.740506978483654E-2</v>
      </c>
      <c r="BC40" s="13">
        <f t="shared" si="41"/>
        <v>-1.7119988450913841</v>
      </c>
      <c r="BD40" s="13">
        <f t="shared" si="42"/>
        <v>-1.152201073827916</v>
      </c>
      <c r="BE40" s="13">
        <f t="shared" si="35"/>
        <v>-7.6607595562678297</v>
      </c>
      <c r="BF40" s="13">
        <f t="shared" si="35"/>
        <v>-7.6607595223199469</v>
      </c>
      <c r="BG40" s="13">
        <f t="shared" si="35"/>
        <v>-7.6607589766676254</v>
      </c>
      <c r="BH40" s="13">
        <f t="shared" si="35"/>
        <v>-7.6607502064780393</v>
      </c>
      <c r="BI40" s="13">
        <f t="shared" si="35"/>
        <v>-7.6606092984034131</v>
      </c>
      <c r="BJ40" s="13">
        <f t="shared" si="35"/>
        <v>-7.6583591107889166</v>
      </c>
      <c r="BK40" s="13">
        <f t="shared" si="35"/>
        <v>-7.6253693780418468</v>
      </c>
      <c r="BL40" s="13">
        <f t="shared" si="43"/>
        <v>-7.342788997285707</v>
      </c>
    </row>
    <row r="41" spans="1:64">
      <c r="A41" s="83" t="s">
        <v>12</v>
      </c>
      <c r="B41" s="83"/>
      <c r="C41" s="84">
        <v>38142.436999999998</v>
      </c>
      <c r="D41" s="84"/>
      <c r="E41" s="1">
        <f t="shared" si="11"/>
        <v>4205.4208238684751</v>
      </c>
      <c r="F41" s="6">
        <f t="shared" si="12"/>
        <v>4205.5</v>
      </c>
      <c r="G41" s="1">
        <f t="shared" si="13"/>
        <v>-5.7741299999179319E-2</v>
      </c>
      <c r="I41" s="1">
        <f t="shared" si="34"/>
        <v>-5.7741299999179319E-2</v>
      </c>
      <c r="M41" s="22">
        <f t="shared" si="15"/>
        <v>-8.2404298496937589E-2</v>
      </c>
      <c r="N41" s="11">
        <f t="shared" si="16"/>
        <v>23123.936999999998</v>
      </c>
      <c r="O41" s="4"/>
      <c r="S41" s="74">
        <v>0.1</v>
      </c>
      <c r="Z41" s="13">
        <f t="shared" si="17"/>
        <v>4205.5</v>
      </c>
      <c r="AA41" s="68">
        <f t="shared" si="18"/>
        <v>-7.7399972789064186E-2</v>
      </c>
      <c r="AB41" s="68">
        <f t="shared" si="19"/>
        <v>-6.2745625707052721E-2</v>
      </c>
      <c r="AC41" s="197">
        <f t="shared" si="20"/>
        <v>2.4662998497758271E-2</v>
      </c>
      <c r="AD41" s="68">
        <f t="shared" si="21"/>
        <v>1.9658672789884868E-2</v>
      </c>
      <c r="AE41" s="68">
        <f t="shared" si="22"/>
        <v>3.8646341585975972E-5</v>
      </c>
      <c r="AF41" s="13">
        <f t="shared" si="23"/>
        <v>-5.7741299999179319E-2</v>
      </c>
      <c r="AG41" s="167"/>
      <c r="AH41" s="13">
        <f t="shared" si="24"/>
        <v>5.0043257078734027E-3</v>
      </c>
      <c r="AI41" s="13">
        <f t="shared" si="25"/>
        <v>0.72019558032134345</v>
      </c>
      <c r="AJ41" s="13">
        <f t="shared" si="26"/>
        <v>0.76673767080024602</v>
      </c>
      <c r="AK41" s="13">
        <f t="shared" si="27"/>
        <v>-0.16335693045686872</v>
      </c>
      <c r="AL41" s="13">
        <f t="shared" si="28"/>
        <v>-2.6131511373943281</v>
      </c>
      <c r="AM41" s="13">
        <f t="shared" si="29"/>
        <v>-3.6962277510355146</v>
      </c>
      <c r="AN41" s="68">
        <f t="shared" ref="AN41:AT50" si="44">$AU41+$AB$7*SIN(AO41)</f>
        <v>3.865486589281752</v>
      </c>
      <c r="AO41" s="68">
        <f t="shared" si="44"/>
        <v>3.8655363714343176</v>
      </c>
      <c r="AP41" s="68">
        <f t="shared" si="44"/>
        <v>3.8653313062928492</v>
      </c>
      <c r="AQ41" s="68">
        <f t="shared" si="44"/>
        <v>3.8661762599311933</v>
      </c>
      <c r="AR41" s="68">
        <f t="shared" si="44"/>
        <v>3.8626987434933966</v>
      </c>
      <c r="AS41" s="68">
        <f t="shared" si="44"/>
        <v>3.8770804100489067</v>
      </c>
      <c r="AT41" s="68">
        <f t="shared" si="44"/>
        <v>3.8187255342749822</v>
      </c>
      <c r="AU41" s="68">
        <f t="shared" si="31"/>
        <v>4.0800861898787026</v>
      </c>
      <c r="AW41" s="13">
        <v>-10500</v>
      </c>
      <c r="AX41" s="13">
        <f t="shared" si="36"/>
        <v>-2.1901095998031861E-2</v>
      </c>
      <c r="AY41" s="13">
        <f t="shared" si="37"/>
        <v>-1.6333738768275985E-2</v>
      </c>
      <c r="AZ41" s="13">
        <f t="shared" si="38"/>
        <v>-5.567357229755876E-3</v>
      </c>
      <c r="BA41" s="13">
        <f t="shared" si="39"/>
        <v>1.1039681949736804</v>
      </c>
      <c r="BB41" s="13">
        <f t="shared" si="40"/>
        <v>-0.47527759635750372</v>
      </c>
      <c r="BC41" s="13">
        <f t="shared" si="41"/>
        <v>-1.2441278323278635</v>
      </c>
      <c r="BD41" s="13">
        <f t="shared" si="42"/>
        <v>-0.71702943308068989</v>
      </c>
      <c r="BE41" s="13">
        <f t="shared" si="35"/>
        <v>-7.230142006056024</v>
      </c>
      <c r="BF41" s="13">
        <f t="shared" si="35"/>
        <v>-7.2301299642645533</v>
      </c>
      <c r="BG41" s="13">
        <f t="shared" si="35"/>
        <v>-7.2300663446703792</v>
      </c>
      <c r="BH41" s="13">
        <f t="shared" si="35"/>
        <v>-7.2297303207853423</v>
      </c>
      <c r="BI41" s="13">
        <f t="shared" si="35"/>
        <v>-7.2279581139141973</v>
      </c>
      <c r="BJ41" s="13">
        <f t="shared" si="35"/>
        <v>-7.2186822317761283</v>
      </c>
      <c r="BK41" s="13">
        <f t="shared" si="35"/>
        <v>-7.1719042477146839</v>
      </c>
      <c r="BL41" s="13">
        <f t="shared" si="43"/>
        <v>-6.9671724379103352</v>
      </c>
    </row>
    <row r="42" spans="1:64">
      <c r="A42" s="83" t="s">
        <v>12</v>
      </c>
      <c r="B42" s="83"/>
      <c r="C42" s="84">
        <v>39024.483999999997</v>
      </c>
      <c r="D42" s="84"/>
      <c r="E42" s="1">
        <f t="shared" si="11"/>
        <v>5414.9029325772954</v>
      </c>
      <c r="F42" s="6">
        <f t="shared" si="12"/>
        <v>5415</v>
      </c>
      <c r="G42" s="1">
        <f t="shared" si="13"/>
        <v>-7.0788999997603241E-2</v>
      </c>
      <c r="I42" s="1">
        <f t="shared" si="34"/>
        <v>-7.0788999997603241E-2</v>
      </c>
      <c r="M42" s="22">
        <f t="shared" si="15"/>
        <v>-7.9229912237892636E-2</v>
      </c>
      <c r="N42" s="11">
        <f t="shared" si="16"/>
        <v>24005.983999999997</v>
      </c>
      <c r="O42" s="4"/>
      <c r="S42" s="74">
        <v>0.1</v>
      </c>
      <c r="Z42" s="13">
        <f t="shared" si="17"/>
        <v>5415</v>
      </c>
      <c r="AA42" s="68">
        <f t="shared" si="18"/>
        <v>-8.0114301989310133E-2</v>
      </c>
      <c r="AB42" s="68">
        <f t="shared" si="19"/>
        <v>-6.9904610246185744E-2</v>
      </c>
      <c r="AC42" s="197">
        <f t="shared" si="20"/>
        <v>8.4409122402893944E-3</v>
      </c>
      <c r="AD42" s="68">
        <f t="shared" si="21"/>
        <v>9.3253019917068913E-3</v>
      </c>
      <c r="AE42" s="68">
        <f t="shared" si="22"/>
        <v>8.696125723653252E-6</v>
      </c>
      <c r="AF42" s="13">
        <f t="shared" si="23"/>
        <v>-7.0788999997603241E-2</v>
      </c>
      <c r="AG42" s="167"/>
      <c r="AH42" s="13">
        <f t="shared" si="24"/>
        <v>-8.8438975141749622E-4</v>
      </c>
      <c r="AI42" s="13">
        <f t="shared" si="25"/>
        <v>0.88151294229629917</v>
      </c>
      <c r="AJ42" s="13">
        <f t="shared" si="26"/>
        <v>0.2043255015023554</v>
      </c>
      <c r="AK42" s="13">
        <f t="shared" si="27"/>
        <v>-0.30155731985266065</v>
      </c>
      <c r="AL42" s="13">
        <f t="shared" si="28"/>
        <v>-1.9451819689920944</v>
      </c>
      <c r="AM42" s="13">
        <f t="shared" si="29"/>
        <v>-1.4673398010033309</v>
      </c>
      <c r="AN42" s="68">
        <f t="shared" si="44"/>
        <v>4.665065382023978</v>
      </c>
      <c r="AO42" s="68">
        <f t="shared" si="44"/>
        <v>4.6650653820150101</v>
      </c>
      <c r="AP42" s="68">
        <f t="shared" si="44"/>
        <v>4.6650653826001385</v>
      </c>
      <c r="AQ42" s="68">
        <f t="shared" si="44"/>
        <v>4.6650653444241472</v>
      </c>
      <c r="AR42" s="68">
        <f t="shared" si="44"/>
        <v>4.6650678352349173</v>
      </c>
      <c r="AS42" s="68">
        <f t="shared" si="44"/>
        <v>4.6649055947329678</v>
      </c>
      <c r="AT42" s="68">
        <f t="shared" si="44"/>
        <v>4.6769927299807179</v>
      </c>
      <c r="AU42" s="68">
        <f t="shared" si="31"/>
        <v>4.9887026470077256</v>
      </c>
      <c r="AW42" s="13">
        <v>-10000</v>
      </c>
      <c r="AX42" s="13">
        <f t="shared" si="36"/>
        <v>-2.9317149279145274E-2</v>
      </c>
      <c r="AY42" s="13">
        <f t="shared" si="37"/>
        <v>-2.1756667004942554E-2</v>
      </c>
      <c r="AZ42" s="13">
        <f t="shared" si="38"/>
        <v>-7.560482274202719E-3</v>
      </c>
      <c r="BA42" s="13">
        <f t="shared" si="39"/>
        <v>1.2639580082375728</v>
      </c>
      <c r="BB42" s="13">
        <f t="shared" si="40"/>
        <v>-0.90044747202942654</v>
      </c>
      <c r="BC42" s="13">
        <f t="shared" si="41"/>
        <v>-0.61861016971561522</v>
      </c>
      <c r="BD42" s="13">
        <f t="shared" si="42"/>
        <v>-0.3195614552938667</v>
      </c>
      <c r="BE42" s="13">
        <f t="shared" ref="BE42:BK51" si="45">$BL42+$AB$7*SIN(BF42)</f>
        <v>-6.7321694940271719</v>
      </c>
      <c r="BF42" s="13">
        <f t="shared" si="45"/>
        <v>-6.7321051325242882</v>
      </c>
      <c r="BG42" s="13">
        <f t="shared" si="45"/>
        <v>-6.731884650287232</v>
      </c>
      <c r="BH42" s="13">
        <f t="shared" si="45"/>
        <v>-6.7311295248760095</v>
      </c>
      <c r="BI42" s="13">
        <f t="shared" si="45"/>
        <v>-6.728545381241438</v>
      </c>
      <c r="BJ42" s="13">
        <f t="shared" si="45"/>
        <v>-6.7197259981237671</v>
      </c>
      <c r="BK42" s="13">
        <f t="shared" si="45"/>
        <v>-6.6898919756447617</v>
      </c>
      <c r="BL42" s="13">
        <f t="shared" si="43"/>
        <v>-6.5915558785349653</v>
      </c>
    </row>
    <row r="43" spans="1:64">
      <c r="A43" s="83" t="s">
        <v>12</v>
      </c>
      <c r="B43" s="83"/>
      <c r="C43" s="84">
        <v>39035.43</v>
      </c>
      <c r="D43" s="84"/>
      <c r="E43" s="1">
        <f t="shared" si="11"/>
        <v>5429.9123268181138</v>
      </c>
      <c r="F43" s="6">
        <f t="shared" si="12"/>
        <v>5430</v>
      </c>
      <c r="G43" s="1">
        <f t="shared" si="13"/>
        <v>-6.3937999999325257E-2</v>
      </c>
      <c r="I43" s="1">
        <f t="shared" si="34"/>
        <v>-6.3937999999325257E-2</v>
      </c>
      <c r="M43" s="22">
        <f t="shared" si="15"/>
        <v>-7.9182329815385935E-2</v>
      </c>
      <c r="N43" s="11">
        <f t="shared" si="16"/>
        <v>24016.93</v>
      </c>
      <c r="O43" s="4"/>
      <c r="S43" s="74">
        <v>0.1</v>
      </c>
      <c r="Z43" s="13">
        <f t="shared" si="17"/>
        <v>5430</v>
      </c>
      <c r="AA43" s="68">
        <f t="shared" si="18"/>
        <v>-8.0153813196726986E-2</v>
      </c>
      <c r="AB43" s="68">
        <f t="shared" si="19"/>
        <v>-6.2966516617984206E-2</v>
      </c>
      <c r="AC43" s="197">
        <f t="shared" si="20"/>
        <v>1.5244329816060678E-2</v>
      </c>
      <c r="AD43" s="68">
        <f t="shared" si="21"/>
        <v>1.6215813197401729E-2</v>
      </c>
      <c r="AE43" s="68">
        <f t="shared" si="22"/>
        <v>2.6295259765302809E-5</v>
      </c>
      <c r="AF43" s="13">
        <f t="shared" si="23"/>
        <v>-6.3937999999325257E-2</v>
      </c>
      <c r="AG43" s="167"/>
      <c r="AH43" s="13">
        <f t="shared" si="24"/>
        <v>-9.7148338134105117E-4</v>
      </c>
      <c r="AI43" s="13">
        <f t="shared" si="25"/>
        <v>0.8846488203827505</v>
      </c>
      <c r="AJ43" s="13">
        <f t="shared" si="26"/>
        <v>0.19415565208092192</v>
      </c>
      <c r="AK43" s="13">
        <f t="shared" si="27"/>
        <v>-0.30277071417313306</v>
      </c>
      <c r="AL43" s="13">
        <f t="shared" si="28"/>
        <v>-1.9348039962199255</v>
      </c>
      <c r="AM43" s="13">
        <f t="shared" si="29"/>
        <v>-1.4511019694131173</v>
      </c>
      <c r="AN43" s="68">
        <f t="shared" si="44"/>
        <v>4.6761834764326702</v>
      </c>
      <c r="AO43" s="68">
        <f t="shared" si="44"/>
        <v>4.6761834764302588</v>
      </c>
      <c r="AP43" s="68">
        <f t="shared" si="44"/>
        <v>4.676183476635928</v>
      </c>
      <c r="AQ43" s="68">
        <f t="shared" si="44"/>
        <v>4.6761834590993008</v>
      </c>
      <c r="AR43" s="68">
        <f t="shared" si="44"/>
        <v>4.6761849544054499</v>
      </c>
      <c r="AS43" s="68">
        <f t="shared" si="44"/>
        <v>4.6760576742452695</v>
      </c>
      <c r="AT43" s="68">
        <f t="shared" si="44"/>
        <v>4.6892770268527384</v>
      </c>
      <c r="AU43" s="68">
        <f t="shared" si="31"/>
        <v>4.9999711437889864</v>
      </c>
      <c r="AW43" s="13">
        <v>-9500</v>
      </c>
      <c r="AX43" s="13">
        <f t="shared" si="36"/>
        <v>-3.4581077424301068E-2</v>
      </c>
      <c r="AY43" s="13">
        <f t="shared" si="37"/>
        <v>-2.6955986723922423E-2</v>
      </c>
      <c r="AZ43" s="13">
        <f t="shared" si="38"/>
        <v>-7.6250907003786433E-3</v>
      </c>
      <c r="BA43" s="13">
        <f t="shared" si="39"/>
        <v>1.3208758970772203</v>
      </c>
      <c r="BB43" s="13">
        <f t="shared" si="40"/>
        <v>-0.95306545007252563</v>
      </c>
      <c r="BC43" s="13">
        <f t="shared" si="41"/>
        <v>0.13898077978388604</v>
      </c>
      <c r="BD43" s="13">
        <f t="shared" si="42"/>
        <v>6.9602460748005593E-2</v>
      </c>
      <c r="BE43" s="13">
        <f t="shared" si="45"/>
        <v>-6.183799068259245</v>
      </c>
      <c r="BF43" s="13">
        <f t="shared" si="45"/>
        <v>-6.1838235870260432</v>
      </c>
      <c r="BG43" s="13">
        <f t="shared" si="45"/>
        <v>-6.1838996370481425</v>
      </c>
      <c r="BH43" s="13">
        <f t="shared" si="45"/>
        <v>-6.1841355182448856</v>
      </c>
      <c r="BI43" s="13">
        <f t="shared" si="45"/>
        <v>-6.1848671060513318</v>
      </c>
      <c r="BJ43" s="13">
        <f t="shared" si="45"/>
        <v>-6.1871357987256612</v>
      </c>
      <c r="BK43" s="13">
        <f t="shared" si="45"/>
        <v>-6.1941680360752622</v>
      </c>
      <c r="BL43" s="13">
        <f t="shared" si="43"/>
        <v>-6.2159393191595935</v>
      </c>
    </row>
    <row r="44" spans="1:64">
      <c r="A44" s="83" t="s">
        <v>12</v>
      </c>
      <c r="B44" s="83"/>
      <c r="C44" s="84">
        <v>39146.260999999999</v>
      </c>
      <c r="D44" s="84"/>
      <c r="E44" s="1">
        <f t="shared" si="11"/>
        <v>5581.8862143664028</v>
      </c>
      <c r="F44" s="6">
        <f t="shared" si="12"/>
        <v>5582</v>
      </c>
      <c r="G44" s="1">
        <f t="shared" si="13"/>
        <v>-8.2981200001086108E-2</v>
      </c>
      <c r="I44" s="1">
        <f t="shared" si="34"/>
        <v>-8.2981200001086108E-2</v>
      </c>
      <c r="M44" s="22">
        <f t="shared" si="15"/>
        <v>-7.8688809110092017E-2</v>
      </c>
      <c r="N44" s="11">
        <f t="shared" si="16"/>
        <v>24127.760999999999</v>
      </c>
      <c r="O44" s="4"/>
      <c r="S44" s="74">
        <v>0.1</v>
      </c>
      <c r="Z44" s="13">
        <f t="shared" si="17"/>
        <v>5582</v>
      </c>
      <c r="AA44" s="68">
        <f t="shared" si="18"/>
        <v>-8.0551988619878528E-2</v>
      </c>
      <c r="AB44" s="68">
        <f t="shared" si="19"/>
        <v>-8.1118020491299597E-2</v>
      </c>
      <c r="AC44" s="197">
        <f t="shared" si="20"/>
        <v>-4.2923908909940911E-3</v>
      </c>
      <c r="AD44" s="68">
        <f t="shared" si="21"/>
        <v>-2.42921138120758E-3</v>
      </c>
      <c r="AE44" s="68">
        <f t="shared" si="22"/>
        <v>5.9010679345884383E-7</v>
      </c>
      <c r="AF44" s="13">
        <f t="shared" si="23"/>
        <v>-8.2981200001086108E-2</v>
      </c>
      <c r="AG44" s="167"/>
      <c r="AH44" s="13">
        <f t="shared" si="24"/>
        <v>-1.8631795097865177E-3</v>
      </c>
      <c r="AI44" s="13">
        <f t="shared" si="25"/>
        <v>0.91844103338265126</v>
      </c>
      <c r="AJ44" s="13">
        <f t="shared" si="26"/>
        <v>8.5746009193404638E-2</v>
      </c>
      <c r="AK44" s="13">
        <f t="shared" si="27"/>
        <v>-0.31356679506017565</v>
      </c>
      <c r="AL44" s="13">
        <f t="shared" si="28"/>
        <v>-1.8252587776201563</v>
      </c>
      <c r="AM44" s="13">
        <f t="shared" si="29"/>
        <v>-1.2933734470817269</v>
      </c>
      <c r="AN44" s="68">
        <f t="shared" si="44"/>
        <v>4.7911633326801049</v>
      </c>
      <c r="AO44" s="68">
        <f t="shared" si="44"/>
        <v>4.7911633329827454</v>
      </c>
      <c r="AP44" s="68">
        <f t="shared" si="44"/>
        <v>4.7911633448526372</v>
      </c>
      <c r="AQ44" s="68">
        <f t="shared" si="44"/>
        <v>4.7911638104010024</v>
      </c>
      <c r="AR44" s="68">
        <f t="shared" si="44"/>
        <v>4.7911820674828336</v>
      </c>
      <c r="AS44" s="68">
        <f t="shared" si="44"/>
        <v>4.7918947434934411</v>
      </c>
      <c r="AT44" s="68">
        <f t="shared" si="44"/>
        <v>4.81595855575996</v>
      </c>
      <c r="AU44" s="68">
        <f t="shared" si="31"/>
        <v>5.114158577839099</v>
      </c>
      <c r="AW44" s="13">
        <v>-9000</v>
      </c>
      <c r="AX44" s="13">
        <f t="shared" si="36"/>
        <v>-3.7457301783942777E-2</v>
      </c>
      <c r="AY44" s="13">
        <f t="shared" si="37"/>
        <v>-3.1931697925215573E-2</v>
      </c>
      <c r="AZ44" s="13">
        <f t="shared" si="38"/>
        <v>-5.5256038587272035E-3</v>
      </c>
      <c r="BA44" s="13">
        <f t="shared" si="39"/>
        <v>1.2108549337096688</v>
      </c>
      <c r="BB44" s="13">
        <f t="shared" si="40"/>
        <v>-0.51414394400814478</v>
      </c>
      <c r="BC44" s="13">
        <f t="shared" si="41"/>
        <v>0.8621760355267476</v>
      </c>
      <c r="BD44" s="13">
        <f t="shared" si="42"/>
        <v>0.45993854550106528</v>
      </c>
      <c r="BE44" s="13">
        <f t="shared" si="45"/>
        <v>-5.648132119923436</v>
      </c>
      <c r="BF44" s="13">
        <f t="shared" si="45"/>
        <v>-5.6481809934341527</v>
      </c>
      <c r="BG44" s="13">
        <f t="shared" si="45"/>
        <v>-5.6483683484721432</v>
      </c>
      <c r="BH44" s="13">
        <f t="shared" si="45"/>
        <v>-5.6490863286773525</v>
      </c>
      <c r="BI44" s="13">
        <f t="shared" si="45"/>
        <v>-5.6518342658558565</v>
      </c>
      <c r="BJ44" s="13">
        <f t="shared" si="45"/>
        <v>-5.6623010503237277</v>
      </c>
      <c r="BK44" s="13">
        <f t="shared" si="45"/>
        <v>-5.7014798138411598</v>
      </c>
      <c r="BL44" s="13">
        <f t="shared" si="43"/>
        <v>-5.8403227597842218</v>
      </c>
    </row>
    <row r="45" spans="1:64">
      <c r="A45" s="83" t="s">
        <v>12</v>
      </c>
      <c r="B45" s="83"/>
      <c r="C45" s="84">
        <v>39381.440999999999</v>
      </c>
      <c r="D45" s="84"/>
      <c r="E45" s="1">
        <f t="shared" si="11"/>
        <v>5904.3701662716194</v>
      </c>
      <c r="F45" s="6">
        <f t="shared" si="12"/>
        <v>5904.5</v>
      </c>
      <c r="G45" s="1">
        <f t="shared" si="13"/>
        <v>-9.4684700001380406E-2</v>
      </c>
      <c r="I45" s="1">
        <f t="shared" si="34"/>
        <v>-9.4684700001380406E-2</v>
      </c>
      <c r="M45" s="22">
        <f t="shared" si="15"/>
        <v>-7.7573265088855856E-2</v>
      </c>
      <c r="N45" s="11">
        <f t="shared" si="16"/>
        <v>24362.940999999999</v>
      </c>
      <c r="O45" s="4"/>
      <c r="S45" s="74">
        <v>0.1</v>
      </c>
      <c r="Z45" s="13">
        <f t="shared" si="17"/>
        <v>5904.5</v>
      </c>
      <c r="AA45" s="68">
        <f t="shared" si="18"/>
        <v>-8.1341917066528824E-2</v>
      </c>
      <c r="AB45" s="68">
        <f t="shared" si="19"/>
        <v>-9.0916048023707438E-2</v>
      </c>
      <c r="AC45" s="197">
        <f t="shared" si="20"/>
        <v>-1.7111434912524551E-2</v>
      </c>
      <c r="AD45" s="68">
        <f t="shared" si="21"/>
        <v>-1.3342782934851583E-2</v>
      </c>
      <c r="AE45" s="68">
        <f t="shared" si="22"/>
        <v>1.7802985644656662E-5</v>
      </c>
      <c r="AF45" s="13">
        <f t="shared" si="23"/>
        <v>-9.4684700001380406E-2</v>
      </c>
      <c r="AG45" s="167"/>
      <c r="AH45" s="13">
        <f t="shared" si="24"/>
        <v>-3.7686519776729674E-3</v>
      </c>
      <c r="AI45" s="13">
        <f t="shared" si="25"/>
        <v>1.0029031827956811</v>
      </c>
      <c r="AJ45" s="13">
        <f t="shared" si="26"/>
        <v>-0.17663986243315463</v>
      </c>
      <c r="AK45" s="13">
        <f t="shared" si="27"/>
        <v>-0.32398699284022942</v>
      </c>
      <c r="AL45" s="13">
        <f t="shared" si="28"/>
        <v>-1.561835766158272</v>
      </c>
      <c r="AM45" s="13">
        <f t="shared" si="29"/>
        <v>-0.99107934670286046</v>
      </c>
      <c r="AN45" s="68">
        <f t="shared" si="44"/>
        <v>5.0508084183007282</v>
      </c>
      <c r="AO45" s="68">
        <f t="shared" si="44"/>
        <v>5.0508090609960776</v>
      </c>
      <c r="AP45" s="68">
        <f t="shared" si="44"/>
        <v>5.0508150357777453</v>
      </c>
      <c r="AQ45" s="68">
        <f t="shared" si="44"/>
        <v>5.0508705751507206</v>
      </c>
      <c r="AR45" s="68">
        <f t="shared" si="44"/>
        <v>5.051386430071851</v>
      </c>
      <c r="AS45" s="68">
        <f t="shared" si="44"/>
        <v>5.0561421809808795</v>
      </c>
      <c r="AT45" s="68">
        <f t="shared" si="44"/>
        <v>5.097336499928983</v>
      </c>
      <c r="AU45" s="68">
        <f t="shared" si="31"/>
        <v>5.3564312586362135</v>
      </c>
      <c r="AW45" s="13">
        <v>-8500</v>
      </c>
      <c r="AX45" s="13">
        <f t="shared" si="36"/>
        <v>-3.9034989077105203E-2</v>
      </c>
      <c r="AY45" s="13">
        <f t="shared" si="37"/>
        <v>-3.6683800608821995E-2</v>
      </c>
      <c r="AZ45" s="13">
        <f t="shared" si="38"/>
        <v>-2.3511884682832062E-3</v>
      </c>
      <c r="BA45" s="13">
        <f t="shared" si="39"/>
        <v>1.0462195971973143</v>
      </c>
      <c r="BB45" s="13">
        <f t="shared" si="40"/>
        <v>2.5466873841783162E-2</v>
      </c>
      <c r="BC45" s="13">
        <f t="shared" si="41"/>
        <v>1.4276549346314367</v>
      </c>
      <c r="BD45" s="13">
        <f t="shared" si="42"/>
        <v>0.8662058245416957</v>
      </c>
      <c r="BE45" s="13">
        <f t="shared" si="45"/>
        <v>-5.1747220039052308</v>
      </c>
      <c r="BF45" s="13">
        <f t="shared" si="45"/>
        <v>-5.1747250671204812</v>
      </c>
      <c r="BG45" s="13">
        <f t="shared" si="45"/>
        <v>-5.1747462628962611</v>
      </c>
      <c r="BH45" s="13">
        <f t="shared" si="45"/>
        <v>-5.1748929013926546</v>
      </c>
      <c r="BI45" s="13">
        <f t="shared" si="45"/>
        <v>-5.1759062100910258</v>
      </c>
      <c r="BJ45" s="13">
        <f t="shared" si="45"/>
        <v>-5.182853108738561</v>
      </c>
      <c r="BK45" s="13">
        <f t="shared" si="45"/>
        <v>-5.2281514031654446</v>
      </c>
      <c r="BL45" s="13">
        <f t="shared" si="43"/>
        <v>-5.4647062004088518</v>
      </c>
    </row>
    <row r="46" spans="1:64">
      <c r="A46" s="83" t="s">
        <v>12</v>
      </c>
      <c r="B46" s="83"/>
      <c r="C46" s="84">
        <v>39389.476000000002</v>
      </c>
      <c r="D46" s="84"/>
      <c r="E46" s="1">
        <f t="shared" si="11"/>
        <v>5915.3879337414701</v>
      </c>
      <c r="F46" s="6">
        <f t="shared" si="12"/>
        <v>5915.5</v>
      </c>
      <c r="G46" s="1">
        <f t="shared" si="13"/>
        <v>-8.1727299992053304E-2</v>
      </c>
      <c r="I46" s="1">
        <f t="shared" si="34"/>
        <v>-8.1727299992053304E-2</v>
      </c>
      <c r="M46" s="22">
        <f t="shared" si="15"/>
        <v>-7.7533574909646547E-2</v>
      </c>
      <c r="N46" s="11">
        <f t="shared" si="16"/>
        <v>24370.976000000002</v>
      </c>
      <c r="O46" s="4"/>
      <c r="S46" s="74">
        <v>0.1</v>
      </c>
      <c r="Z46" s="13">
        <f t="shared" si="17"/>
        <v>5915.5</v>
      </c>
      <c r="AA46" s="68">
        <f t="shared" si="18"/>
        <v>-8.1366333465711302E-2</v>
      </c>
      <c r="AB46" s="68">
        <f t="shared" si="19"/>
        <v>-7.7894541435988549E-2</v>
      </c>
      <c r="AC46" s="197">
        <f t="shared" si="20"/>
        <v>-4.1937250824067573E-3</v>
      </c>
      <c r="AD46" s="68">
        <f t="shared" si="21"/>
        <v>-3.6096652634200199E-4</v>
      </c>
      <c r="AE46" s="68">
        <f t="shared" si="22"/>
        <v>1.3029683313941122E-8</v>
      </c>
      <c r="AF46" s="13">
        <f t="shared" si="23"/>
        <v>-8.1727299992053304E-2</v>
      </c>
      <c r="AG46" s="167"/>
      <c r="AH46" s="13">
        <f t="shared" si="24"/>
        <v>-3.8327585560647523E-3</v>
      </c>
      <c r="AI46" s="13">
        <f t="shared" si="25"/>
        <v>1.0060933596374728</v>
      </c>
      <c r="AJ46" s="13">
        <f t="shared" si="26"/>
        <v>-0.18632351338376643</v>
      </c>
      <c r="AK46" s="13">
        <f t="shared" si="27"/>
        <v>-0.32394269704428963</v>
      </c>
      <c r="AL46" s="13">
        <f t="shared" si="28"/>
        <v>-1.5519885524469679</v>
      </c>
      <c r="AM46" s="13">
        <f t="shared" si="29"/>
        <v>-0.98136689995842941</v>
      </c>
      <c r="AN46" s="68">
        <f t="shared" si="44"/>
        <v>5.060082733665177</v>
      </c>
      <c r="AO46" s="68">
        <f t="shared" si="44"/>
        <v>5.0600834719638872</v>
      </c>
      <c r="AP46" s="68">
        <f t="shared" si="44"/>
        <v>5.060090159578416</v>
      </c>
      <c r="AQ46" s="68">
        <f t="shared" si="44"/>
        <v>5.0601507313197267</v>
      </c>
      <c r="AR46" s="68">
        <f t="shared" si="44"/>
        <v>5.0606988875805552</v>
      </c>
      <c r="AS46" s="68">
        <f t="shared" si="44"/>
        <v>5.0656224345614476</v>
      </c>
      <c r="AT46" s="68">
        <f t="shared" si="44"/>
        <v>5.1072164880305566</v>
      </c>
      <c r="AU46" s="68">
        <f t="shared" si="31"/>
        <v>5.3646948229424716</v>
      </c>
      <c r="AW46" s="13">
        <v>-8000</v>
      </c>
      <c r="AX46" s="13">
        <f t="shared" si="36"/>
        <v>-4.0373655865463015E-2</v>
      </c>
      <c r="AY46" s="13">
        <f t="shared" si="37"/>
        <v>-4.1212294774741712E-2</v>
      </c>
      <c r="AZ46" s="13">
        <f t="shared" si="38"/>
        <v>8.386389092786997E-4</v>
      </c>
      <c r="BA46" s="13">
        <f t="shared" si="39"/>
        <v>0.91070190605668766</v>
      </c>
      <c r="BB46" s="13">
        <f t="shared" si="40"/>
        <v>0.43301658001061516</v>
      </c>
      <c r="BC46" s="13">
        <f t="shared" si="41"/>
        <v>1.8500220064990356</v>
      </c>
      <c r="BD46" s="13">
        <f t="shared" si="42"/>
        <v>1.3270075472917973</v>
      </c>
      <c r="BE46" s="13">
        <f t="shared" si="45"/>
        <v>-4.7655473142140066</v>
      </c>
      <c r="BF46" s="13">
        <f t="shared" si="45"/>
        <v>-4.765547314254178</v>
      </c>
      <c r="BG46" s="13">
        <f t="shared" si="45"/>
        <v>-4.7655473165876936</v>
      </c>
      <c r="BH46" s="13">
        <f t="shared" si="45"/>
        <v>-4.7655474521373211</v>
      </c>
      <c r="BI46" s="13">
        <f t="shared" si="45"/>
        <v>-4.7655553253731524</v>
      </c>
      <c r="BJ46" s="13">
        <f t="shared" si="45"/>
        <v>-4.7660106510158213</v>
      </c>
      <c r="BK46" s="13">
        <f t="shared" si="45"/>
        <v>-4.7878074287299528</v>
      </c>
      <c r="BL46" s="13">
        <f t="shared" si="43"/>
        <v>-5.08908964103348</v>
      </c>
    </row>
    <row r="47" spans="1:64">
      <c r="A47" s="83" t="s">
        <v>12</v>
      </c>
      <c r="B47" s="83"/>
      <c r="C47" s="84">
        <v>40825.428999999996</v>
      </c>
      <c r="D47" s="84"/>
      <c r="E47" s="1">
        <f t="shared" si="11"/>
        <v>7884.3980459540298</v>
      </c>
      <c r="F47" s="6">
        <f t="shared" si="12"/>
        <v>7884.5</v>
      </c>
      <c r="G47" s="1">
        <f t="shared" si="13"/>
        <v>-7.4352700001327321E-2</v>
      </c>
      <c r="I47" s="1">
        <f t="shared" si="34"/>
        <v>-7.4352700001327321E-2</v>
      </c>
      <c r="M47" s="22">
        <f t="shared" si="15"/>
        <v>-6.8685503552734326E-2</v>
      </c>
      <c r="N47" s="11">
        <f t="shared" si="16"/>
        <v>25806.928999999996</v>
      </c>
      <c r="O47" s="4"/>
      <c r="S47" s="74">
        <v>0.1</v>
      </c>
      <c r="Z47" s="13">
        <f t="shared" si="17"/>
        <v>7884.5</v>
      </c>
      <c r="AA47" s="68">
        <f t="shared" si="18"/>
        <v>-7.3269151385443765E-2</v>
      </c>
      <c r="AB47" s="68">
        <f t="shared" si="19"/>
        <v>-6.9769052168617895E-2</v>
      </c>
      <c r="AC47" s="197">
        <f t="shared" si="20"/>
        <v>-5.6671964485929954E-3</v>
      </c>
      <c r="AD47" s="68">
        <f t="shared" si="21"/>
        <v>-1.0835486158835561E-3</v>
      </c>
      <c r="AE47" s="68">
        <f t="shared" si="22"/>
        <v>1.1740776029831703E-7</v>
      </c>
      <c r="AF47" s="13">
        <f t="shared" si="23"/>
        <v>-7.4352700001327321E-2</v>
      </c>
      <c r="AG47" s="167"/>
      <c r="AH47" s="13">
        <f t="shared" si="24"/>
        <v>-4.5836478327094324E-3</v>
      </c>
      <c r="AI47" s="13">
        <f t="shared" si="25"/>
        <v>1.1590522781617509</v>
      </c>
      <c r="AJ47" s="13">
        <f t="shared" si="26"/>
        <v>-0.33773915651460928</v>
      </c>
      <c r="AK47" s="13">
        <f t="shared" si="27"/>
        <v>0.28227357795507002</v>
      </c>
      <c r="AL47" s="13">
        <f t="shared" si="28"/>
        <v>1.0576714326958243</v>
      </c>
      <c r="AM47" s="13">
        <f t="shared" si="29"/>
        <v>0.58435409730238386</v>
      </c>
      <c r="AN47" s="68">
        <f t="shared" si="44"/>
        <v>7.0742674235923282</v>
      </c>
      <c r="AO47" s="68">
        <f t="shared" si="44"/>
        <v>7.0742388554390727</v>
      </c>
      <c r="AP47" s="68">
        <f t="shared" si="44"/>
        <v>7.0741134562690329</v>
      </c>
      <c r="AQ47" s="68">
        <f t="shared" si="44"/>
        <v>7.0735632077945292</v>
      </c>
      <c r="AR47" s="68">
        <f t="shared" si="44"/>
        <v>7.0711523349771239</v>
      </c>
      <c r="AS47" s="68">
        <f t="shared" si="44"/>
        <v>7.0606572476607319</v>
      </c>
      <c r="AT47" s="68">
        <f t="shared" si="44"/>
        <v>7.0161658545712653</v>
      </c>
      <c r="AU47" s="68">
        <f t="shared" si="31"/>
        <v>6.8438728337626831</v>
      </c>
      <c r="AW47" s="13">
        <v>-7500</v>
      </c>
      <c r="AX47" s="13">
        <f t="shared" si="36"/>
        <v>-4.196316359347866E-2</v>
      </c>
      <c r="AY47" s="13">
        <f t="shared" si="37"/>
        <v>-4.5517180422974701E-2</v>
      </c>
      <c r="AZ47" s="13">
        <f t="shared" si="38"/>
        <v>3.5540168294960384E-3</v>
      </c>
      <c r="BA47" s="13">
        <f t="shared" si="39"/>
        <v>0.81504476727271458</v>
      </c>
      <c r="BB47" s="13">
        <f t="shared" si="40"/>
        <v>0.70053800171931757</v>
      </c>
      <c r="BC47" s="13">
        <f t="shared" si="41"/>
        <v>2.1783364353107046</v>
      </c>
      <c r="BD47" s="13">
        <f t="shared" si="42"/>
        <v>1.9132092289414535</v>
      </c>
      <c r="BE47" s="13">
        <f t="shared" si="45"/>
        <v>-4.4046903427226898</v>
      </c>
      <c r="BF47" s="13">
        <f t="shared" si="45"/>
        <v>-4.404690498057656</v>
      </c>
      <c r="BG47" s="13">
        <f t="shared" si="45"/>
        <v>-4.4046889150880038</v>
      </c>
      <c r="BH47" s="13">
        <f t="shared" si="45"/>
        <v>-4.4047050470017464</v>
      </c>
      <c r="BI47" s="13">
        <f t="shared" si="45"/>
        <v>-4.4045406863254044</v>
      </c>
      <c r="BJ47" s="13">
        <f t="shared" si="45"/>
        <v>-4.4062192808096921</v>
      </c>
      <c r="BK47" s="13">
        <f t="shared" si="45"/>
        <v>-4.3894732720527339</v>
      </c>
      <c r="BL47" s="13">
        <f t="shared" si="43"/>
        <v>-4.7134730816581101</v>
      </c>
    </row>
    <row r="48" spans="1:64">
      <c r="A48" s="83" t="s">
        <v>12</v>
      </c>
      <c r="B48" s="83"/>
      <c r="C48" s="84">
        <v>40851.311999999998</v>
      </c>
      <c r="D48" s="84"/>
      <c r="E48" s="1">
        <f t="shared" si="11"/>
        <v>7919.8893807918703</v>
      </c>
      <c r="F48" s="6">
        <f t="shared" si="12"/>
        <v>7920</v>
      </c>
      <c r="G48" s="1">
        <f t="shared" si="13"/>
        <v>-8.0671999996411614E-2</v>
      </c>
      <c r="I48" s="1">
        <f t="shared" si="34"/>
        <v>-8.0671999996411614E-2</v>
      </c>
      <c r="M48" s="22">
        <f t="shared" si="15"/>
        <v>-6.8494153781982273E-2</v>
      </c>
      <c r="N48" s="11">
        <f t="shared" si="16"/>
        <v>25832.811999999998</v>
      </c>
      <c r="O48" s="4"/>
      <c r="S48" s="74">
        <v>0.1</v>
      </c>
      <c r="Z48" s="13">
        <f t="shared" si="17"/>
        <v>7920</v>
      </c>
      <c r="AA48" s="68">
        <f t="shared" si="18"/>
        <v>-7.2854554558621235E-2</v>
      </c>
      <c r="AB48" s="68">
        <f t="shared" si="19"/>
        <v>-7.6311599219772652E-2</v>
      </c>
      <c r="AC48" s="197">
        <f t="shared" si="20"/>
        <v>-1.2177846214429341E-2</v>
      </c>
      <c r="AD48" s="68">
        <f t="shared" si="21"/>
        <v>-7.8174454377903796E-3</v>
      </c>
      <c r="AE48" s="68">
        <f t="shared" si="22"/>
        <v>6.1112453172829624E-6</v>
      </c>
      <c r="AF48" s="13">
        <f t="shared" si="23"/>
        <v>-8.0671999996411614E-2</v>
      </c>
      <c r="AG48" s="167"/>
      <c r="AH48" s="13">
        <f t="shared" si="24"/>
        <v>-4.3604007766389662E-3</v>
      </c>
      <c r="AI48" s="13">
        <f t="shared" si="25"/>
        <v>1.1470951394479492</v>
      </c>
      <c r="AJ48" s="13">
        <f t="shared" si="26"/>
        <v>-0.29803702392433207</v>
      </c>
      <c r="AK48" s="13">
        <f t="shared" si="27"/>
        <v>0.28868498393714276</v>
      </c>
      <c r="AL48" s="13">
        <f t="shared" si="28"/>
        <v>1.099549747276199</v>
      </c>
      <c r="AM48" s="13">
        <f t="shared" si="29"/>
        <v>0.61279550511906578</v>
      </c>
      <c r="AN48" s="68">
        <f t="shared" si="44"/>
        <v>7.1086267728516717</v>
      </c>
      <c r="AO48" s="68">
        <f t="shared" si="44"/>
        <v>7.1086024170565647</v>
      </c>
      <c r="AP48" s="68">
        <f t="shared" si="44"/>
        <v>7.1084915912003588</v>
      </c>
      <c r="AQ48" s="68">
        <f t="shared" si="44"/>
        <v>7.1079874696421967</v>
      </c>
      <c r="AR48" s="68">
        <f t="shared" si="44"/>
        <v>7.1056977956073633</v>
      </c>
      <c r="AS48" s="68">
        <f t="shared" si="44"/>
        <v>7.095368416881854</v>
      </c>
      <c r="AT48" s="68">
        <f t="shared" si="44"/>
        <v>7.0500902028650856</v>
      </c>
      <c r="AU48" s="68">
        <f t="shared" si="31"/>
        <v>6.8705416094783338</v>
      </c>
      <c r="AW48" s="13">
        <v>-7000</v>
      </c>
      <c r="AX48" s="13">
        <f t="shared" si="36"/>
        <v>-4.3967327251517183E-2</v>
      </c>
      <c r="AY48" s="13">
        <f t="shared" si="37"/>
        <v>-4.9598457553520964E-2</v>
      </c>
      <c r="AZ48" s="13">
        <f t="shared" si="38"/>
        <v>5.6311303020037846E-3</v>
      </c>
      <c r="BA48" s="13">
        <f t="shared" si="39"/>
        <v>0.75068760546827495</v>
      </c>
      <c r="BB48" s="13">
        <f t="shared" si="40"/>
        <v>0.86574739789921773</v>
      </c>
      <c r="BC48" s="13">
        <f t="shared" si="41"/>
        <v>2.4488271140505948</v>
      </c>
      <c r="BD48" s="13">
        <f t="shared" si="42"/>
        <v>2.7705844827041819</v>
      </c>
      <c r="BE48" s="13">
        <f t="shared" si="45"/>
        <v>-4.0770717612558594</v>
      </c>
      <c r="BF48" s="13">
        <f t="shared" si="45"/>
        <v>-4.0770848193293263</v>
      </c>
      <c r="BG48" s="13">
        <f t="shared" si="45"/>
        <v>-4.0770169067553894</v>
      </c>
      <c r="BH48" s="13">
        <f t="shared" si="45"/>
        <v>-4.0773701755922422</v>
      </c>
      <c r="BI48" s="13">
        <f t="shared" si="45"/>
        <v>-4.0755343808674835</v>
      </c>
      <c r="BJ48" s="13">
        <f t="shared" si="45"/>
        <v>-4.0851247365733983</v>
      </c>
      <c r="BK48" s="13">
        <f t="shared" si="45"/>
        <v>-4.0363166014646144</v>
      </c>
      <c r="BL48" s="13">
        <f t="shared" si="43"/>
        <v>-4.3378565222827383</v>
      </c>
    </row>
    <row r="49" spans="1:64">
      <c r="A49" s="83" t="s">
        <v>12</v>
      </c>
      <c r="B49" s="83"/>
      <c r="C49" s="84">
        <v>40853.502999999997</v>
      </c>
      <c r="D49" s="84"/>
      <c r="E49" s="1">
        <f t="shared" si="11"/>
        <v>7922.8937278393405</v>
      </c>
      <c r="F49" s="6">
        <f t="shared" si="12"/>
        <v>7923</v>
      </c>
      <c r="G49" s="1">
        <f t="shared" si="13"/>
        <v>-7.7501799998572096E-2</v>
      </c>
      <c r="I49" s="1">
        <f t="shared" si="34"/>
        <v>-7.7501799998572096E-2</v>
      </c>
      <c r="M49" s="22">
        <f t="shared" si="15"/>
        <v>-6.8477931725252544E-2</v>
      </c>
      <c r="N49" s="11">
        <f t="shared" si="16"/>
        <v>25835.002999999997</v>
      </c>
      <c r="O49" s="4"/>
      <c r="S49" s="74">
        <v>0.1</v>
      </c>
      <c r="Z49" s="13">
        <f t="shared" si="17"/>
        <v>7923</v>
      </c>
      <c r="AA49" s="68">
        <f t="shared" si="18"/>
        <v>-7.2819334572891747E-2</v>
      </c>
      <c r="AB49" s="68">
        <f t="shared" si="19"/>
        <v>-7.3160397150932893E-2</v>
      </c>
      <c r="AC49" s="197">
        <f t="shared" si="20"/>
        <v>-9.0238682733195519E-3</v>
      </c>
      <c r="AD49" s="68">
        <f t="shared" si="21"/>
        <v>-4.6824654256803488E-3</v>
      </c>
      <c r="AE49" s="68">
        <f t="shared" si="22"/>
        <v>2.1925482462691854E-6</v>
      </c>
      <c r="AF49" s="13">
        <f t="shared" si="23"/>
        <v>-7.7501799998572096E-2</v>
      </c>
      <c r="AG49" s="167"/>
      <c r="AH49" s="13">
        <f t="shared" si="24"/>
        <v>-4.341402847639197E-3</v>
      </c>
      <c r="AI49" s="13">
        <f t="shared" si="25"/>
        <v>1.1460840537600461</v>
      </c>
      <c r="AJ49" s="13">
        <f t="shared" si="26"/>
        <v>-0.29469496122865685</v>
      </c>
      <c r="AK49" s="13">
        <f t="shared" si="27"/>
        <v>0.28919794127384785</v>
      </c>
      <c r="AL49" s="13">
        <f t="shared" si="28"/>
        <v>1.1030490188832061</v>
      </c>
      <c r="AM49" s="13">
        <f t="shared" si="29"/>
        <v>0.61520474681208526</v>
      </c>
      <c r="AN49" s="68">
        <f t="shared" si="44"/>
        <v>7.1115140399903707</v>
      </c>
      <c r="AO49" s="68">
        <f t="shared" si="44"/>
        <v>7.1114900262760958</v>
      </c>
      <c r="AP49" s="68">
        <f t="shared" si="44"/>
        <v>7.111380413572312</v>
      </c>
      <c r="AQ49" s="68">
        <f t="shared" si="44"/>
        <v>7.1108802429106861</v>
      </c>
      <c r="AR49" s="68">
        <f t="shared" si="44"/>
        <v>7.1086013736262927</v>
      </c>
      <c r="AS49" s="68">
        <f t="shared" si="44"/>
        <v>7.0982886820548856</v>
      </c>
      <c r="AT49" s="68">
        <f t="shared" si="44"/>
        <v>7.0529512693336152</v>
      </c>
      <c r="AU49" s="68">
        <f t="shared" si="31"/>
        <v>6.8727953088345863</v>
      </c>
      <c r="AW49" s="13">
        <v>-6500</v>
      </c>
      <c r="AX49" s="13">
        <f t="shared" si="36"/>
        <v>-4.6423600249057971E-2</v>
      </c>
      <c r="AY49" s="13">
        <f t="shared" si="37"/>
        <v>-5.345612616638052E-2</v>
      </c>
      <c r="AZ49" s="13">
        <f t="shared" si="38"/>
        <v>7.0325259173225491E-3</v>
      </c>
      <c r="BA49" s="13">
        <f t="shared" si="39"/>
        <v>0.70930102691340702</v>
      </c>
      <c r="BB49" s="13">
        <f t="shared" si="40"/>
        <v>0.95859934596504048</v>
      </c>
      <c r="BC49" s="13">
        <f t="shared" si="41"/>
        <v>2.6842273457173742</v>
      </c>
      <c r="BD49" s="13">
        <f t="shared" si="42"/>
        <v>4.2963774720658456</v>
      </c>
      <c r="BE49" s="13">
        <f t="shared" si="45"/>
        <v>-3.7713908665044551</v>
      </c>
      <c r="BF49" s="13">
        <f t="shared" si="45"/>
        <v>-3.7714635341801355</v>
      </c>
      <c r="BG49" s="13">
        <f t="shared" si="45"/>
        <v>-3.7711860199131992</v>
      </c>
      <c r="BH49" s="13">
        <f t="shared" si="45"/>
        <v>-3.7722461356135399</v>
      </c>
      <c r="BI49" s="13">
        <f t="shared" si="45"/>
        <v>-3.7682008472659732</v>
      </c>
      <c r="BJ49" s="13">
        <f t="shared" si="45"/>
        <v>-3.7837021873480099</v>
      </c>
      <c r="BK49" s="13">
        <f t="shared" si="45"/>
        <v>-3.7252056826769708</v>
      </c>
      <c r="BL49" s="13">
        <f t="shared" si="43"/>
        <v>-3.9622399629073666</v>
      </c>
    </row>
    <row r="50" spans="1:64">
      <c r="A50" s="83" t="s">
        <v>12</v>
      </c>
      <c r="B50" s="83"/>
      <c r="C50" s="84">
        <v>40856.425999999999</v>
      </c>
      <c r="D50" s="84"/>
      <c r="E50" s="1">
        <f t="shared" si="11"/>
        <v>7926.9018092723691</v>
      </c>
      <c r="F50" s="6">
        <f t="shared" si="12"/>
        <v>7927</v>
      </c>
      <c r="G50" s="1">
        <f t="shared" si="13"/>
        <v>-7.1608199999900535E-2</v>
      </c>
      <c r="I50" s="1">
        <f t="shared" si="34"/>
        <v>-7.1608199999900535E-2</v>
      </c>
      <c r="M50" s="22">
        <f t="shared" si="15"/>
        <v>-6.8456289794202582E-2</v>
      </c>
      <c r="N50" s="11">
        <f t="shared" si="16"/>
        <v>25837.925999999999</v>
      </c>
      <c r="O50" s="4"/>
      <c r="S50" s="74">
        <v>0.1</v>
      </c>
      <c r="Z50" s="13">
        <f t="shared" si="17"/>
        <v>7927</v>
      </c>
      <c r="AA50" s="68">
        <f t="shared" si="18"/>
        <v>-7.27723319629483E-2</v>
      </c>
      <c r="AB50" s="68">
        <f t="shared" si="19"/>
        <v>-6.7292157831154817E-2</v>
      </c>
      <c r="AC50" s="197">
        <f t="shared" si="20"/>
        <v>-3.1519102056979525E-3</v>
      </c>
      <c r="AD50" s="68">
        <f t="shared" si="21"/>
        <v>1.1641319630477653E-3</v>
      </c>
      <c r="AE50" s="68">
        <f t="shared" si="22"/>
        <v>1.3552032273894436E-7</v>
      </c>
      <c r="AF50" s="13">
        <f t="shared" si="23"/>
        <v>-7.1608199999900535E-2</v>
      </c>
      <c r="AG50" s="167"/>
      <c r="AH50" s="13">
        <f t="shared" si="24"/>
        <v>-4.3160421687457222E-3</v>
      </c>
      <c r="AI50" s="13">
        <f t="shared" si="25"/>
        <v>1.1447359410890499</v>
      </c>
      <c r="AJ50" s="13">
        <f t="shared" si="26"/>
        <v>-0.29024245554177047</v>
      </c>
      <c r="AK50" s="13">
        <f t="shared" si="27"/>
        <v>0.28987498573879589</v>
      </c>
      <c r="AL50" s="13">
        <f t="shared" si="28"/>
        <v>1.1077051171831007</v>
      </c>
      <c r="AM50" s="13">
        <f t="shared" si="29"/>
        <v>0.61841851739661202</v>
      </c>
      <c r="AN50" s="68">
        <f t="shared" si="44"/>
        <v>7.1153597670866295</v>
      </c>
      <c r="AO50" s="68">
        <f t="shared" si="44"/>
        <v>7.115336205852751</v>
      </c>
      <c r="AP50" s="68">
        <f t="shared" si="44"/>
        <v>7.115228205033902</v>
      </c>
      <c r="AQ50" s="68">
        <f t="shared" si="44"/>
        <v>7.1147333108374724</v>
      </c>
      <c r="AR50" s="68">
        <f t="shared" si="44"/>
        <v>7.1124689733081237</v>
      </c>
      <c r="AS50" s="68">
        <f t="shared" si="44"/>
        <v>7.1021791666771952</v>
      </c>
      <c r="AT50" s="68">
        <f t="shared" si="44"/>
        <v>7.0567646006958133</v>
      </c>
      <c r="AU50" s="68">
        <f t="shared" si="31"/>
        <v>6.8758002413095891</v>
      </c>
      <c r="AW50" s="13">
        <v>-6000</v>
      </c>
      <c r="AX50" s="13">
        <f t="shared" si="36"/>
        <v>-4.9326491745050924E-2</v>
      </c>
      <c r="AY50" s="13">
        <f t="shared" si="37"/>
        <v>-5.7090186261553356E-2</v>
      </c>
      <c r="AZ50" s="13">
        <f t="shared" si="38"/>
        <v>7.7636945165024318E-3</v>
      </c>
      <c r="BA50" s="13">
        <f t="shared" si="39"/>
        <v>0.68547215863481936</v>
      </c>
      <c r="BB50" s="13">
        <f t="shared" si="40"/>
        <v>0.99727890525359775</v>
      </c>
      <c r="BC50" s="13">
        <f t="shared" si="41"/>
        <v>2.8991936986179843</v>
      </c>
      <c r="BD50" s="13">
        <f t="shared" si="42"/>
        <v>8.210421209086249</v>
      </c>
      <c r="BE50" s="13">
        <f t="shared" si="45"/>
        <v>-3.4792538792599124</v>
      </c>
      <c r="BF50" s="13">
        <f t="shared" si="45"/>
        <v>-3.4793663619411119</v>
      </c>
      <c r="BG50" s="13">
        <f t="shared" si="45"/>
        <v>-3.4789984252471204</v>
      </c>
      <c r="BH50" s="13">
        <f t="shared" si="45"/>
        <v>-3.4802021420336824</v>
      </c>
      <c r="BI50" s="13">
        <f t="shared" si="45"/>
        <v>-3.4762660278613313</v>
      </c>
      <c r="BJ50" s="13">
        <f t="shared" si="45"/>
        <v>-3.4891574021204512</v>
      </c>
      <c r="BK50" s="13">
        <f t="shared" si="45"/>
        <v>-3.4471460576872843</v>
      </c>
      <c r="BL50" s="13">
        <f t="shared" si="43"/>
        <v>-3.5866234035319966</v>
      </c>
    </row>
    <row r="51" spans="1:64">
      <c r="A51" s="83" t="s">
        <v>12</v>
      </c>
      <c r="B51" s="83"/>
      <c r="C51" s="84">
        <v>40863.357000000004</v>
      </c>
      <c r="D51" s="84"/>
      <c r="E51" s="1">
        <f t="shared" si="11"/>
        <v>7936.4057478328605</v>
      </c>
      <c r="F51" s="6">
        <f t="shared" si="12"/>
        <v>7936.5</v>
      </c>
      <c r="G51" s="1">
        <f t="shared" si="13"/>
        <v>-6.8735899993043859E-2</v>
      </c>
      <c r="I51" s="1">
        <f t="shared" si="34"/>
        <v>-6.8735899993043859E-2</v>
      </c>
      <c r="M51" s="22">
        <f t="shared" si="15"/>
        <v>-6.8404832852374114E-2</v>
      </c>
      <c r="N51" s="11">
        <f t="shared" si="16"/>
        <v>25844.857000000004</v>
      </c>
      <c r="O51" s="4"/>
      <c r="S51" s="74">
        <v>0.1</v>
      </c>
      <c r="Z51" s="13">
        <f t="shared" si="17"/>
        <v>7936.5</v>
      </c>
      <c r="AA51" s="68">
        <f t="shared" si="18"/>
        <v>-7.2660508812379968E-2</v>
      </c>
      <c r="AB51" s="68">
        <f t="shared" si="19"/>
        <v>-6.4480224033038006E-2</v>
      </c>
      <c r="AC51" s="197">
        <f t="shared" si="20"/>
        <v>-3.3106714066974408E-4</v>
      </c>
      <c r="AD51" s="68">
        <f t="shared" si="21"/>
        <v>3.9246088193361089E-3</v>
      </c>
      <c r="AE51" s="68">
        <f t="shared" si="22"/>
        <v>1.5402554384810766E-6</v>
      </c>
      <c r="AF51" s="13">
        <f t="shared" si="23"/>
        <v>-6.8735899993043859E-2</v>
      </c>
      <c r="AG51" s="167"/>
      <c r="AH51" s="13">
        <f t="shared" si="24"/>
        <v>-4.2556759600058565E-3</v>
      </c>
      <c r="AI51" s="13">
        <f t="shared" si="25"/>
        <v>1.1415344424136069</v>
      </c>
      <c r="AJ51" s="13">
        <f t="shared" si="26"/>
        <v>-0.27968484850285297</v>
      </c>
      <c r="AK51" s="13">
        <f t="shared" si="27"/>
        <v>0.29145154247433552</v>
      </c>
      <c r="AL51" s="13">
        <f t="shared" si="28"/>
        <v>1.1187194650717862</v>
      </c>
      <c r="AM51" s="13">
        <f t="shared" si="29"/>
        <v>0.62605795816798804</v>
      </c>
      <c r="AN51" s="68">
        <f t="shared" ref="AN51:AT60" si="46">$AU51+$AB$7*SIN(AO51)</f>
        <v>7.1244752203639115</v>
      </c>
      <c r="AO51" s="68">
        <f t="shared" si="46"/>
        <v>7.1244527167553384</v>
      </c>
      <c r="AP51" s="68">
        <f t="shared" si="46"/>
        <v>7.1243485162977844</v>
      </c>
      <c r="AQ51" s="68">
        <f t="shared" si="46"/>
        <v>7.1238661858323864</v>
      </c>
      <c r="AR51" s="68">
        <f t="shared" si="46"/>
        <v>7.1216369160862039</v>
      </c>
      <c r="AS51" s="68">
        <f t="shared" si="46"/>
        <v>7.1114043432508263</v>
      </c>
      <c r="AT51" s="68">
        <f t="shared" si="46"/>
        <v>7.0658147003840757</v>
      </c>
      <c r="AU51" s="68">
        <f t="shared" si="31"/>
        <v>6.8829369559377209</v>
      </c>
      <c r="AW51" s="13">
        <v>-5500</v>
      </c>
      <c r="AX51" s="13">
        <f t="shared" si="36"/>
        <v>-5.2657645193859647E-2</v>
      </c>
      <c r="AY51" s="13">
        <f t="shared" si="37"/>
        <v>-6.0500637839039459E-2</v>
      </c>
      <c r="AZ51" s="13">
        <f t="shared" si="38"/>
        <v>7.8429926451798141E-3</v>
      </c>
      <c r="BA51" s="13">
        <f t="shared" si="39"/>
        <v>0.67622737036189573</v>
      </c>
      <c r="BB51" s="13">
        <f t="shared" si="40"/>
        <v>0.99141278180617132</v>
      </c>
      <c r="BC51" s="13">
        <f t="shared" si="41"/>
        <v>3.1041268700127191</v>
      </c>
      <c r="BD51" s="13">
        <f t="shared" si="42"/>
        <v>53.375796689876829</v>
      </c>
      <c r="BE51" s="13">
        <f t="shared" si="45"/>
        <v>-3.1940198674119151</v>
      </c>
      <c r="BF51" s="13">
        <f t="shared" si="45"/>
        <v>-3.1940456433107594</v>
      </c>
      <c r="BG51" s="13">
        <f t="shared" si="45"/>
        <v>-3.1939659786675128</v>
      </c>
      <c r="BH51" s="13">
        <f t="shared" si="45"/>
        <v>-3.19421219639147</v>
      </c>
      <c r="BI51" s="13">
        <f t="shared" si="45"/>
        <v>-3.1934512270505326</v>
      </c>
      <c r="BJ51" s="13">
        <f t="shared" si="45"/>
        <v>-3.1958032052852667</v>
      </c>
      <c r="BK51" s="13">
        <f t="shared" si="45"/>
        <v>-3.1885347029275048</v>
      </c>
      <c r="BL51" s="13">
        <f t="shared" si="43"/>
        <v>-3.2110068441566249</v>
      </c>
    </row>
    <row r="52" spans="1:64">
      <c r="A52" s="83" t="s">
        <v>12</v>
      </c>
      <c r="B52" s="83"/>
      <c r="C52" s="84">
        <v>40924.237999999998</v>
      </c>
      <c r="D52" s="84"/>
      <c r="E52" s="1">
        <f t="shared" si="11"/>
        <v>8019.8871045636179</v>
      </c>
      <c r="F52" s="6">
        <f t="shared" si="12"/>
        <v>8020</v>
      </c>
      <c r="G52" s="1">
        <f t="shared" si="13"/>
        <v>-8.2331999998132233E-2</v>
      </c>
      <c r="I52" s="1">
        <f t="shared" si="34"/>
        <v>-8.2331999998132233E-2</v>
      </c>
      <c r="M52" s="22">
        <f t="shared" si="15"/>
        <v>-6.794908055241479E-2</v>
      </c>
      <c r="N52" s="11">
        <f t="shared" si="16"/>
        <v>25905.737999999998</v>
      </c>
      <c r="O52" s="4"/>
      <c r="S52" s="74">
        <v>0.1</v>
      </c>
      <c r="Z52" s="13">
        <f t="shared" si="17"/>
        <v>8020</v>
      </c>
      <c r="AA52" s="68">
        <f t="shared" si="18"/>
        <v>-7.1667157856675906E-2</v>
      </c>
      <c r="AB52" s="68">
        <f t="shared" si="19"/>
        <v>-7.8613922693871116E-2</v>
      </c>
      <c r="AC52" s="197">
        <f t="shared" si="20"/>
        <v>-1.4382919445717443E-2</v>
      </c>
      <c r="AD52" s="68">
        <f t="shared" si="21"/>
        <v>-1.0664842141456327E-2</v>
      </c>
      <c r="AE52" s="68">
        <f t="shared" si="22"/>
        <v>1.1373885790218277E-5</v>
      </c>
      <c r="AF52" s="13">
        <f t="shared" si="23"/>
        <v>-8.2331999998132233E-2</v>
      </c>
      <c r="AG52" s="167"/>
      <c r="AH52" s="13">
        <f t="shared" si="24"/>
        <v>-3.7180773042611182E-3</v>
      </c>
      <c r="AI52" s="13">
        <f t="shared" si="25"/>
        <v>1.1134978300305021</v>
      </c>
      <c r="AJ52" s="13">
        <f t="shared" si="26"/>
        <v>-0.18815419512714687</v>
      </c>
      <c r="AK52" s="13">
        <f t="shared" si="27"/>
        <v>0.3034703322869754</v>
      </c>
      <c r="AL52" s="13">
        <f t="shared" si="28"/>
        <v>1.2129028715882</v>
      </c>
      <c r="AM52" s="13">
        <f t="shared" si="29"/>
        <v>0.69364991425401512</v>
      </c>
      <c r="AN52" s="68">
        <f t="shared" si="46"/>
        <v>7.2034984937487998</v>
      </c>
      <c r="AO52" s="68">
        <f t="shared" si="46"/>
        <v>7.2034841522101623</v>
      </c>
      <c r="AP52" s="68">
        <f t="shared" si="46"/>
        <v>7.2034110624292582</v>
      </c>
      <c r="AQ52" s="68">
        <f t="shared" si="46"/>
        <v>7.203038678869607</v>
      </c>
      <c r="AR52" s="68">
        <f t="shared" si="46"/>
        <v>7.2011442483751171</v>
      </c>
      <c r="AS52" s="68">
        <f t="shared" si="46"/>
        <v>7.1915783236936104</v>
      </c>
      <c r="AT52" s="68">
        <f t="shared" si="46"/>
        <v>7.1449488458475008</v>
      </c>
      <c r="AU52" s="68">
        <f t="shared" si="31"/>
        <v>6.9456649213534085</v>
      </c>
      <c r="AW52" s="13">
        <v>-5000</v>
      </c>
      <c r="AX52" s="13">
        <f t="shared" si="36"/>
        <v>-5.6395797641849335E-2</v>
      </c>
      <c r="AY52" s="13">
        <f t="shared" si="37"/>
        <v>-6.3687480898838855E-2</v>
      </c>
      <c r="AZ52" s="13">
        <f t="shared" si="38"/>
        <v>7.2916832569895227E-3</v>
      </c>
      <c r="BA52" s="13">
        <f t="shared" si="39"/>
        <v>0.68045179416349555</v>
      </c>
      <c r="BB52" s="13">
        <f t="shared" si="40"/>
        <v>0.944550614180234</v>
      </c>
      <c r="BC52" s="13">
        <f t="shared" si="41"/>
        <v>-2.9756306921261118</v>
      </c>
      <c r="BD52" s="13">
        <f t="shared" si="42"/>
        <v>-12.023281187953915</v>
      </c>
      <c r="BE52" s="13">
        <f t="shared" ref="BE52:BK61" si="47">$BL52+$AB$7*SIN(BF52)</f>
        <v>-2.909838411590056</v>
      </c>
      <c r="BF52" s="13">
        <f t="shared" si="47"/>
        <v>-2.9097429064033982</v>
      </c>
      <c r="BG52" s="13">
        <f t="shared" si="47"/>
        <v>-2.9100457686404404</v>
      </c>
      <c r="BH52" s="13">
        <f t="shared" si="47"/>
        <v>-2.9090852693986062</v>
      </c>
      <c r="BI52" s="13">
        <f t="shared" si="47"/>
        <v>-2.9121306554589736</v>
      </c>
      <c r="BJ52" s="13">
        <f t="shared" si="47"/>
        <v>-2.9024672613211782</v>
      </c>
      <c r="BK52" s="13">
        <f t="shared" si="47"/>
        <v>-2.9330567908972367</v>
      </c>
      <c r="BL52" s="13">
        <f t="shared" si="43"/>
        <v>-2.835390284781254</v>
      </c>
    </row>
    <row r="53" spans="1:64">
      <c r="A53" s="83" t="s">
        <v>12</v>
      </c>
      <c r="B53" s="83"/>
      <c r="C53" s="84">
        <v>41567.495000000003</v>
      </c>
      <c r="D53" s="84"/>
      <c r="E53" s="1">
        <f t="shared" ref="E53:E84" si="48">(C53-C$7)/C$8</f>
        <v>8901.9351505313698</v>
      </c>
      <c r="F53" s="6">
        <f t="shared" si="12"/>
        <v>8902</v>
      </c>
      <c r="G53" s="1">
        <f t="shared" ref="G53:G84" si="49">C53-(C$7+C$8*F53)</f>
        <v>-4.7293199997511692E-2</v>
      </c>
      <c r="I53" s="1">
        <f t="shared" si="34"/>
        <v>-4.7293199997511692E-2</v>
      </c>
      <c r="M53" s="22">
        <f t="shared" ref="M53:M84" si="50">+D$11+D$12*F53+D$13*F53^2</f>
        <v>-6.2754189260083748E-2</v>
      </c>
      <c r="N53" s="11">
        <f t="shared" ref="N53:N84" si="51">C53-15018.5</f>
        <v>26548.995000000003</v>
      </c>
      <c r="O53" s="4"/>
      <c r="S53" s="74">
        <v>0.1</v>
      </c>
      <c r="Z53" s="13">
        <f t="shared" ref="Z53:Z84" si="52">F53</f>
        <v>8902</v>
      </c>
      <c r="AA53" s="68">
        <f t="shared" ref="AA53:AA84" si="53">AB$3+AB$4*Z53+AB$5*Z53^2+AH53</f>
        <v>-6.0902287550749633E-2</v>
      </c>
      <c r="AB53" s="68">
        <f t="shared" ref="AB53:AB84" si="54">IF(S53&lt;&gt;0,G53-AH53, -9999)</f>
        <v>-4.9145101706845808E-2</v>
      </c>
      <c r="AC53" s="197">
        <f t="shared" ref="AC53:AC84" si="55">+G53-M53</f>
        <v>1.5460989262572056E-2</v>
      </c>
      <c r="AD53" s="68">
        <f t="shared" ref="AD53:AD87" si="56">IF(S53&lt;&gt;0,G53-AA53, -9999)</f>
        <v>1.360908755323794E-2</v>
      </c>
      <c r="AE53" s="68">
        <f t="shared" ref="AE53:AE84" si="57">+(G53-AA53)^2*S53</f>
        <v>1.8520726403169585E-5</v>
      </c>
      <c r="AF53" s="13">
        <f t="shared" ref="AF53:AF84" si="58">IF(S53&lt;&gt;0,G53-P53, -9999)</f>
        <v>-4.7293199997511692E-2</v>
      </c>
      <c r="AG53" s="167"/>
      <c r="AH53" s="13">
        <f t="shared" ref="AH53:AH84" si="59">$AB$6*($AB$11/AI53*AJ53+$AB$12)</f>
        <v>1.8519017093341177E-3</v>
      </c>
      <c r="AI53" s="13">
        <f t="shared" ref="AI53:AI84" si="60">1+$AB$7*COS(AL53)</f>
        <v>0.87317597444014572</v>
      </c>
      <c r="AJ53" s="13">
        <f t="shared" ref="AJ53:AJ84" si="61">SIN(AL53+RADIANS($AB$9))</f>
        <v>0.54030410327424783</v>
      </c>
      <c r="AK53" s="13">
        <f t="shared" ref="AK53:AK84" si="62">$AB$7*SIN(AL53)</f>
        <v>0.29814705522743878</v>
      </c>
      <c r="AL53" s="13">
        <f t="shared" ref="AL53:AL84" si="63">2*ATAN(AM53)</f>
        <v>1.97298377000457</v>
      </c>
      <c r="AM53" s="13">
        <f t="shared" ref="AM53:AM84" si="64">SQRT((1+$AB$7)/(1-$AB$7))*TAN(AN53/2)</f>
        <v>1.5120861254723685</v>
      </c>
      <c r="AN53" s="68">
        <f t="shared" si="46"/>
        <v>7.9312849344384651</v>
      </c>
      <c r="AO53" s="68">
        <f t="shared" si="46"/>
        <v>7.9312849345217025</v>
      </c>
      <c r="AP53" s="68">
        <f t="shared" si="46"/>
        <v>7.9312849311950666</v>
      </c>
      <c r="AQ53" s="68">
        <f t="shared" si="46"/>
        <v>7.9312850641469392</v>
      </c>
      <c r="AR53" s="68">
        <f t="shared" si="46"/>
        <v>7.9312797504325134</v>
      </c>
      <c r="AS53" s="68">
        <f t="shared" si="46"/>
        <v>7.9314918416311322</v>
      </c>
      <c r="AT53" s="68">
        <f t="shared" si="46"/>
        <v>7.9225196430014782</v>
      </c>
      <c r="AU53" s="68">
        <f t="shared" ref="AU53:AU84" si="65">RADIANS($AB$9)+$AB$18*(F53-AB$15)</f>
        <v>7.608252532091563</v>
      </c>
      <c r="AW53" s="13">
        <v>-4500</v>
      </c>
      <c r="AX53" s="13">
        <f t="shared" si="36"/>
        <v>-6.0518465881903634E-2</v>
      </c>
      <c r="AY53" s="13">
        <f t="shared" si="37"/>
        <v>-6.6650715440951538E-2</v>
      </c>
      <c r="AZ53" s="13">
        <f t="shared" si="38"/>
        <v>6.1322495590479054E-3</v>
      </c>
      <c r="BA53" s="13">
        <f t="shared" si="39"/>
        <v>0.69865208713343341</v>
      </c>
      <c r="BB53" s="13">
        <f t="shared" si="40"/>
        <v>0.85525166247842965</v>
      </c>
      <c r="BC53" s="13">
        <f t="shared" si="41"/>
        <v>-2.7654436268632168</v>
      </c>
      <c r="BD53" s="13">
        <f t="shared" si="42"/>
        <v>-5.2542016998429464</v>
      </c>
      <c r="BE53" s="13">
        <f t="shared" si="47"/>
        <v>-2.6209663718336809</v>
      </c>
      <c r="BF53" s="13">
        <f t="shared" si="47"/>
        <v>-2.6208688157433326</v>
      </c>
      <c r="BG53" s="13">
        <f t="shared" si="47"/>
        <v>-2.6212158857313881</v>
      </c>
      <c r="BH53" s="13">
        <f t="shared" si="47"/>
        <v>-2.6199808191731688</v>
      </c>
      <c r="BI53" s="13">
        <f t="shared" si="47"/>
        <v>-2.6243718997915204</v>
      </c>
      <c r="BJ53" s="13">
        <f t="shared" si="47"/>
        <v>-2.6087092505937499</v>
      </c>
      <c r="BK53" s="13">
        <f t="shared" si="47"/>
        <v>-2.6639605769710508</v>
      </c>
      <c r="BL53" s="13">
        <f t="shared" si="43"/>
        <v>-2.4597737254058831</v>
      </c>
    </row>
    <row r="54" spans="1:64">
      <c r="A54" s="83" t="s">
        <v>12</v>
      </c>
      <c r="B54" s="83"/>
      <c r="C54" s="84">
        <v>41598.442000000003</v>
      </c>
      <c r="D54" s="84"/>
      <c r="E54" s="1">
        <f t="shared" si="48"/>
        <v>8944.3703527577945</v>
      </c>
      <c r="F54" s="6">
        <f t="shared" si="12"/>
        <v>8944.5</v>
      </c>
      <c r="G54" s="1">
        <f t="shared" si="49"/>
        <v>-9.4548699991719332E-2</v>
      </c>
      <c r="I54" s="1">
        <f t="shared" si="34"/>
        <v>-9.4548699991719332E-2</v>
      </c>
      <c r="M54" s="22">
        <f t="shared" si="50"/>
        <v>-6.2486296818205125E-2</v>
      </c>
      <c r="N54" s="11">
        <f t="shared" si="51"/>
        <v>26579.942000000003</v>
      </c>
      <c r="O54" s="4"/>
      <c r="S54" s="74">
        <v>0.1</v>
      </c>
      <c r="Z54" s="13">
        <f t="shared" si="52"/>
        <v>8944.5</v>
      </c>
      <c r="AA54" s="68">
        <f t="shared" si="53"/>
        <v>-6.0397644027210033E-2</v>
      </c>
      <c r="AB54" s="68">
        <f t="shared" si="54"/>
        <v>-9.6637352782714417E-2</v>
      </c>
      <c r="AC54" s="197">
        <f t="shared" si="55"/>
        <v>-3.2062403173514206E-2</v>
      </c>
      <c r="AD54" s="68">
        <f t="shared" si="56"/>
        <v>-3.4151055964509298E-2</v>
      </c>
      <c r="AE54" s="68">
        <f t="shared" si="57"/>
        <v>1.1662946234910462E-4</v>
      </c>
      <c r="AF54" s="13">
        <f t="shared" si="58"/>
        <v>-9.4548699991719332E-2</v>
      </c>
      <c r="AG54" s="167"/>
      <c r="AH54" s="13">
        <f t="shared" si="59"/>
        <v>2.0886527909950892E-3</v>
      </c>
      <c r="AI54" s="13">
        <f t="shared" si="60"/>
        <v>0.86474021583733818</v>
      </c>
      <c r="AJ54" s="13">
        <f t="shared" si="61"/>
        <v>0.56403870769750164</v>
      </c>
      <c r="AK54" s="13">
        <f t="shared" si="62"/>
        <v>0.29441601652809268</v>
      </c>
      <c r="AL54" s="13">
        <f t="shared" si="63"/>
        <v>2.0014539504663689</v>
      </c>
      <c r="AM54" s="13">
        <f t="shared" si="64"/>
        <v>1.5599008151067766</v>
      </c>
      <c r="AN54" s="68">
        <f t="shared" si="46"/>
        <v>7.9622817131037955</v>
      </c>
      <c r="AO54" s="68">
        <f t="shared" si="46"/>
        <v>7.9622817133952255</v>
      </c>
      <c r="AP54" s="68">
        <f t="shared" si="46"/>
        <v>7.9622817050735701</v>
      </c>
      <c r="AQ54" s="68">
        <f t="shared" si="46"/>
        <v>7.9622819426945712</v>
      </c>
      <c r="AR54" s="68">
        <f t="shared" si="46"/>
        <v>7.9622751573333792</v>
      </c>
      <c r="AS54" s="68">
        <f t="shared" si="46"/>
        <v>7.9624687496780338</v>
      </c>
      <c r="AT54" s="68">
        <f t="shared" si="46"/>
        <v>7.9568028964356605</v>
      </c>
      <c r="AU54" s="68">
        <f t="shared" si="65"/>
        <v>7.64017993963847</v>
      </c>
      <c r="AW54" s="13">
        <v>-4000</v>
      </c>
      <c r="AX54" s="13">
        <f t="shared" si="36"/>
        <v>-6.4997120101359357E-2</v>
      </c>
      <c r="AY54" s="13">
        <f t="shared" si="37"/>
        <v>-6.9390341465377495E-2</v>
      </c>
      <c r="AZ54" s="13">
        <f t="shared" si="38"/>
        <v>4.3932213640181447E-3</v>
      </c>
      <c r="BA54" s="13">
        <f t="shared" si="39"/>
        <v>0.73306421610513861</v>
      </c>
      <c r="BB54" s="13">
        <f t="shared" si="40"/>
        <v>0.71708078445740253</v>
      </c>
      <c r="BC54" s="13">
        <f t="shared" si="41"/>
        <v>-2.5390122727558642</v>
      </c>
      <c r="BD54" s="13">
        <f t="shared" si="42"/>
        <v>-3.2180161312875093</v>
      </c>
      <c r="BE54" s="13">
        <f t="shared" si="47"/>
        <v>-2.3211522804114786</v>
      </c>
      <c r="BF54" s="13">
        <f t="shared" si="47"/>
        <v>-2.3211226396827032</v>
      </c>
      <c r="BG54" s="13">
        <f t="shared" si="47"/>
        <v>-2.3212567944994</v>
      </c>
      <c r="BH54" s="13">
        <f t="shared" si="47"/>
        <v>-2.3206494516751919</v>
      </c>
      <c r="BI54" s="13">
        <f t="shared" si="47"/>
        <v>-2.3233958515053645</v>
      </c>
      <c r="BJ54" s="13">
        <f t="shared" si="47"/>
        <v>-2.3109113359660585</v>
      </c>
      <c r="BK54" s="13">
        <f t="shared" si="47"/>
        <v>-2.3663932085173411</v>
      </c>
      <c r="BL54" s="13">
        <f t="shared" si="43"/>
        <v>-2.0841571660305114</v>
      </c>
    </row>
    <row r="55" spans="1:64" ht="13.5" thickBot="1">
      <c r="A55" s="83" t="s">
        <v>12</v>
      </c>
      <c r="B55" s="83"/>
      <c r="C55" s="84">
        <v>41973.317999999999</v>
      </c>
      <c r="D55" s="84"/>
      <c r="E55" s="1">
        <f t="shared" si="48"/>
        <v>9458.4085105706145</v>
      </c>
      <c r="F55" s="97">
        <f t="shared" si="12"/>
        <v>9458.5</v>
      </c>
      <c r="G55" s="97">
        <f t="shared" si="49"/>
        <v>-6.6721099996357225E-2</v>
      </c>
      <c r="I55" s="1">
        <f t="shared" si="34"/>
        <v>-6.6721099996357225E-2</v>
      </c>
      <c r="M55" s="22">
        <f t="shared" si="50"/>
        <v>-5.9118451701352097E-2</v>
      </c>
      <c r="N55" s="11">
        <f t="shared" si="51"/>
        <v>26954.817999999999</v>
      </c>
      <c r="O55" s="4"/>
      <c r="S55" s="74">
        <v>0.1</v>
      </c>
      <c r="Z55" s="13">
        <f t="shared" si="52"/>
        <v>9458.5</v>
      </c>
      <c r="AA55" s="68">
        <f t="shared" si="53"/>
        <v>-5.4522278835187322E-2</v>
      </c>
      <c r="AB55" s="68">
        <f t="shared" si="54"/>
        <v>-7.1317272862521999E-2</v>
      </c>
      <c r="AC55" s="197">
        <f t="shared" si="55"/>
        <v>-7.602648295005128E-3</v>
      </c>
      <c r="AD55" s="68">
        <f t="shared" si="56"/>
        <v>-1.2198821161169902E-2</v>
      </c>
      <c r="AE55" s="68">
        <f t="shared" si="57"/>
        <v>1.4881123772220661E-5</v>
      </c>
      <c r="AF55" s="13">
        <f t="shared" si="58"/>
        <v>-6.6721099996357225E-2</v>
      </c>
      <c r="AG55" s="167"/>
      <c r="AH55" s="13">
        <f t="shared" si="59"/>
        <v>4.5961728661647726E-3</v>
      </c>
      <c r="AI55" s="13">
        <f t="shared" si="60"/>
        <v>0.78201358907294083</v>
      </c>
      <c r="AJ55" s="13">
        <f t="shared" si="61"/>
        <v>0.78740918715051089</v>
      </c>
      <c r="AK55" s="13">
        <f t="shared" si="62"/>
        <v>0.2397038269430409</v>
      </c>
      <c r="AL55" s="13">
        <f t="shared" si="63"/>
        <v>2.3087800224078356</v>
      </c>
      <c r="AM55" s="13">
        <f t="shared" si="64"/>
        <v>2.261066991875134</v>
      </c>
      <c r="AN55" s="68">
        <f t="shared" si="46"/>
        <v>8.3163007272082297</v>
      </c>
      <c r="AO55" s="68">
        <f t="shared" si="46"/>
        <v>8.3162985666918061</v>
      </c>
      <c r="AP55" s="68">
        <f t="shared" si="46"/>
        <v>8.3163135169532065</v>
      </c>
      <c r="AQ55" s="68">
        <f t="shared" si="46"/>
        <v>8.3162100555009371</v>
      </c>
      <c r="AR55" s="68">
        <f t="shared" si="46"/>
        <v>8.3169256083681802</v>
      </c>
      <c r="AS55" s="68">
        <f t="shared" si="46"/>
        <v>8.3119555338884581</v>
      </c>
      <c r="AT55" s="68">
        <f t="shared" si="46"/>
        <v>8.3455145230589753</v>
      </c>
      <c r="AU55" s="68">
        <f t="shared" si="65"/>
        <v>8.0263137626763505</v>
      </c>
      <c r="AW55" s="13">
        <v>-3500</v>
      </c>
      <c r="AX55" s="13">
        <f t="shared" si="36"/>
        <v>-6.9784760494335407E-2</v>
      </c>
      <c r="AY55" s="13">
        <f t="shared" si="37"/>
        <v>-7.1906358972116738E-2</v>
      </c>
      <c r="AZ55" s="13">
        <f t="shared" si="38"/>
        <v>2.121598477781329E-3</v>
      </c>
      <c r="BA55" s="13">
        <f t="shared" si="39"/>
        <v>0.78811650861200178</v>
      </c>
      <c r="BB55" s="13">
        <f t="shared" si="40"/>
        <v>0.51773204758097402</v>
      </c>
      <c r="BC55" s="13">
        <f t="shared" si="41"/>
        <v>-2.2836052713869934</v>
      </c>
      <c r="BD55" s="13">
        <f t="shared" si="42"/>
        <v>-2.1862529403549797</v>
      </c>
      <c r="BE55" s="13">
        <f t="shared" si="47"/>
        <v>-2.0027775316650867</v>
      </c>
      <c r="BF55" s="13">
        <f t="shared" si="47"/>
        <v>-2.0027761042643282</v>
      </c>
      <c r="BG55" s="13">
        <f t="shared" si="47"/>
        <v>-2.00278662690154</v>
      </c>
      <c r="BH55" s="13">
        <f t="shared" si="47"/>
        <v>-2.0027090495664774</v>
      </c>
      <c r="BI55" s="13">
        <f t="shared" si="47"/>
        <v>-2.0032806762256969</v>
      </c>
      <c r="BJ55" s="13">
        <f t="shared" si="47"/>
        <v>-1.9990518859202053</v>
      </c>
      <c r="BK55" s="13">
        <f t="shared" si="47"/>
        <v>-2.0294717586559252</v>
      </c>
      <c r="BL55" s="13">
        <f t="shared" si="43"/>
        <v>-1.7085406066551405</v>
      </c>
    </row>
    <row r="56" spans="1:64">
      <c r="A56" s="83" t="s">
        <v>12</v>
      </c>
      <c r="B56" s="83"/>
      <c r="C56" s="84">
        <v>43138.36</v>
      </c>
      <c r="D56" s="84"/>
      <c r="E56" s="1">
        <f t="shared" si="48"/>
        <v>11055.939543377646</v>
      </c>
      <c r="F56" s="6">
        <f t="shared" si="12"/>
        <v>11056</v>
      </c>
      <c r="G56" s="6">
        <f t="shared" si="49"/>
        <v>-4.4089600000006612E-2</v>
      </c>
      <c r="I56" s="1">
        <f t="shared" si="34"/>
        <v>-4.4089600000006612E-2</v>
      </c>
      <c r="L56" s="3"/>
      <c r="M56" s="22">
        <f t="shared" si="50"/>
        <v>-4.7142750419526973E-2</v>
      </c>
      <c r="N56" s="11">
        <f t="shared" si="51"/>
        <v>28119.86</v>
      </c>
      <c r="O56" s="4">
        <f t="shared" ref="O56:O87" si="66">+(M56-G56)^2</f>
        <v>9.3217274842173531E-6</v>
      </c>
      <c r="Q56" s="1">
        <f t="shared" ref="Q56:Q87" si="67">+S56*O56</f>
        <v>9.3217274842173535E-7</v>
      </c>
      <c r="S56" s="74">
        <v>0.1</v>
      </c>
      <c r="Z56" s="13">
        <f t="shared" si="52"/>
        <v>11056</v>
      </c>
      <c r="AA56" s="68">
        <f t="shared" si="53"/>
        <v>-3.9254809477107022E-2</v>
      </c>
      <c r="AB56" s="68">
        <f t="shared" si="54"/>
        <v>-5.1977540942426563E-2</v>
      </c>
      <c r="AC56" s="197">
        <f t="shared" si="55"/>
        <v>3.0531504195203604E-3</v>
      </c>
      <c r="AD56" s="68">
        <f t="shared" si="56"/>
        <v>-4.8347905228995902E-3</v>
      </c>
      <c r="AE56" s="68">
        <f t="shared" si="57"/>
        <v>2.3375199400319695E-6</v>
      </c>
      <c r="AF56" s="13">
        <f t="shared" si="58"/>
        <v>-4.4089600000006612E-2</v>
      </c>
      <c r="AG56" s="167"/>
      <c r="AH56" s="13">
        <f t="shared" si="59"/>
        <v>7.8879409424199506E-3</v>
      </c>
      <c r="AI56" s="13">
        <f t="shared" si="60"/>
        <v>0.6778613425174298</v>
      </c>
      <c r="AJ56" s="13">
        <f t="shared" si="61"/>
        <v>0.99811749553323403</v>
      </c>
      <c r="AK56" s="13">
        <f t="shared" si="62"/>
        <v>3.4679754257020218E-2</v>
      </c>
      <c r="AL56" s="13">
        <f t="shared" si="63"/>
        <v>3.0343509324978313</v>
      </c>
      <c r="AM56" s="13">
        <f t="shared" si="64"/>
        <v>18.631581201350976</v>
      </c>
      <c r="AN56" s="68">
        <f t="shared" si="46"/>
        <v>9.2748315284470415</v>
      </c>
      <c r="AO56" s="68">
        <f t="shared" si="46"/>
        <v>9.274762654168665</v>
      </c>
      <c r="AP56" s="68">
        <f t="shared" si="46"/>
        <v>9.2749776402029784</v>
      </c>
      <c r="AQ56" s="68">
        <f t="shared" si="46"/>
        <v>9.2743065538397733</v>
      </c>
      <c r="AR56" s="68">
        <f t="shared" si="46"/>
        <v>9.2764011485492244</v>
      </c>
      <c r="AS56" s="68">
        <f t="shared" si="46"/>
        <v>9.2698612847836763</v>
      </c>
      <c r="AT56" s="68">
        <f t="shared" si="46"/>
        <v>9.290259629769146</v>
      </c>
      <c r="AU56" s="68">
        <f t="shared" si="65"/>
        <v>9.2264086698806622</v>
      </c>
      <c r="AW56" s="13">
        <v>-3000</v>
      </c>
      <c r="AX56" s="13">
        <f t="shared" si="36"/>
        <v>-7.4787592153766652E-2</v>
      </c>
      <c r="AY56" s="13">
        <f t="shared" si="37"/>
        <v>-7.4198767961169268E-2</v>
      </c>
      <c r="AZ56" s="13">
        <f t="shared" si="38"/>
        <v>-5.8882419259738232E-4</v>
      </c>
      <c r="BA56" s="13">
        <f t="shared" si="39"/>
        <v>0.87107497357829944</v>
      </c>
      <c r="BB56" s="13">
        <f t="shared" si="40"/>
        <v>0.23831834548907394</v>
      </c>
      <c r="BC56" s="13">
        <f t="shared" si="41"/>
        <v>-1.9800412831887484</v>
      </c>
      <c r="BD56" s="13">
        <f t="shared" si="42"/>
        <v>-1.5237453061045607</v>
      </c>
      <c r="BE56" s="13">
        <f t="shared" si="47"/>
        <v>-1.6557554265811358</v>
      </c>
      <c r="BF56" s="13">
        <f t="shared" si="47"/>
        <v>-1.655755426703684</v>
      </c>
      <c r="BG56" s="13">
        <f t="shared" si="47"/>
        <v>-1.6557554222463595</v>
      </c>
      <c r="BH56" s="13">
        <f t="shared" si="47"/>
        <v>-1.6557555843681993</v>
      </c>
      <c r="BI56" s="13">
        <f t="shared" si="47"/>
        <v>-1.6557496874727466</v>
      </c>
      <c r="BJ56" s="13">
        <f t="shared" si="47"/>
        <v>-1.6559639145944431</v>
      </c>
      <c r="BK56" s="13">
        <f t="shared" si="47"/>
        <v>-1.6478007064020452</v>
      </c>
      <c r="BL56" s="13">
        <f t="shared" si="43"/>
        <v>-1.3329240472797697</v>
      </c>
    </row>
    <row r="57" spans="1:64">
      <c r="A57" s="83" t="s">
        <v>12</v>
      </c>
      <c r="B57" s="83"/>
      <c r="C57" s="84">
        <v>44847.442000000003</v>
      </c>
      <c r="D57" s="84"/>
      <c r="E57" s="1">
        <f t="shared" si="48"/>
        <v>13399.470105032857</v>
      </c>
      <c r="F57" s="6">
        <f t="shared" si="12"/>
        <v>13399.5</v>
      </c>
      <c r="G57" s="1">
        <f t="shared" si="49"/>
        <v>-2.1801699993375223E-2</v>
      </c>
      <c r="I57" s="1">
        <f t="shared" si="34"/>
        <v>-2.1801699993375223E-2</v>
      </c>
      <c r="L57" s="3"/>
      <c r="M57" s="22">
        <f t="shared" si="50"/>
        <v>-2.5444262920835667E-2</v>
      </c>
      <c r="N57" s="11">
        <f t="shared" si="51"/>
        <v>29828.942000000003</v>
      </c>
      <c r="O57" s="4">
        <f t="shared" si="66"/>
        <v>1.3268264680509198E-5</v>
      </c>
      <c r="Q57" s="1">
        <f t="shared" si="67"/>
        <v>1.3268264680509198E-6</v>
      </c>
      <c r="S57" s="74">
        <v>0.1</v>
      </c>
      <c r="Z57" s="13">
        <f t="shared" si="52"/>
        <v>13399.5</v>
      </c>
      <c r="AA57" s="68">
        <f t="shared" si="53"/>
        <v>-2.4211822636135742E-2</v>
      </c>
      <c r="AB57" s="68">
        <f t="shared" si="54"/>
        <v>-2.3034140278075148E-2</v>
      </c>
      <c r="AC57" s="197">
        <f t="shared" si="55"/>
        <v>3.6425629274604437E-3</v>
      </c>
      <c r="AD57" s="68">
        <f t="shared" si="56"/>
        <v>2.4101226427605191E-3</v>
      </c>
      <c r="AE57" s="68">
        <f t="shared" si="57"/>
        <v>5.8086911531469487E-7</v>
      </c>
      <c r="AF57" s="13">
        <f t="shared" si="58"/>
        <v>-2.1801699993375223E-2</v>
      </c>
      <c r="AG57" s="167"/>
      <c r="AH57" s="13">
        <f t="shared" si="59"/>
        <v>1.2324402846999245E-3</v>
      </c>
      <c r="AI57" s="13">
        <f t="shared" si="60"/>
        <v>0.81302349567191956</v>
      </c>
      <c r="AJ57" s="13">
        <f t="shared" si="61"/>
        <v>0.4318541396088374</v>
      </c>
      <c r="AK57" s="13">
        <f t="shared" si="62"/>
        <v>-0.26460496372753722</v>
      </c>
      <c r="AL57" s="13">
        <f t="shared" si="63"/>
        <v>-2.1859548300915232</v>
      </c>
      <c r="AM57" s="13">
        <f t="shared" si="64"/>
        <v>-1.9310919082161704</v>
      </c>
      <c r="AN57" s="68">
        <f t="shared" si="46"/>
        <v>10.679021662441016</v>
      </c>
      <c r="AO57" s="68">
        <f t="shared" si="46"/>
        <v>10.679021851354166</v>
      </c>
      <c r="AP57" s="68">
        <f t="shared" si="46"/>
        <v>10.679019978311072</v>
      </c>
      <c r="AQ57" s="68">
        <f t="shared" si="46"/>
        <v>10.679038549701529</v>
      </c>
      <c r="AR57" s="68">
        <f t="shared" si="46"/>
        <v>10.678854459208145</v>
      </c>
      <c r="AS57" s="68">
        <f t="shared" si="46"/>
        <v>10.680683866040431</v>
      </c>
      <c r="AT57" s="68">
        <f t="shared" si="46"/>
        <v>10.662935607095511</v>
      </c>
      <c r="AU57" s="68">
        <f t="shared" si="65"/>
        <v>10.986923483673026</v>
      </c>
      <c r="AW57" s="13">
        <v>-2500</v>
      </c>
      <c r="AX57" s="13">
        <f t="shared" si="36"/>
        <v>-7.9798211959206139E-2</v>
      </c>
      <c r="AY57" s="13">
        <f t="shared" si="37"/>
        <v>-7.6267568432535071E-2</v>
      </c>
      <c r="AZ57" s="13">
        <f t="shared" si="38"/>
        <v>-3.5306435266710687E-3</v>
      </c>
      <c r="BA57" s="13">
        <f t="shared" si="39"/>
        <v>0.9912815131370144</v>
      </c>
      <c r="BB57" s="13">
        <f t="shared" si="40"/>
        <v>-0.1412251518783412</v>
      </c>
      <c r="BC57" s="13">
        <f t="shared" si="41"/>
        <v>-1.5977084853340424</v>
      </c>
      <c r="BD57" s="13">
        <f t="shared" si="42"/>
        <v>-1.0272808990475366</v>
      </c>
      <c r="BE57" s="13">
        <f t="shared" si="47"/>
        <v>-1.2664138914670307</v>
      </c>
      <c r="BF57" s="13">
        <f t="shared" si="47"/>
        <v>-1.2664135199039395</v>
      </c>
      <c r="BG57" s="13">
        <f t="shared" si="47"/>
        <v>-1.2664096934915121</v>
      </c>
      <c r="BH57" s="13">
        <f t="shared" si="47"/>
        <v>-1.2663702912335748</v>
      </c>
      <c r="BI57" s="13">
        <f t="shared" si="47"/>
        <v>-1.2659648358337476</v>
      </c>
      <c r="BJ57" s="13">
        <f t="shared" si="47"/>
        <v>-1.2618225794968245</v>
      </c>
      <c r="BK57" s="13">
        <f t="shared" si="47"/>
        <v>-1.2222242706709179</v>
      </c>
      <c r="BL57" s="13">
        <f t="shared" si="43"/>
        <v>-0.95730748790439879</v>
      </c>
    </row>
    <row r="58" spans="1:64">
      <c r="A58" s="83" t="s">
        <v>12</v>
      </c>
      <c r="B58" s="83"/>
      <c r="C58" s="84">
        <v>46706.392999999996</v>
      </c>
      <c r="D58" s="84"/>
      <c r="E58" s="1">
        <f t="shared" si="48"/>
        <v>15948.504312355557</v>
      </c>
      <c r="F58" s="6">
        <f t="shared" si="12"/>
        <v>15948.5</v>
      </c>
      <c r="G58" s="1">
        <f t="shared" si="49"/>
        <v>3.1448999943677336E-3</v>
      </c>
      <c r="I58" s="1">
        <f t="shared" si="34"/>
        <v>3.1448999943677336E-3</v>
      </c>
      <c r="L58" s="3"/>
      <c r="M58" s="22">
        <f t="shared" si="50"/>
        <v>3.7341867410613377E-3</v>
      </c>
      <c r="N58" s="11">
        <f t="shared" si="51"/>
        <v>31687.892999999996</v>
      </c>
      <c r="O58" s="4">
        <f t="shared" si="66"/>
        <v>3.4725886982873198E-7</v>
      </c>
      <c r="Q58" s="1">
        <f t="shared" si="67"/>
        <v>3.4725886982873202E-8</v>
      </c>
      <c r="S58" s="74">
        <v>0.1</v>
      </c>
      <c r="Z58" s="13">
        <f t="shared" si="52"/>
        <v>15948.5</v>
      </c>
      <c r="AA58" s="68">
        <f t="shared" si="53"/>
        <v>-2.5610666992242652E-3</v>
      </c>
      <c r="AB58" s="68">
        <f t="shared" si="54"/>
        <v>9.4401534346533374E-3</v>
      </c>
      <c r="AC58" s="197">
        <f t="shared" si="55"/>
        <v>-5.8928674669360415E-4</v>
      </c>
      <c r="AD58" s="68">
        <f t="shared" si="56"/>
        <v>5.7059666935919988E-3</v>
      </c>
      <c r="AE58" s="68">
        <f t="shared" si="57"/>
        <v>3.2558055908381209E-6</v>
      </c>
      <c r="AF58" s="13">
        <f t="shared" si="58"/>
        <v>3.1448999943677336E-3</v>
      </c>
      <c r="AG58" s="167"/>
      <c r="AH58" s="13">
        <f t="shared" si="59"/>
        <v>-6.2952534402856029E-3</v>
      </c>
      <c r="AI58" s="13">
        <f t="shared" si="60"/>
        <v>1.2540985418746493</v>
      </c>
      <c r="AJ58" s="13">
        <f t="shared" si="61"/>
        <v>-0.66901522997209939</v>
      </c>
      <c r="AK58" s="13">
        <f t="shared" si="62"/>
        <v>0.20102221523298636</v>
      </c>
      <c r="AL58" s="13">
        <f t="shared" si="63"/>
        <v>0.66930226473473931</v>
      </c>
      <c r="AM58" s="13">
        <f t="shared" si="64"/>
        <v>0.34773001602999126</v>
      </c>
      <c r="AN58" s="68">
        <f t="shared" si="46"/>
        <v>13.053444293067821</v>
      </c>
      <c r="AO58" s="68">
        <f t="shared" si="46"/>
        <v>13.053381491120227</v>
      </c>
      <c r="AP58" s="68">
        <f t="shared" si="46"/>
        <v>13.05316216997765</v>
      </c>
      <c r="AQ58" s="68">
        <f t="shared" si="46"/>
        <v>13.052396441635052</v>
      </c>
      <c r="AR58" s="68">
        <f t="shared" si="46"/>
        <v>13.04972543317462</v>
      </c>
      <c r="AS58" s="68">
        <f t="shared" si="46"/>
        <v>13.040437487567454</v>
      </c>
      <c r="AT58" s="68">
        <f t="shared" si="46"/>
        <v>13.008474402107971</v>
      </c>
      <c r="AU58" s="68">
        <f t="shared" si="65"/>
        <v>12.901816703368667</v>
      </c>
      <c r="AW58" s="13">
        <v>-2000</v>
      </c>
      <c r="AX58" s="13">
        <f t="shared" si="36"/>
        <v>-8.435172240724309E-2</v>
      </c>
      <c r="AY58" s="13">
        <f t="shared" si="37"/>
        <v>-7.8112760386214147E-2</v>
      </c>
      <c r="AZ58" s="13">
        <f t="shared" si="38"/>
        <v>-6.2389620210289458E-3</v>
      </c>
      <c r="BA58" s="13">
        <f t="shared" si="39"/>
        <v>1.1496366766279476</v>
      </c>
      <c r="BB58" s="13">
        <f t="shared" si="40"/>
        <v>-0.60413615761389539</v>
      </c>
      <c r="BC58" s="13">
        <f t="shared" si="41"/>
        <v>-1.0907259542018832</v>
      </c>
      <c r="BD58" s="13">
        <f t="shared" si="42"/>
        <v>-0.60674318428443574</v>
      </c>
      <c r="BE58" s="13">
        <f t="shared" si="47"/>
        <v>-0.81817217261132746</v>
      </c>
      <c r="BF58" s="13">
        <f t="shared" si="47"/>
        <v>-0.81814694682502542</v>
      </c>
      <c r="BG58" s="13">
        <f t="shared" si="47"/>
        <v>-0.81803305640410118</v>
      </c>
      <c r="BH58" s="13">
        <f t="shared" si="47"/>
        <v>-0.81751903149581429</v>
      </c>
      <c r="BI58" s="13">
        <f t="shared" si="47"/>
        <v>-0.81520256314807393</v>
      </c>
      <c r="BJ58" s="13">
        <f t="shared" si="47"/>
        <v>-0.80483305523689097</v>
      </c>
      <c r="BK58" s="13">
        <f t="shared" si="47"/>
        <v>-0.75970869512121852</v>
      </c>
      <c r="BL58" s="13">
        <f t="shared" si="43"/>
        <v>-0.58169092852902793</v>
      </c>
    </row>
    <row r="59" spans="1:64">
      <c r="A59" s="83" t="s">
        <v>12</v>
      </c>
      <c r="B59" s="83"/>
      <c r="C59" s="84">
        <v>48888.423999999999</v>
      </c>
      <c r="D59" s="84"/>
      <c r="E59" s="1">
        <f t="shared" si="48"/>
        <v>18940.552871160271</v>
      </c>
      <c r="F59" s="6">
        <f t="shared" si="12"/>
        <v>18940.5</v>
      </c>
      <c r="G59" s="1">
        <f t="shared" si="49"/>
        <v>3.8557699997909367E-2</v>
      </c>
      <c r="I59" s="1">
        <f t="shared" si="34"/>
        <v>3.8557699997909367E-2</v>
      </c>
      <c r="L59" s="3"/>
      <c r="M59" s="22">
        <f t="shared" si="50"/>
        <v>4.539793005476811E-2</v>
      </c>
      <c r="N59" s="11">
        <f t="shared" si="51"/>
        <v>33869.923999999999</v>
      </c>
      <c r="O59" s="4">
        <f t="shared" si="66"/>
        <v>4.678874723075376E-5</v>
      </c>
      <c r="Q59" s="1">
        <f t="shared" si="67"/>
        <v>4.6788747230753767E-6</v>
      </c>
      <c r="S59" s="74">
        <v>0.1</v>
      </c>
      <c r="Z59" s="13">
        <f t="shared" si="52"/>
        <v>18940.5</v>
      </c>
      <c r="AA59" s="68">
        <f t="shared" si="53"/>
        <v>5.3010476179470169E-2</v>
      </c>
      <c r="AB59" s="68">
        <f t="shared" si="54"/>
        <v>3.0945153873207305E-2</v>
      </c>
      <c r="AC59" s="197">
        <f t="shared" si="55"/>
        <v>-6.8402300568587426E-3</v>
      </c>
      <c r="AD59" s="68">
        <f t="shared" si="56"/>
        <v>-1.4452776181560802E-2</v>
      </c>
      <c r="AE59" s="68">
        <f t="shared" si="57"/>
        <v>2.0888273935429123E-5</v>
      </c>
      <c r="AF59" s="13">
        <f t="shared" si="58"/>
        <v>3.8557699997909367E-2</v>
      </c>
      <c r="AG59" s="167"/>
      <c r="AH59" s="13">
        <f t="shared" si="59"/>
        <v>7.6125461247020616E-3</v>
      </c>
      <c r="AI59" s="13">
        <f t="shared" si="60"/>
        <v>0.69103478330986112</v>
      </c>
      <c r="AJ59" s="13">
        <f t="shared" si="61"/>
        <v>0.99059976938404681</v>
      </c>
      <c r="AK59" s="13">
        <f t="shared" si="62"/>
        <v>9.7552523676302239E-2</v>
      </c>
      <c r="AL59" s="13">
        <f t="shared" si="63"/>
        <v>2.8357592230154305</v>
      </c>
      <c r="AM59" s="13">
        <f t="shared" si="64"/>
        <v>6.4884555810205118</v>
      </c>
      <c r="AN59" s="68">
        <f t="shared" si="46"/>
        <v>15.28309277320815</v>
      </c>
      <c r="AO59" s="68">
        <f t="shared" si="46"/>
        <v>15.28298140870451</v>
      </c>
      <c r="AP59" s="68">
        <f t="shared" si="46"/>
        <v>15.283358654412597</v>
      </c>
      <c r="AQ59" s="68">
        <f t="shared" si="46"/>
        <v>15.282080479169471</v>
      </c>
      <c r="AR59" s="68">
        <f t="shared" si="46"/>
        <v>15.286408182875546</v>
      </c>
      <c r="AS59" s="68">
        <f t="shared" si="46"/>
        <v>15.271720614789592</v>
      </c>
      <c r="AT59" s="68">
        <f t="shared" si="46"/>
        <v>15.321186768281052</v>
      </c>
      <c r="AU59" s="68">
        <f t="shared" si="65"/>
        <v>15.149506194670888</v>
      </c>
      <c r="AW59" s="13">
        <v>-1500</v>
      </c>
      <c r="AX59" s="13">
        <f t="shared" si="36"/>
        <v>-8.7542209532823545E-2</v>
      </c>
      <c r="AY59" s="13">
        <f t="shared" si="37"/>
        <v>-7.973434382220651E-2</v>
      </c>
      <c r="AZ59" s="13">
        <f t="shared" si="38"/>
        <v>-7.8078657106170389E-3</v>
      </c>
      <c r="BA59" s="13">
        <f t="shared" si="39"/>
        <v>1.2957799436734554</v>
      </c>
      <c r="BB59" s="13">
        <f t="shared" si="40"/>
        <v>-0.96845319052970913</v>
      </c>
      <c r="BC59" s="13">
        <f t="shared" si="41"/>
        <v>-0.42046052228138731</v>
      </c>
      <c r="BD59" s="13">
        <f t="shared" si="42"/>
        <v>-0.21338317803733281</v>
      </c>
      <c r="BE59" s="13">
        <f t="shared" si="47"/>
        <v>-0.30261295477207417</v>
      </c>
      <c r="BF59" s="13">
        <f t="shared" si="47"/>
        <v>-0.30255340079528215</v>
      </c>
      <c r="BG59" s="13">
        <f t="shared" si="47"/>
        <v>-0.30236085194629936</v>
      </c>
      <c r="BH59" s="13">
        <f t="shared" si="47"/>
        <v>-0.30173838555216365</v>
      </c>
      <c r="BI59" s="13">
        <f t="shared" si="47"/>
        <v>-0.29972691739869939</v>
      </c>
      <c r="BJ59" s="13">
        <f t="shared" si="47"/>
        <v>-0.29323545175475224</v>
      </c>
      <c r="BK59" s="13">
        <f t="shared" si="47"/>
        <v>-0.27237089765840344</v>
      </c>
      <c r="BL59" s="13">
        <f t="shared" si="43"/>
        <v>-0.20607436915365618</v>
      </c>
    </row>
    <row r="60" spans="1:64">
      <c r="A60" s="83" t="s">
        <v>12</v>
      </c>
      <c r="B60" s="83"/>
      <c r="C60" s="84">
        <v>50301.429799999998</v>
      </c>
      <c r="D60" s="84"/>
      <c r="E60" s="1">
        <f t="shared" si="48"/>
        <v>20878.097281607555</v>
      </c>
      <c r="F60" s="6">
        <f t="shared" si="12"/>
        <v>20878</v>
      </c>
      <c r="G60" s="1">
        <f t="shared" si="49"/>
        <v>7.0945200001006015E-2</v>
      </c>
      <c r="K60" s="1">
        <f t="shared" ref="K60:K71" si="68">G60</f>
        <v>7.0945200001006015E-2</v>
      </c>
      <c r="L60" s="3"/>
      <c r="M60" s="22">
        <f t="shared" si="50"/>
        <v>7.6649038337269659E-2</v>
      </c>
      <c r="N60" s="11">
        <f t="shared" si="51"/>
        <v>35282.929799999998</v>
      </c>
      <c r="O60" s="4">
        <f t="shared" si="66"/>
        <v>3.2533771766230819E-5</v>
      </c>
      <c r="Q60" s="1">
        <f t="shared" si="67"/>
        <v>3.2533771766230819E-5</v>
      </c>
      <c r="S60" s="74">
        <v>1</v>
      </c>
      <c r="Z60" s="203">
        <f t="shared" si="52"/>
        <v>20878</v>
      </c>
      <c r="AA60" s="68">
        <f t="shared" si="53"/>
        <v>8.185331069275073E-2</v>
      </c>
      <c r="AB60" s="68">
        <f t="shared" si="54"/>
        <v>6.5740927645524944E-2</v>
      </c>
      <c r="AC60" s="197">
        <f t="shared" si="55"/>
        <v>-5.7038383362636447E-3</v>
      </c>
      <c r="AD60" s="202">
        <f t="shared" si="56"/>
        <v>-1.0908110691744716E-2</v>
      </c>
      <c r="AE60" s="68">
        <f t="shared" si="57"/>
        <v>1.1898687886335538E-4</v>
      </c>
      <c r="AF60" s="13">
        <f t="shared" si="58"/>
        <v>7.0945200001006015E-2</v>
      </c>
      <c r="AG60" s="167"/>
      <c r="AH60" s="13">
        <f t="shared" si="59"/>
        <v>5.2042723554810719E-3</v>
      </c>
      <c r="AI60" s="13">
        <f t="shared" si="60"/>
        <v>0.71616192847266058</v>
      </c>
      <c r="AJ60" s="13">
        <f t="shared" si="61"/>
        <v>0.78269514516796346</v>
      </c>
      <c r="AK60" s="13">
        <f t="shared" si="62"/>
        <v>-0.15624323713889501</v>
      </c>
      <c r="AL60" s="13">
        <f t="shared" si="63"/>
        <v>-2.6383916604442912</v>
      </c>
      <c r="AM60" s="13">
        <f t="shared" si="64"/>
        <v>-3.8903320403365131</v>
      </c>
      <c r="AN60" s="68">
        <f t="shared" si="46"/>
        <v>16.398607075169544</v>
      </c>
      <c r="AO60" s="68">
        <f t="shared" si="46"/>
        <v>16.39866475745281</v>
      </c>
      <c r="AP60" s="68">
        <f t="shared" si="46"/>
        <v>16.398433809202274</v>
      </c>
      <c r="AQ60" s="68">
        <f t="shared" si="46"/>
        <v>16.399358744798597</v>
      </c>
      <c r="AR60" s="68">
        <f t="shared" si="46"/>
        <v>16.395658666276063</v>
      </c>
      <c r="AS60" s="68">
        <f t="shared" si="46"/>
        <v>16.410529169331703</v>
      </c>
      <c r="AT60" s="68">
        <f t="shared" si="46"/>
        <v>16.351816247711653</v>
      </c>
      <c r="AU60" s="68">
        <f t="shared" si="65"/>
        <v>16.60502036225045</v>
      </c>
      <c r="AW60" s="13">
        <v>-1000</v>
      </c>
      <c r="AX60" s="13">
        <f t="shared" si="36"/>
        <v>-8.8369326360324116E-2</v>
      </c>
      <c r="AY60" s="13">
        <f t="shared" si="37"/>
        <v>-8.113231874051216E-2</v>
      </c>
      <c r="AZ60" s="13">
        <f t="shared" si="38"/>
        <v>-7.2370076198119563E-3</v>
      </c>
      <c r="BA60" s="13">
        <f t="shared" si="39"/>
        <v>1.3046321444142193</v>
      </c>
      <c r="BB60" s="13">
        <f t="shared" si="40"/>
        <v>-0.86973866136079792</v>
      </c>
      <c r="BC60" s="13">
        <f t="shared" si="41"/>
        <v>0.34751278207186281</v>
      </c>
      <c r="BD60" s="13">
        <f t="shared" si="42"/>
        <v>0.17552641261878441</v>
      </c>
      <c r="BE60" s="13">
        <f t="shared" si="47"/>
        <v>0.24953988680313971</v>
      </c>
      <c r="BF60" s="13">
        <f t="shared" si="47"/>
        <v>0.24948658338206486</v>
      </c>
      <c r="BG60" s="13">
        <f t="shared" si="47"/>
        <v>0.24931681403238001</v>
      </c>
      <c r="BH60" s="13">
        <f t="shared" si="47"/>
        <v>0.24877615404754463</v>
      </c>
      <c r="BI60" s="13">
        <f t="shared" si="47"/>
        <v>0.24705482224242925</v>
      </c>
      <c r="BJ60" s="13">
        <f t="shared" si="47"/>
        <v>0.24157945980743847</v>
      </c>
      <c r="BK60" s="13">
        <f t="shared" si="47"/>
        <v>0.22421107342885452</v>
      </c>
      <c r="BL60" s="13">
        <f t="shared" si="43"/>
        <v>0.16954219022171468</v>
      </c>
    </row>
    <row r="61" spans="1:64">
      <c r="A61" s="83" t="s">
        <v>12</v>
      </c>
      <c r="B61" s="83"/>
      <c r="C61" s="84">
        <v>50379.465100000001</v>
      </c>
      <c r="D61" s="84"/>
      <c r="E61" s="1">
        <f t="shared" si="48"/>
        <v>20985.100989117163</v>
      </c>
      <c r="F61" s="6">
        <f t="shared" si="12"/>
        <v>20985</v>
      </c>
      <c r="G61" s="1">
        <f t="shared" si="49"/>
        <v>7.3649000005389098E-2</v>
      </c>
      <c r="K61" s="1">
        <f t="shared" si="68"/>
        <v>7.3649000005389098E-2</v>
      </c>
      <c r="L61" s="3"/>
      <c r="M61" s="22">
        <f t="shared" si="50"/>
        <v>7.8472739864161339E-2</v>
      </c>
      <c r="N61" s="11">
        <f t="shared" si="51"/>
        <v>35360.965100000001</v>
      </c>
      <c r="O61" s="4">
        <f t="shared" si="66"/>
        <v>2.3268466225108041E-5</v>
      </c>
      <c r="Q61" s="1">
        <f t="shared" si="67"/>
        <v>2.3268466225108041E-5</v>
      </c>
      <c r="S61" s="74">
        <v>1</v>
      </c>
      <c r="Z61" s="203">
        <f t="shared" si="52"/>
        <v>20985</v>
      </c>
      <c r="AA61" s="68">
        <f t="shared" si="53"/>
        <v>8.3282999049088133E-2</v>
      </c>
      <c r="AB61" s="68">
        <f t="shared" si="54"/>
        <v>6.8838740820462305E-2</v>
      </c>
      <c r="AC61" s="197">
        <f t="shared" si="55"/>
        <v>-4.8237398587722413E-3</v>
      </c>
      <c r="AD61" s="202">
        <f t="shared" si="56"/>
        <v>-9.6339990436990347E-3</v>
      </c>
      <c r="AE61" s="68">
        <f t="shared" si="57"/>
        <v>9.2813937573993913E-5</v>
      </c>
      <c r="AF61" s="13">
        <f t="shared" si="58"/>
        <v>7.3649000005389098E-2</v>
      </c>
      <c r="AG61" s="167"/>
      <c r="AH61" s="13">
        <f t="shared" si="59"/>
        <v>4.8102591849267882E-3</v>
      </c>
      <c r="AI61" s="13">
        <f t="shared" si="60"/>
        <v>0.72419452912804771</v>
      </c>
      <c r="AJ61" s="13">
        <f t="shared" si="61"/>
        <v>0.75111835736147992</v>
      </c>
      <c r="AK61" s="13">
        <f t="shared" si="62"/>
        <v>-0.17002159344359963</v>
      </c>
      <c r="AL61" s="13">
        <f t="shared" si="63"/>
        <v>-2.5891618475035707</v>
      </c>
      <c r="AM61" s="13">
        <f t="shared" si="64"/>
        <v>-3.5278193711960624</v>
      </c>
      <c r="AN61" s="68">
        <f t="shared" ref="AN61:AT70" si="69">$AU61+$AB$7*SIN(AO61)</f>
        <v>16.463283220906753</v>
      </c>
      <c r="AO61" s="68">
        <f t="shared" si="69"/>
        <v>16.463325918459873</v>
      </c>
      <c r="AP61" s="68">
        <f t="shared" si="69"/>
        <v>16.463144919580667</v>
      </c>
      <c r="AQ61" s="68">
        <f t="shared" si="69"/>
        <v>16.463912402522077</v>
      </c>
      <c r="AR61" s="68">
        <f t="shared" si="69"/>
        <v>16.460661870494167</v>
      </c>
      <c r="AS61" s="68">
        <f t="shared" si="69"/>
        <v>16.474498011351606</v>
      </c>
      <c r="AT61" s="68">
        <f t="shared" si="69"/>
        <v>16.416784230196601</v>
      </c>
      <c r="AU61" s="68">
        <f t="shared" si="65"/>
        <v>16.685402305956778</v>
      </c>
      <c r="AW61" s="13">
        <v>-500</v>
      </c>
      <c r="AX61" s="13">
        <f t="shared" si="36"/>
        <v>-8.7018888036349037E-2</v>
      </c>
      <c r="AY61" s="13">
        <f t="shared" si="37"/>
        <v>-8.2306685141131083E-2</v>
      </c>
      <c r="AZ61" s="13">
        <f t="shared" si="38"/>
        <v>-4.7122028952179583E-3</v>
      </c>
      <c r="BA61" s="13">
        <f t="shared" si="39"/>
        <v>1.165999247232395</v>
      </c>
      <c r="BB61" s="13">
        <f t="shared" si="40"/>
        <v>-0.36096295439534942</v>
      </c>
      <c r="BC61" s="13">
        <f t="shared" si="41"/>
        <v>1.0328850497059769</v>
      </c>
      <c r="BD61" s="13">
        <f t="shared" si="42"/>
        <v>0.56784770072703528</v>
      </c>
      <c r="BE61" s="13">
        <f t="shared" si="47"/>
        <v>0.77091117842716428</v>
      </c>
      <c r="BF61" s="13">
        <f t="shared" si="47"/>
        <v>0.77088003521112691</v>
      </c>
      <c r="BG61" s="13">
        <f t="shared" si="47"/>
        <v>0.77074603955891785</v>
      </c>
      <c r="BH61" s="13">
        <f t="shared" si="47"/>
        <v>0.77016971356897745</v>
      </c>
      <c r="BI61" s="13">
        <f t="shared" si="47"/>
        <v>0.7676945513020822</v>
      </c>
      <c r="BJ61" s="13">
        <f t="shared" si="47"/>
        <v>0.757130774373311</v>
      </c>
      <c r="BK61" s="13">
        <f t="shared" si="47"/>
        <v>0.71317019216442312</v>
      </c>
      <c r="BL61" s="13">
        <f t="shared" si="43"/>
        <v>0.54515874959708555</v>
      </c>
    </row>
    <row r="62" spans="1:64">
      <c r="A62" s="83" t="s">
        <v>12</v>
      </c>
      <c r="B62" s="83"/>
      <c r="C62" s="84">
        <v>50380.559200000003</v>
      </c>
      <c r="D62" s="84"/>
      <c r="E62" s="1">
        <f t="shared" si="48"/>
        <v>20986.60124293033</v>
      </c>
      <c r="F62" s="6">
        <f t="shared" si="12"/>
        <v>20986.5</v>
      </c>
      <c r="G62" s="1">
        <f t="shared" si="49"/>
        <v>7.3834100003296044E-2</v>
      </c>
      <c r="K62" s="1">
        <f t="shared" si="68"/>
        <v>7.3834100003296044E-2</v>
      </c>
      <c r="L62" s="3"/>
      <c r="M62" s="22">
        <f t="shared" si="50"/>
        <v>7.8498378557989329E-2</v>
      </c>
      <c r="N62" s="11">
        <f t="shared" si="51"/>
        <v>35362.059200000003</v>
      </c>
      <c r="O62" s="4">
        <f t="shared" si="66"/>
        <v>2.1755494435771681E-5</v>
      </c>
      <c r="Q62" s="1">
        <f t="shared" si="67"/>
        <v>2.1755494435771681E-5</v>
      </c>
      <c r="S62" s="74">
        <v>1</v>
      </c>
      <c r="Z62" s="203">
        <f t="shared" si="52"/>
        <v>20986.5</v>
      </c>
      <c r="AA62" s="68">
        <f t="shared" si="53"/>
        <v>8.3302934636787784E-2</v>
      </c>
      <c r="AB62" s="68">
        <f t="shared" si="54"/>
        <v>6.9029543924497588E-2</v>
      </c>
      <c r="AC62" s="197">
        <f t="shared" si="55"/>
        <v>-4.6642785546932852E-3</v>
      </c>
      <c r="AD62" s="202">
        <f t="shared" si="56"/>
        <v>-9.4688346334917406E-3</v>
      </c>
      <c r="AE62" s="68">
        <f t="shared" si="57"/>
        <v>8.9658829316412663E-5</v>
      </c>
      <c r="AF62" s="13">
        <f t="shared" si="58"/>
        <v>7.3834100003296044E-2</v>
      </c>
      <c r="AG62" s="167"/>
      <c r="AH62" s="13">
        <f t="shared" si="59"/>
        <v>4.8045560787984493E-3</v>
      </c>
      <c r="AI62" s="13">
        <f t="shared" si="60"/>
        <v>0.72431328823437191</v>
      </c>
      <c r="AJ62" s="13">
        <f t="shared" si="61"/>
        <v>0.75065731203401764</v>
      </c>
      <c r="AK62" s="13">
        <f t="shared" si="62"/>
        <v>-0.17021409153138745</v>
      </c>
      <c r="AL62" s="13">
        <f t="shared" si="63"/>
        <v>-2.5884637484696027</v>
      </c>
      <c r="AM62" s="13">
        <f t="shared" si="64"/>
        <v>-3.5231319943627932</v>
      </c>
      <c r="AN62" s="68">
        <f t="shared" si="69"/>
        <v>16.464195113183635</v>
      </c>
      <c r="AO62" s="68">
        <f t="shared" si="69"/>
        <v>16.464237611901623</v>
      </c>
      <c r="AP62" s="68">
        <f t="shared" si="69"/>
        <v>16.464057300999198</v>
      </c>
      <c r="AQ62" s="68">
        <f t="shared" si="69"/>
        <v>16.464822523953991</v>
      </c>
      <c r="AR62" s="68">
        <f t="shared" si="69"/>
        <v>16.461578777790361</v>
      </c>
      <c r="AS62" s="68">
        <f t="shared" si="69"/>
        <v>16.475397962094785</v>
      </c>
      <c r="AT62" s="68">
        <f t="shared" si="69"/>
        <v>16.4177071060709</v>
      </c>
      <c r="AU62" s="68">
        <f t="shared" si="65"/>
        <v>16.686529155634908</v>
      </c>
      <c r="AW62" s="13">
        <v>0</v>
      </c>
      <c r="AX62" s="13">
        <f t="shared" si="36"/>
        <v>-8.4711981767909839E-2</v>
      </c>
      <c r="AY62" s="13">
        <f t="shared" si="37"/>
        <v>-8.3257443024063293E-2</v>
      </c>
      <c r="AZ62" s="13">
        <f t="shared" si="38"/>
        <v>-1.454538743846551E-3</v>
      </c>
      <c r="BA62" s="13">
        <f t="shared" si="39"/>
        <v>1.0052093130678856</v>
      </c>
      <c r="BB62" s="13">
        <f t="shared" si="40"/>
        <v>0.15194141688570711</v>
      </c>
      <c r="BC62" s="13">
        <f t="shared" si="41"/>
        <v>1.5547175072457682</v>
      </c>
      <c r="BD62" s="13">
        <f t="shared" si="42"/>
        <v>0.98404907284174337</v>
      </c>
      <c r="BE62" s="13">
        <f t="shared" ref="BE62:BK71" si="70">$BL62+$AB$7*SIN(BF62)</f>
        <v>1.2256698123518954</v>
      </c>
      <c r="BF62" s="13">
        <f t="shared" si="70"/>
        <v>1.2256691015573227</v>
      </c>
      <c r="BG62" s="13">
        <f t="shared" si="70"/>
        <v>1.2256626171226173</v>
      </c>
      <c r="BH62" s="13">
        <f t="shared" si="70"/>
        <v>1.2256034663394872</v>
      </c>
      <c r="BI62" s="13">
        <f t="shared" si="70"/>
        <v>1.2250643434939259</v>
      </c>
      <c r="BJ62" s="13">
        <f t="shared" si="70"/>
        <v>1.2201872478850637</v>
      </c>
      <c r="BK62" s="13">
        <f t="shared" si="70"/>
        <v>1.1787023384624451</v>
      </c>
      <c r="BL62" s="13">
        <f t="shared" si="43"/>
        <v>0.92077530897245685</v>
      </c>
    </row>
    <row r="63" spans="1:64">
      <c r="A63" s="83" t="s">
        <v>12</v>
      </c>
      <c r="B63" s="83"/>
      <c r="C63" s="84">
        <v>50423.222900000001</v>
      </c>
      <c r="D63" s="84"/>
      <c r="E63" s="1">
        <f t="shared" si="48"/>
        <v>21045.102640068257</v>
      </c>
      <c r="F63" s="6">
        <f t="shared" si="12"/>
        <v>21045</v>
      </c>
      <c r="G63" s="1">
        <f t="shared" si="49"/>
        <v>7.4853000005532522E-2</v>
      </c>
      <c r="K63" s="1">
        <f t="shared" si="68"/>
        <v>7.4853000005532522E-2</v>
      </c>
      <c r="L63" s="3"/>
      <c r="M63" s="22">
        <f t="shared" si="50"/>
        <v>7.9499857349075428E-2</v>
      </c>
      <c r="N63" s="11">
        <f t="shared" si="51"/>
        <v>35404.722900000001</v>
      </c>
      <c r="O63" s="4">
        <f t="shared" si="66"/>
        <v>2.1593283171238639E-5</v>
      </c>
      <c r="Q63" s="1">
        <f t="shared" si="67"/>
        <v>2.1593283171238639E-5</v>
      </c>
      <c r="S63" s="74">
        <v>1</v>
      </c>
      <c r="Z63" s="203">
        <f t="shared" si="52"/>
        <v>21045</v>
      </c>
      <c r="AA63" s="68">
        <f t="shared" si="53"/>
        <v>8.407816019313373E-2</v>
      </c>
      <c r="AB63" s="68">
        <f t="shared" si="54"/>
        <v>7.027469716147422E-2</v>
      </c>
      <c r="AC63" s="197">
        <f t="shared" si="55"/>
        <v>-4.6468573435429067E-3</v>
      </c>
      <c r="AD63" s="202">
        <f t="shared" si="56"/>
        <v>-9.2251601876012085E-3</v>
      </c>
      <c r="AE63" s="68">
        <f t="shared" si="57"/>
        <v>8.5103580486902363E-5</v>
      </c>
      <c r="AF63" s="13">
        <f t="shared" si="58"/>
        <v>7.4853000005532522E-2</v>
      </c>
      <c r="AG63" s="167"/>
      <c r="AH63" s="13">
        <f t="shared" si="59"/>
        <v>4.578302844058307E-3</v>
      </c>
      <c r="AI63" s="13">
        <f t="shared" si="60"/>
        <v>0.72908151173850233</v>
      </c>
      <c r="AJ63" s="13">
        <f t="shared" si="61"/>
        <v>0.73226926312873519</v>
      </c>
      <c r="AK63" s="13">
        <f t="shared" si="62"/>
        <v>-0.1777052973833497</v>
      </c>
      <c r="AL63" s="13">
        <f t="shared" si="63"/>
        <v>-2.5610555317538615</v>
      </c>
      <c r="AM63" s="13">
        <f t="shared" si="64"/>
        <v>-3.3477813943729915</v>
      </c>
      <c r="AN63" s="68">
        <f t="shared" si="69"/>
        <v>16.499877697255837</v>
      </c>
      <c r="AO63" s="68">
        <f t="shared" si="69"/>
        <v>16.499912758078246</v>
      </c>
      <c r="AP63" s="68">
        <f t="shared" si="69"/>
        <v>16.499758722115679</v>
      </c>
      <c r="AQ63" s="68">
        <f t="shared" si="69"/>
        <v>16.500435641912226</v>
      </c>
      <c r="AR63" s="68">
        <f t="shared" si="69"/>
        <v>16.49746433128665</v>
      </c>
      <c r="AS63" s="68">
        <f t="shared" si="69"/>
        <v>16.510574234503864</v>
      </c>
      <c r="AT63" s="68">
        <f t="shared" si="69"/>
        <v>16.453968031091442</v>
      </c>
      <c r="AU63" s="68">
        <f t="shared" si="65"/>
        <v>16.730476293081825</v>
      </c>
      <c r="AW63" s="13">
        <v>500</v>
      </c>
      <c r="AX63" s="13">
        <f t="shared" si="36"/>
        <v>-8.2348859127643503E-2</v>
      </c>
      <c r="AY63" s="13">
        <f t="shared" si="37"/>
        <v>-8.398459238930879E-2</v>
      </c>
      <c r="AZ63" s="13">
        <f t="shared" si="38"/>
        <v>1.6357332616652896E-3</v>
      </c>
      <c r="BA63" s="13">
        <f t="shared" si="39"/>
        <v>0.88098508235202089</v>
      </c>
      <c r="BB63" s="13">
        <f t="shared" si="40"/>
        <v>0.51820233526769455</v>
      </c>
      <c r="BC63" s="13">
        <f t="shared" si="41"/>
        <v>1.9469330187274221</v>
      </c>
      <c r="BD63" s="13">
        <f t="shared" si="42"/>
        <v>1.4701039580845314</v>
      </c>
      <c r="BE63" s="13">
        <f t="shared" si="70"/>
        <v>1.6199997492282825</v>
      </c>
      <c r="BF63" s="13">
        <f t="shared" si="70"/>
        <v>1.6199997492390872</v>
      </c>
      <c r="BG63" s="13">
        <f t="shared" si="70"/>
        <v>1.619999748561062</v>
      </c>
      <c r="BH63" s="13">
        <f t="shared" si="70"/>
        <v>1.6199997911092074</v>
      </c>
      <c r="BI63" s="13">
        <f t="shared" si="70"/>
        <v>1.6199971210126338</v>
      </c>
      <c r="BJ63" s="13">
        <f t="shared" si="70"/>
        <v>1.6201644025478872</v>
      </c>
      <c r="BK63" s="13">
        <f t="shared" si="70"/>
        <v>1.6082699735436869</v>
      </c>
      <c r="BL63" s="13">
        <f t="shared" si="43"/>
        <v>1.2963918683478277</v>
      </c>
    </row>
    <row r="64" spans="1:64">
      <c r="A64" s="83" t="s">
        <v>12</v>
      </c>
      <c r="B64" s="83"/>
      <c r="C64" s="84">
        <v>50716.392500000002</v>
      </c>
      <c r="D64" s="84"/>
      <c r="E64" s="1">
        <f t="shared" si="48"/>
        <v>21447.103197881301</v>
      </c>
      <c r="F64" s="6">
        <f t="shared" si="12"/>
        <v>21447</v>
      </c>
      <c r="G64" s="1">
        <f t="shared" si="49"/>
        <v>7.5259800003550481E-2</v>
      </c>
      <c r="K64" s="1">
        <f t="shared" si="68"/>
        <v>7.5259800003550481E-2</v>
      </c>
      <c r="L64" s="3"/>
      <c r="M64" s="22">
        <f t="shared" si="50"/>
        <v>8.6464603434677406E-2</v>
      </c>
      <c r="N64" s="11">
        <f t="shared" si="51"/>
        <v>35697.892500000002</v>
      </c>
      <c r="O64" s="4">
        <f t="shared" si="66"/>
        <v>1.2554761993019371E-4</v>
      </c>
      <c r="Q64" s="1">
        <f t="shared" si="67"/>
        <v>1.2554761993019371E-4</v>
      </c>
      <c r="S64" s="74">
        <v>1</v>
      </c>
      <c r="Z64" s="203">
        <f t="shared" si="52"/>
        <v>21447</v>
      </c>
      <c r="AA64" s="68">
        <f t="shared" si="53"/>
        <v>8.929321038900738E-2</v>
      </c>
      <c r="AB64" s="68">
        <f t="shared" si="54"/>
        <v>7.2431193049220507E-2</v>
      </c>
      <c r="AC64" s="197">
        <f t="shared" si="55"/>
        <v>-1.1204803431126925E-2</v>
      </c>
      <c r="AD64" s="202">
        <f t="shared" si="56"/>
        <v>-1.4033410385456899E-2</v>
      </c>
      <c r="AE64" s="68">
        <f t="shared" si="57"/>
        <v>1.9693660704664953E-4</v>
      </c>
      <c r="AF64" s="13">
        <f t="shared" si="58"/>
        <v>7.5259800003550481E-2</v>
      </c>
      <c r="AG64" s="167"/>
      <c r="AH64" s="13">
        <f t="shared" si="59"/>
        <v>2.8286069543299796E-3</v>
      </c>
      <c r="AI64" s="13">
        <f t="shared" si="60"/>
        <v>0.7697200751348886</v>
      </c>
      <c r="AJ64" s="13">
        <f t="shared" si="61"/>
        <v>0.58261242620489684</v>
      </c>
      <c r="AK64" s="13">
        <f t="shared" si="62"/>
        <v>-0.22791918788052637</v>
      </c>
      <c r="AL64" s="13">
        <f t="shared" si="63"/>
        <v>-2.3613466522774962</v>
      </c>
      <c r="AM64" s="13">
        <f t="shared" si="64"/>
        <v>-2.4319142675940961</v>
      </c>
      <c r="AN64" s="68">
        <f t="shared" si="69"/>
        <v>16.75233751323033</v>
      </c>
      <c r="AO64" s="68">
        <f t="shared" si="69"/>
        <v>16.752342157355177</v>
      </c>
      <c r="AP64" s="68">
        <f t="shared" si="69"/>
        <v>16.752313629781469</v>
      </c>
      <c r="AQ64" s="68">
        <f t="shared" si="69"/>
        <v>16.752488888898458</v>
      </c>
      <c r="AR64" s="68">
        <f t="shared" si="69"/>
        <v>16.7514130183562</v>
      </c>
      <c r="AS64" s="68">
        <f t="shared" si="69"/>
        <v>16.758049268511087</v>
      </c>
      <c r="AT64" s="68">
        <f t="shared" si="69"/>
        <v>16.718248963337757</v>
      </c>
      <c r="AU64" s="68">
        <f t="shared" si="65"/>
        <v>17.032472006819624</v>
      </c>
      <c r="AW64" s="13">
        <v>1000</v>
      </c>
      <c r="AX64" s="13">
        <f t="shared" si="36"/>
        <v>-8.0302311659485481E-2</v>
      </c>
      <c r="AY64" s="13">
        <f t="shared" si="37"/>
        <v>-8.4488133236867546E-2</v>
      </c>
      <c r="AZ64" s="13">
        <f t="shared" si="38"/>
        <v>4.1858215773820633E-3</v>
      </c>
      <c r="BA64" s="13">
        <f t="shared" si="39"/>
        <v>0.79481734802060455</v>
      </c>
      <c r="BB64" s="13">
        <f t="shared" si="40"/>
        <v>0.75417363323655162</v>
      </c>
      <c r="BC64" s="13">
        <f t="shared" si="41"/>
        <v>2.2565801052106367</v>
      </c>
      <c r="BD64" s="13">
        <f t="shared" si="42"/>
        <v>2.1103907361753103</v>
      </c>
      <c r="BE64" s="13">
        <f t="shared" si="70"/>
        <v>1.9704730705790021</v>
      </c>
      <c r="BF64" s="13">
        <f t="shared" si="70"/>
        <v>1.9704721928795987</v>
      </c>
      <c r="BG64" s="13">
        <f t="shared" si="70"/>
        <v>1.9704791545572844</v>
      </c>
      <c r="BH64" s="13">
        <f t="shared" si="70"/>
        <v>1.9704239332313009</v>
      </c>
      <c r="BI64" s="13">
        <f t="shared" si="70"/>
        <v>1.9708617608046666</v>
      </c>
      <c r="BJ64" s="13">
        <f t="shared" si="70"/>
        <v>1.9673778415391803</v>
      </c>
      <c r="BK64" s="13">
        <f t="shared" si="70"/>
        <v>1.9943503338140509</v>
      </c>
      <c r="BL64" s="13">
        <f t="shared" si="43"/>
        <v>1.6720084277231986</v>
      </c>
    </row>
    <row r="65" spans="1:64">
      <c r="A65" s="83" t="s">
        <v>12</v>
      </c>
      <c r="B65" s="83"/>
      <c r="C65" s="84">
        <v>50718.584499999997</v>
      </c>
      <c r="D65" s="84"/>
      <c r="E65" s="1">
        <f t="shared" si="48"/>
        <v>21450.108916150606</v>
      </c>
      <c r="F65" s="201">
        <f t="shared" si="12"/>
        <v>21450</v>
      </c>
      <c r="G65" s="1">
        <f t="shared" si="49"/>
        <v>7.9429999997955747E-2</v>
      </c>
      <c r="K65" s="1">
        <f t="shared" si="68"/>
        <v>7.9429999997955747E-2</v>
      </c>
      <c r="L65" s="3"/>
      <c r="M65" s="22">
        <f t="shared" si="50"/>
        <v>8.6517122520432116E-2</v>
      </c>
      <c r="N65" s="11">
        <f t="shared" si="51"/>
        <v>35700.084499999997</v>
      </c>
      <c r="O65" s="4">
        <f t="shared" si="66"/>
        <v>5.022730564859181E-5</v>
      </c>
      <c r="Q65" s="1">
        <f t="shared" si="67"/>
        <v>5.022730564859181E-5</v>
      </c>
      <c r="S65" s="74">
        <v>1</v>
      </c>
      <c r="Z65" s="203">
        <f t="shared" si="52"/>
        <v>21450</v>
      </c>
      <c r="AA65" s="68">
        <f t="shared" si="53"/>
        <v>8.9331448487604978E-2</v>
      </c>
      <c r="AB65" s="68">
        <f t="shared" si="54"/>
        <v>7.6615674030782885E-2</v>
      </c>
      <c r="AC65" s="197">
        <f t="shared" si="55"/>
        <v>-7.087122522476369E-3</v>
      </c>
      <c r="AD65" s="202">
        <f t="shared" si="56"/>
        <v>-9.9014484896492311E-3</v>
      </c>
      <c r="AE65" s="68">
        <f t="shared" si="57"/>
        <v>9.8038682193177042E-5</v>
      </c>
      <c r="AF65" s="13">
        <f t="shared" si="58"/>
        <v>7.9429999997955747E-2</v>
      </c>
      <c r="AG65" s="167"/>
      <c r="AH65" s="13">
        <f t="shared" si="59"/>
        <v>2.8143259671728643E-3</v>
      </c>
      <c r="AI65" s="13">
        <f t="shared" si="60"/>
        <v>0.77007994275403813</v>
      </c>
      <c r="AJ65" s="13">
        <f t="shared" si="61"/>
        <v>0.58132945048150908</v>
      </c>
      <c r="AK65" s="13">
        <f t="shared" si="62"/>
        <v>-0.22828220972299537</v>
      </c>
      <c r="AL65" s="13">
        <f t="shared" si="63"/>
        <v>-2.3597689826500194</v>
      </c>
      <c r="AM65" s="13">
        <f t="shared" si="64"/>
        <v>-2.426470542396209</v>
      </c>
      <c r="AN65" s="68">
        <f t="shared" si="69"/>
        <v>16.754276161917808</v>
      </c>
      <c r="AO65" s="68">
        <f t="shared" si="69"/>
        <v>16.754280708566029</v>
      </c>
      <c r="AP65" s="68">
        <f t="shared" si="69"/>
        <v>16.754252686222266</v>
      </c>
      <c r="AQ65" s="68">
        <f t="shared" si="69"/>
        <v>16.754425417855206</v>
      </c>
      <c r="AR65" s="68">
        <f t="shared" si="69"/>
        <v>16.753361507718491</v>
      </c>
      <c r="AS65" s="68">
        <f t="shared" si="69"/>
        <v>16.759945899034495</v>
      </c>
      <c r="AT65" s="68">
        <f t="shared" si="69"/>
        <v>16.72032543458127</v>
      </c>
      <c r="AU65" s="68">
        <f t="shared" si="65"/>
        <v>17.034725706175877</v>
      </c>
      <c r="AW65" s="13">
        <v>1500</v>
      </c>
      <c r="AX65" s="13">
        <f t="shared" si="36"/>
        <v>-7.8688140145707963E-2</v>
      </c>
      <c r="AY65" s="13">
        <f t="shared" si="37"/>
        <v>-8.4768065566739603E-2</v>
      </c>
      <c r="AZ65" s="13">
        <f t="shared" si="38"/>
        <v>6.0799254210316409E-3</v>
      </c>
      <c r="BA65" s="13">
        <f t="shared" si="39"/>
        <v>0.73741928224185327</v>
      </c>
      <c r="BB65" s="13">
        <f t="shared" si="40"/>
        <v>0.89725133118507094</v>
      </c>
      <c r="BC65" s="13">
        <f t="shared" si="41"/>
        <v>2.5156894282035211</v>
      </c>
      <c r="BD65" s="13">
        <f t="shared" si="42"/>
        <v>3.0903774265512585</v>
      </c>
      <c r="BE65" s="13">
        <f t="shared" si="70"/>
        <v>2.2911415159750841</v>
      </c>
      <c r="BF65" s="13">
        <f t="shared" si="70"/>
        <v>2.2911170281466693</v>
      </c>
      <c r="BG65" s="13">
        <f t="shared" si="70"/>
        <v>2.2912316003647288</v>
      </c>
      <c r="BH65" s="13">
        <f t="shared" si="70"/>
        <v>2.2906954177855092</v>
      </c>
      <c r="BI65" s="13">
        <f t="shared" si="70"/>
        <v>2.293201867696991</v>
      </c>
      <c r="BJ65" s="13">
        <f t="shared" si="70"/>
        <v>2.2814228546191417</v>
      </c>
      <c r="BK65" s="13">
        <f t="shared" si="70"/>
        <v>2.335484380702038</v>
      </c>
      <c r="BL65" s="13">
        <f t="shared" si="43"/>
        <v>2.0476249870985699</v>
      </c>
    </row>
    <row r="66" spans="1:64">
      <c r="A66" s="83" t="s">
        <v>12</v>
      </c>
      <c r="B66" s="83"/>
      <c r="C66" s="84">
        <v>50728.429499999998</v>
      </c>
      <c r="D66" s="84"/>
      <c r="E66" s="1">
        <f t="shared" si="48"/>
        <v>21463.608595147576</v>
      </c>
      <c r="F66" s="201">
        <f t="shared" si="12"/>
        <v>21463.5</v>
      </c>
      <c r="G66" s="1">
        <f t="shared" si="49"/>
        <v>7.9195899998012464E-2</v>
      </c>
      <c r="K66" s="1">
        <f t="shared" si="68"/>
        <v>7.9195899998012464E-2</v>
      </c>
      <c r="L66" s="3"/>
      <c r="M66" s="22">
        <f t="shared" si="50"/>
        <v>8.6753558023922941E-2</v>
      </c>
      <c r="N66" s="11">
        <f t="shared" si="51"/>
        <v>35709.929499999998</v>
      </c>
      <c r="O66" s="4">
        <f t="shared" si="66"/>
        <v>5.711819483660905E-5</v>
      </c>
      <c r="Q66" s="1">
        <f t="shared" si="67"/>
        <v>5.711819483660905E-5</v>
      </c>
      <c r="S66" s="74">
        <v>1</v>
      </c>
      <c r="Z66" s="203">
        <f t="shared" si="52"/>
        <v>21463.5</v>
      </c>
      <c r="AA66" s="68">
        <f t="shared" si="53"/>
        <v>8.9503406199248375E-2</v>
      </c>
      <c r="AB66" s="68">
        <f t="shared" si="54"/>
        <v>7.6446051822687031E-2</v>
      </c>
      <c r="AC66" s="197">
        <f t="shared" si="55"/>
        <v>-7.557658025910477E-3</v>
      </c>
      <c r="AD66" s="202">
        <f t="shared" si="56"/>
        <v>-1.0307506201235911E-2</v>
      </c>
      <c r="AE66" s="68">
        <f t="shared" si="57"/>
        <v>1.0624468408851676E-4</v>
      </c>
      <c r="AF66" s="13">
        <f t="shared" si="58"/>
        <v>7.9195899998012464E-2</v>
      </c>
      <c r="AG66" s="167"/>
      <c r="AH66" s="13">
        <f t="shared" si="59"/>
        <v>2.7498481753254313E-3</v>
      </c>
      <c r="AI66" s="13">
        <f t="shared" si="60"/>
        <v>0.77171063260309758</v>
      </c>
      <c r="AJ66" s="13">
        <f t="shared" si="61"/>
        <v>0.57552320181134375</v>
      </c>
      <c r="AK66" s="13">
        <f t="shared" si="62"/>
        <v>-0.22991295033886652</v>
      </c>
      <c r="AL66" s="13">
        <f t="shared" si="63"/>
        <v>-2.3526511293576222</v>
      </c>
      <c r="AM66" s="13">
        <f t="shared" si="64"/>
        <v>-2.4021672836736179</v>
      </c>
      <c r="AN66" s="68">
        <f t="shared" si="69"/>
        <v>16.76301133850383</v>
      </c>
      <c r="AO66" s="68">
        <f t="shared" si="69"/>
        <v>16.763015464960837</v>
      </c>
      <c r="AP66" s="68">
        <f t="shared" si="69"/>
        <v>16.762989641471712</v>
      </c>
      <c r="AQ66" s="68">
        <f t="shared" si="69"/>
        <v>16.76315126498239</v>
      </c>
      <c r="AR66" s="68">
        <f t="shared" si="69"/>
        <v>16.762140456152054</v>
      </c>
      <c r="AS66" s="68">
        <f t="shared" si="69"/>
        <v>16.768492076343087</v>
      </c>
      <c r="AT66" s="68">
        <f t="shared" si="69"/>
        <v>16.729689329482515</v>
      </c>
      <c r="AU66" s="68">
        <f t="shared" si="65"/>
        <v>17.04486735327901</v>
      </c>
      <c r="AW66" s="13">
        <v>2000</v>
      </c>
      <c r="AX66" s="13">
        <f t="shared" ref="AX66:AX97" si="71">AB$3+AB$4*AW66+AB$5*AW66^2+AZ66</f>
        <v>-7.7526987238994399E-2</v>
      </c>
      <c r="AY66" s="13">
        <f t="shared" ref="AY66:AY97" si="72">AB$3+AB$4*AW66+AB$5*AW66^2</f>
        <v>-8.4824389378924947E-2</v>
      </c>
      <c r="AZ66" s="13">
        <f t="shared" ref="AZ66:AZ97" si="73">$AB$6*($AB$11/BA66*BB66+$AB$12)</f>
        <v>7.297402139930553E-3</v>
      </c>
      <c r="BA66" s="13">
        <f t="shared" ref="BA66:BA97" si="74">1+$AB$7*COS(BC66)</f>
        <v>0.70123500738201905</v>
      </c>
      <c r="BB66" s="13">
        <f t="shared" ref="BB66:BB97" si="75">SIN(BC66+RADIANS($AB$9))</f>
        <v>0.97396743492194982</v>
      </c>
      <c r="BC66" s="13">
        <f t="shared" ref="BC66:BC97" si="76">2*ATAN(BD66)</f>
        <v>2.7443058597048693</v>
      </c>
      <c r="BD66" s="13">
        <f t="shared" ref="BD66:BD97" si="77">SQRT((1+$AB$7)/(1-$AB$7))*TAN(BE66/2)</f>
        <v>4.9677573865033375</v>
      </c>
      <c r="BE66" s="13">
        <f t="shared" si="70"/>
        <v>2.5923956731298747</v>
      </c>
      <c r="BF66" s="13">
        <f t="shared" si="70"/>
        <v>2.5923040218702122</v>
      </c>
      <c r="BG66" s="13">
        <f t="shared" si="70"/>
        <v>2.5926356514144295</v>
      </c>
      <c r="BH66" s="13">
        <f t="shared" si="70"/>
        <v>2.5914353688708358</v>
      </c>
      <c r="BI66" s="13">
        <f t="shared" si="70"/>
        <v>2.59577544370564</v>
      </c>
      <c r="BJ66" s="13">
        <f t="shared" si="70"/>
        <v>2.5800270305420825</v>
      </c>
      <c r="BK66" s="13">
        <f t="shared" si="70"/>
        <v>2.636480244280667</v>
      </c>
      <c r="BL66" s="13">
        <f t="shared" ref="BL66:BL97" si="78">RADIANS($AB$9)+$AB$18*(AW66-AB$15)</f>
        <v>2.4232415464739407</v>
      </c>
    </row>
    <row r="67" spans="1:64">
      <c r="A67" s="83" t="s">
        <v>12</v>
      </c>
      <c r="B67" s="83"/>
      <c r="C67" s="84">
        <v>50739.366900000001</v>
      </c>
      <c r="D67" s="84"/>
      <c r="E67" s="1">
        <f t="shared" si="48"/>
        <v>21478.606196880584</v>
      </c>
      <c r="F67" s="201">
        <f t="shared" si="12"/>
        <v>21478.5</v>
      </c>
      <c r="G67" s="1">
        <f t="shared" si="49"/>
        <v>7.7446900002541952E-2</v>
      </c>
      <c r="K67" s="1">
        <f t="shared" si="68"/>
        <v>7.7446900002541952E-2</v>
      </c>
      <c r="L67" s="3"/>
      <c r="M67" s="22">
        <f t="shared" si="50"/>
        <v>8.7016455324195358E-2</v>
      </c>
      <c r="N67" s="11">
        <f t="shared" si="51"/>
        <v>35720.866900000001</v>
      </c>
      <c r="O67" s="4">
        <f t="shared" si="66"/>
        <v>9.1576389054185019E-5</v>
      </c>
      <c r="Q67" s="1">
        <f t="shared" si="67"/>
        <v>9.1576389054185019E-5</v>
      </c>
      <c r="S67" s="74">
        <v>1</v>
      </c>
      <c r="Z67" s="203">
        <f t="shared" si="52"/>
        <v>21478.5</v>
      </c>
      <c r="AA67" s="68">
        <f t="shared" si="53"/>
        <v>8.9694253903783161E-2</v>
      </c>
      <c r="AB67" s="68">
        <f t="shared" si="54"/>
        <v>7.4769101422954148E-2</v>
      </c>
      <c r="AC67" s="197">
        <f t="shared" si="55"/>
        <v>-9.5695553216534057E-3</v>
      </c>
      <c r="AD67" s="202">
        <f t="shared" si="56"/>
        <v>-1.2247353901241209E-2</v>
      </c>
      <c r="AE67" s="68">
        <f t="shared" si="57"/>
        <v>1.4999767758224828E-4</v>
      </c>
      <c r="AF67" s="13">
        <f t="shared" si="58"/>
        <v>7.7446900002541952E-2</v>
      </c>
      <c r="AG67" s="167"/>
      <c r="AH67" s="13">
        <f t="shared" si="59"/>
        <v>2.6777985795878056E-3</v>
      </c>
      <c r="AI67" s="13">
        <f t="shared" si="60"/>
        <v>0.77354431350638564</v>
      </c>
      <c r="AJ67" s="13">
        <f t="shared" si="61"/>
        <v>0.56900838031086665</v>
      </c>
      <c r="AK67" s="13">
        <f t="shared" si="62"/>
        <v>-0.23171927424084909</v>
      </c>
      <c r="AL67" s="13">
        <f t="shared" si="63"/>
        <v>-2.3447068344764079</v>
      </c>
      <c r="AM67" s="13">
        <f t="shared" si="64"/>
        <v>-2.3755282692689197</v>
      </c>
      <c r="AN67" s="68">
        <f t="shared" si="69"/>
        <v>16.77273888747948</v>
      </c>
      <c r="AO67" s="68">
        <f t="shared" si="69"/>
        <v>16.772742581377713</v>
      </c>
      <c r="AP67" s="68">
        <f t="shared" si="69"/>
        <v>16.772719060141686</v>
      </c>
      <c r="AQ67" s="68">
        <f t="shared" si="69"/>
        <v>16.77286885083689</v>
      </c>
      <c r="AR67" s="68">
        <f t="shared" si="69"/>
        <v>16.771915627152747</v>
      </c>
      <c r="AS67" s="68">
        <f t="shared" si="69"/>
        <v>16.778009936889315</v>
      </c>
      <c r="AT67" s="68">
        <f t="shared" si="69"/>
        <v>16.740131680133572</v>
      </c>
      <c r="AU67" s="68">
        <f t="shared" si="65"/>
        <v>17.056135850060272</v>
      </c>
      <c r="AW67" s="13">
        <v>2500</v>
      </c>
      <c r="AX67" s="13">
        <f t="shared" si="71"/>
        <v>-7.6808101537695392E-2</v>
      </c>
      <c r="AY67" s="13">
        <f t="shared" si="72"/>
        <v>-8.465710467342355E-2</v>
      </c>
      <c r="AZ67" s="13">
        <f t="shared" si="73"/>
        <v>7.8490031357281616E-3</v>
      </c>
      <c r="BA67" s="13">
        <f t="shared" si="74"/>
        <v>0.68158662172836348</v>
      </c>
      <c r="BB67" s="13">
        <f t="shared" si="75"/>
        <v>0.99984933482893168</v>
      </c>
      <c r="BC67" s="13">
        <f t="shared" si="76"/>
        <v>2.9556225467546637</v>
      </c>
      <c r="BD67" s="13">
        <f t="shared" si="77"/>
        <v>10.723403679700787</v>
      </c>
      <c r="BE67" s="13">
        <f t="shared" si="70"/>
        <v>2.8820430901762712</v>
      </c>
      <c r="BF67" s="13">
        <f t="shared" si="70"/>
        <v>2.881941123163049</v>
      </c>
      <c r="BG67" s="13">
        <f t="shared" si="70"/>
        <v>2.8822667373094317</v>
      </c>
      <c r="BH67" s="13">
        <f t="shared" si="70"/>
        <v>2.8812268457473991</v>
      </c>
      <c r="BI67" s="13">
        <f t="shared" si="70"/>
        <v>2.8845468733434254</v>
      </c>
      <c r="BJ67" s="13">
        <f t="shared" si="70"/>
        <v>2.873936780518529</v>
      </c>
      <c r="BK67" s="13">
        <f t="shared" si="70"/>
        <v>2.9077427931528623</v>
      </c>
      <c r="BL67" s="13">
        <f t="shared" si="78"/>
        <v>2.7988581058493121</v>
      </c>
    </row>
    <row r="68" spans="1:64">
      <c r="A68" s="83" t="s">
        <v>12</v>
      </c>
      <c r="B68" s="83"/>
      <c r="C68" s="84">
        <v>50754.319199999998</v>
      </c>
      <c r="D68" s="84"/>
      <c r="E68" s="1">
        <f t="shared" si="48"/>
        <v>21499.109117171727</v>
      </c>
      <c r="F68" s="201">
        <f t="shared" si="12"/>
        <v>21499</v>
      </c>
      <c r="G68" s="1">
        <f t="shared" si="49"/>
        <v>7.957660000101896E-2</v>
      </c>
      <c r="K68" s="1">
        <f t="shared" si="68"/>
        <v>7.957660000101896E-2</v>
      </c>
      <c r="L68" s="3"/>
      <c r="M68" s="22">
        <f t="shared" si="50"/>
        <v>8.7376073763431858E-2</v>
      </c>
      <c r="N68" s="11">
        <f t="shared" si="51"/>
        <v>35735.819199999998</v>
      </c>
      <c r="O68" s="4">
        <f t="shared" si="66"/>
        <v>6.0831790970567202E-5</v>
      </c>
      <c r="Q68" s="1">
        <f t="shared" si="67"/>
        <v>6.0831790970567202E-5</v>
      </c>
      <c r="S68" s="74">
        <v>1</v>
      </c>
      <c r="Z68" s="203">
        <f t="shared" si="52"/>
        <v>21499</v>
      </c>
      <c r="AA68" s="68">
        <f t="shared" si="53"/>
        <v>8.9954715690491349E-2</v>
      </c>
      <c r="AB68" s="68">
        <f t="shared" si="54"/>
        <v>7.6997958073959469E-2</v>
      </c>
      <c r="AC68" s="197">
        <f t="shared" si="55"/>
        <v>-7.7994737624128979E-3</v>
      </c>
      <c r="AD68" s="202">
        <f t="shared" si="56"/>
        <v>-1.0378115689472389E-2</v>
      </c>
      <c r="AE68" s="68">
        <f t="shared" si="57"/>
        <v>1.0770528526407297E-4</v>
      </c>
      <c r="AF68" s="13">
        <f t="shared" si="58"/>
        <v>7.957660000101896E-2</v>
      </c>
      <c r="AG68" s="167"/>
      <c r="AH68" s="13">
        <f t="shared" si="59"/>
        <v>2.578641927059486E-3</v>
      </c>
      <c r="AI68" s="13">
        <f t="shared" si="60"/>
        <v>0.77608784640840334</v>
      </c>
      <c r="AJ68" s="13">
        <f t="shared" si="61"/>
        <v>0.55999580777079383</v>
      </c>
      <c r="AK68" s="13">
        <f t="shared" si="62"/>
        <v>-0.23417802517310041</v>
      </c>
      <c r="AL68" s="13">
        <f t="shared" si="63"/>
        <v>-2.3337880863515883</v>
      </c>
      <c r="AM68" s="13">
        <f t="shared" si="64"/>
        <v>-2.3397248874508585</v>
      </c>
      <c r="AN68" s="68">
        <f t="shared" si="69"/>
        <v>16.786070823078649</v>
      </c>
      <c r="AO68" s="68">
        <f t="shared" si="69"/>
        <v>16.786073981305236</v>
      </c>
      <c r="AP68" s="68">
        <f t="shared" si="69"/>
        <v>16.786053373369199</v>
      </c>
      <c r="AQ68" s="68">
        <f t="shared" si="69"/>
        <v>16.786187857727278</v>
      </c>
      <c r="AR68" s="68">
        <f t="shared" si="69"/>
        <v>16.785310839100319</v>
      </c>
      <c r="AS68" s="68">
        <f t="shared" si="69"/>
        <v>16.791056233930227</v>
      </c>
      <c r="AT68" s="68">
        <f t="shared" si="69"/>
        <v>16.754467804387708</v>
      </c>
      <c r="AU68" s="68">
        <f t="shared" si="65"/>
        <v>17.071536128994662</v>
      </c>
      <c r="AW68" s="13">
        <v>3000</v>
      </c>
      <c r="AX68" s="13">
        <f t="shared" si="71"/>
        <v>-7.6511786666552284E-2</v>
      </c>
      <c r="AY68" s="13">
        <f t="shared" si="72"/>
        <v>-8.4266211450235454E-2</v>
      </c>
      <c r="AZ68" s="13">
        <f t="shared" si="73"/>
        <v>7.7544247836831741E-3</v>
      </c>
      <c r="BA68" s="13">
        <f t="shared" si="74"/>
        <v>0.67605100838512433</v>
      </c>
      <c r="BB68" s="13">
        <f t="shared" si="75"/>
        <v>0.98268596508114625</v>
      </c>
      <c r="BC68" s="13">
        <f t="shared" si="76"/>
        <v>-3.1238479406607258</v>
      </c>
      <c r="BD68" s="13">
        <f t="shared" si="77"/>
        <v>-112.70667091542632</v>
      </c>
      <c r="BE68" s="13">
        <f t="shared" si="70"/>
        <v>3.1664256256108017</v>
      </c>
      <c r="BF68" s="13">
        <f t="shared" si="70"/>
        <v>3.1664379244810266</v>
      </c>
      <c r="BG68" s="13">
        <f t="shared" si="70"/>
        <v>3.16639995330396</v>
      </c>
      <c r="BH68" s="13">
        <f t="shared" si="70"/>
        <v>3.1665171845359477</v>
      </c>
      <c r="BI68" s="13">
        <f t="shared" si="70"/>
        <v>3.16615524895311</v>
      </c>
      <c r="BJ68" s="13">
        <f t="shared" si="70"/>
        <v>3.1672726867214549</v>
      </c>
      <c r="BK68" s="13">
        <f t="shared" si="70"/>
        <v>3.1638228132082542</v>
      </c>
      <c r="BL68" s="13">
        <f t="shared" si="78"/>
        <v>3.1744746652246829</v>
      </c>
    </row>
    <row r="69" spans="1:64">
      <c r="A69" s="83" t="s">
        <v>12</v>
      </c>
      <c r="B69" s="83"/>
      <c r="C69" s="84">
        <v>50755.413</v>
      </c>
      <c r="D69" s="84"/>
      <c r="E69" s="1">
        <f t="shared" si="48"/>
        <v>21500.608959618341</v>
      </c>
      <c r="F69" s="201">
        <f t="shared" si="12"/>
        <v>21500.5</v>
      </c>
      <c r="G69" s="1">
        <f t="shared" si="49"/>
        <v>7.9461700006504543E-2</v>
      </c>
      <c r="K69" s="1">
        <f t="shared" si="68"/>
        <v>7.9461700006504543E-2</v>
      </c>
      <c r="L69" s="3"/>
      <c r="M69" s="22">
        <f t="shared" si="50"/>
        <v>8.7402402065928378E-2</v>
      </c>
      <c r="N69" s="11">
        <f t="shared" si="51"/>
        <v>35736.913</v>
      </c>
      <c r="O69" s="4">
        <f t="shared" si="66"/>
        <v>6.3054749196537934E-5</v>
      </c>
      <c r="Q69" s="1">
        <f t="shared" si="67"/>
        <v>6.3054749196537934E-5</v>
      </c>
      <c r="S69" s="74">
        <v>1</v>
      </c>
      <c r="Z69" s="203">
        <f t="shared" si="52"/>
        <v>21500.5</v>
      </c>
      <c r="AA69" s="68">
        <f t="shared" si="53"/>
        <v>8.9973757566048973E-2</v>
      </c>
      <c r="AB69" s="68">
        <f t="shared" si="54"/>
        <v>7.6890344506383948E-2</v>
      </c>
      <c r="AC69" s="197">
        <f t="shared" si="55"/>
        <v>-7.9407020594238348E-3</v>
      </c>
      <c r="AD69" s="202">
        <f t="shared" si="56"/>
        <v>-1.051205755954443E-2</v>
      </c>
      <c r="AE69" s="68">
        <f t="shared" si="57"/>
        <v>1.105033541351752E-4</v>
      </c>
      <c r="AF69" s="13">
        <f t="shared" si="58"/>
        <v>7.9461700006504543E-2</v>
      </c>
      <c r="AG69" s="167"/>
      <c r="AH69" s="13">
        <f t="shared" si="59"/>
        <v>2.5713555001205955E-3</v>
      </c>
      <c r="AI69" s="13">
        <f t="shared" si="60"/>
        <v>0.77627567246682216</v>
      </c>
      <c r="AJ69" s="13">
        <f t="shared" si="61"/>
        <v>0.55933137498507945</v>
      </c>
      <c r="AK69" s="13">
        <f t="shared" si="62"/>
        <v>-0.23435747325363313</v>
      </c>
      <c r="AL69" s="13">
        <f t="shared" si="63"/>
        <v>-2.3329863283247665</v>
      </c>
      <c r="AM69" s="13">
        <f t="shared" si="64"/>
        <v>-2.3371319033654356</v>
      </c>
      <c r="AN69" s="68">
        <f t="shared" si="69"/>
        <v>16.787048054074486</v>
      </c>
      <c r="AO69" s="68">
        <f t="shared" si="69"/>
        <v>16.787051175520702</v>
      </c>
      <c r="AP69" s="68">
        <f t="shared" si="69"/>
        <v>16.787030770427236</v>
      </c>
      <c r="AQ69" s="68">
        <f t="shared" si="69"/>
        <v>16.787164173900628</v>
      </c>
      <c r="AR69" s="68">
        <f t="shared" si="69"/>
        <v>16.786292615442747</v>
      </c>
      <c r="AS69" s="68">
        <f t="shared" si="69"/>
        <v>16.79201262097666</v>
      </c>
      <c r="AT69" s="68">
        <f t="shared" si="69"/>
        <v>16.755519738556711</v>
      </c>
      <c r="AU69" s="68">
        <f t="shared" si="65"/>
        <v>17.072662978672788</v>
      </c>
      <c r="AW69" s="13">
        <v>3500</v>
      </c>
      <c r="AX69" s="13">
        <f t="shared" si="71"/>
        <v>-7.6616552568191873E-2</v>
      </c>
      <c r="AY69" s="13">
        <f t="shared" si="72"/>
        <v>-8.365170970936063E-2</v>
      </c>
      <c r="AZ69" s="13">
        <f t="shared" si="73"/>
        <v>7.0351571411687557E-3</v>
      </c>
      <c r="BA69" s="13">
        <f t="shared" si="74"/>
        <v>0.6839635563307922</v>
      </c>
      <c r="BB69" s="13">
        <f t="shared" si="75"/>
        <v>0.9246110284844431</v>
      </c>
      <c r="BC69" s="13">
        <f t="shared" si="76"/>
        <v>-2.9194205147738002</v>
      </c>
      <c r="BD69" s="13">
        <f t="shared" si="77"/>
        <v>-8.9649696470014568</v>
      </c>
      <c r="BE69" s="13">
        <f t="shared" si="70"/>
        <v>3.4513065567250307</v>
      </c>
      <c r="BF69" s="13">
        <f t="shared" si="70"/>
        <v>3.4514165792715925</v>
      </c>
      <c r="BG69" s="13">
        <f t="shared" si="70"/>
        <v>3.4510600474263504</v>
      </c>
      <c r="BH69" s="13">
        <f t="shared" si="70"/>
        <v>3.4522155489650723</v>
      </c>
      <c r="BI69" s="13">
        <f t="shared" si="70"/>
        <v>3.4484721740675677</v>
      </c>
      <c r="BJ69" s="13">
        <f t="shared" si="70"/>
        <v>3.4606156927924743</v>
      </c>
      <c r="BK69" s="13">
        <f t="shared" si="70"/>
        <v>3.4213880930756244</v>
      </c>
      <c r="BL69" s="13">
        <f t="shared" si="78"/>
        <v>3.5500912246000542</v>
      </c>
    </row>
    <row r="70" spans="1:64">
      <c r="A70" s="83" t="s">
        <v>12</v>
      </c>
      <c r="B70" s="83"/>
      <c r="C70" s="84">
        <v>50756.5069</v>
      </c>
      <c r="D70" s="84"/>
      <c r="E70" s="83">
        <f t="shared" si="48"/>
        <v>21502.108939187136</v>
      </c>
      <c r="F70" s="201">
        <f t="shared" si="12"/>
        <v>21502</v>
      </c>
      <c r="G70" s="1">
        <f t="shared" si="49"/>
        <v>7.9446800002187956E-2</v>
      </c>
      <c r="K70" s="1">
        <f t="shared" si="68"/>
        <v>7.9446800002187956E-2</v>
      </c>
      <c r="L70" s="3"/>
      <c r="M70" s="22">
        <f t="shared" si="50"/>
        <v>8.7428732380901597E-2</v>
      </c>
      <c r="N70" s="11">
        <f t="shared" si="51"/>
        <v>35738.0069</v>
      </c>
      <c r="O70" s="4">
        <f t="shared" si="66"/>
        <v>6.3711244498357203E-5</v>
      </c>
      <c r="Q70" s="1">
        <f t="shared" si="67"/>
        <v>6.3711244498357203E-5</v>
      </c>
      <c r="S70" s="74">
        <v>1</v>
      </c>
      <c r="Z70" s="203">
        <f t="shared" si="52"/>
        <v>21502</v>
      </c>
      <c r="AA70" s="68">
        <f t="shared" si="53"/>
        <v>8.9992797233718752E-2</v>
      </c>
      <c r="AB70" s="68">
        <f t="shared" si="54"/>
        <v>7.6882735149370801E-2</v>
      </c>
      <c r="AC70" s="197">
        <f t="shared" si="55"/>
        <v>-7.9819323787136409E-3</v>
      </c>
      <c r="AD70" s="202">
        <f t="shared" si="56"/>
        <v>-1.0545997231530796E-2</v>
      </c>
      <c r="AE70" s="68">
        <f t="shared" si="57"/>
        <v>1.1121805760745521E-4</v>
      </c>
      <c r="AF70" s="13">
        <f t="shared" si="58"/>
        <v>7.9446800002187956E-2</v>
      </c>
      <c r="AG70" s="167"/>
      <c r="AH70" s="13">
        <f t="shared" si="59"/>
        <v>2.5640648528171572E-3</v>
      </c>
      <c r="AI70" s="13">
        <f t="shared" si="60"/>
        <v>0.77646373340263863</v>
      </c>
      <c r="AJ70" s="13">
        <f t="shared" si="61"/>
        <v>0.55866626062323121</v>
      </c>
      <c r="AK70" s="13">
        <f t="shared" si="62"/>
        <v>-0.23453685747812303</v>
      </c>
      <c r="AL70" s="13">
        <f t="shared" si="63"/>
        <v>-2.3321841820269462</v>
      </c>
      <c r="AM70" s="13">
        <f t="shared" si="64"/>
        <v>-2.3345425213111088</v>
      </c>
      <c r="AN70" s="68">
        <f t="shared" si="69"/>
        <v>16.788025521635877</v>
      </c>
      <c r="AO70" s="68">
        <f t="shared" si="69"/>
        <v>16.788028606622255</v>
      </c>
      <c r="AP70" s="68">
        <f t="shared" si="69"/>
        <v>16.788008402985302</v>
      </c>
      <c r="AQ70" s="68">
        <f t="shared" si="69"/>
        <v>16.788140730888294</v>
      </c>
      <c r="AR70" s="68">
        <f t="shared" si="69"/>
        <v>16.787274616585691</v>
      </c>
      <c r="AS70" s="68">
        <f t="shared" si="69"/>
        <v>16.792969253502307</v>
      </c>
      <c r="AT70" s="68">
        <f t="shared" si="69"/>
        <v>16.756572075431045</v>
      </c>
      <c r="AU70" s="68">
        <f t="shared" si="65"/>
        <v>17.073789828350911</v>
      </c>
      <c r="AW70" s="13">
        <v>4000</v>
      </c>
      <c r="AX70" s="13">
        <f t="shared" si="71"/>
        <v>-7.7099022986451562E-2</v>
      </c>
      <c r="AY70" s="13">
        <f t="shared" si="72"/>
        <v>-8.2813599450799094E-2</v>
      </c>
      <c r="AZ70" s="13">
        <f t="shared" si="73"/>
        <v>5.7145764643475264E-3</v>
      </c>
      <c r="BA70" s="13">
        <f t="shared" si="74"/>
        <v>0.70627672269330211</v>
      </c>
      <c r="BB70" s="13">
        <f t="shared" si="75"/>
        <v>0.82286481301780046</v>
      </c>
      <c r="BC70" s="13">
        <f t="shared" si="76"/>
        <v>-2.7058416953836075</v>
      </c>
      <c r="BD70" s="13">
        <f t="shared" si="77"/>
        <v>-4.5169215926785116</v>
      </c>
      <c r="BE70" s="13">
        <f t="shared" si="70"/>
        <v>3.7424998100376978</v>
      </c>
      <c r="BF70" s="13">
        <f t="shared" si="70"/>
        <v>3.7425795386476155</v>
      </c>
      <c r="BG70" s="13">
        <f t="shared" si="70"/>
        <v>3.7422812149709355</v>
      </c>
      <c r="BH70" s="13">
        <f t="shared" si="70"/>
        <v>3.7433977776378802</v>
      </c>
      <c r="BI70" s="13">
        <f t="shared" si="70"/>
        <v>3.7392230899131991</v>
      </c>
      <c r="BJ70" s="13">
        <f t="shared" si="70"/>
        <v>3.7548937162732101</v>
      </c>
      <c r="BK70" s="13">
        <f t="shared" si="70"/>
        <v>3.696899321556824</v>
      </c>
      <c r="BL70" s="13">
        <f t="shared" si="78"/>
        <v>3.9257077839754251</v>
      </c>
    </row>
    <row r="71" spans="1:64">
      <c r="A71" s="83" t="s">
        <v>12</v>
      </c>
      <c r="B71" s="83"/>
      <c r="C71" s="84">
        <v>50863.348100000003</v>
      </c>
      <c r="D71" s="84"/>
      <c r="E71" s="83">
        <f t="shared" si="48"/>
        <v>21648.611925845427</v>
      </c>
      <c r="F71" s="201">
        <f t="shared" si="12"/>
        <v>21648.5</v>
      </c>
      <c r="G71" s="1">
        <f t="shared" si="49"/>
        <v>8.1624900005408563E-2</v>
      </c>
      <c r="K71" s="1">
        <f t="shared" si="68"/>
        <v>8.1624900005408563E-2</v>
      </c>
      <c r="L71" s="3"/>
      <c r="M71" s="22">
        <f t="shared" si="50"/>
        <v>9.0010023036378686E-2</v>
      </c>
      <c r="N71" s="11">
        <f t="shared" si="51"/>
        <v>35844.848100000003</v>
      </c>
      <c r="O71" s="4">
        <f t="shared" si="66"/>
        <v>7.0310288244505598E-5</v>
      </c>
      <c r="Q71" s="1">
        <f t="shared" si="67"/>
        <v>7.0310288244505598E-5</v>
      </c>
      <c r="S71" s="74">
        <v>1</v>
      </c>
      <c r="Z71" s="203">
        <f t="shared" si="52"/>
        <v>21648.5</v>
      </c>
      <c r="AA71" s="68">
        <f t="shared" si="53"/>
        <v>9.1842204424295526E-2</v>
      </c>
      <c r="AB71" s="68">
        <f t="shared" si="54"/>
        <v>7.9792718617491723E-2</v>
      </c>
      <c r="AC71" s="197">
        <f t="shared" si="55"/>
        <v>-8.3851230309701236E-3</v>
      </c>
      <c r="AD71" s="202">
        <f t="shared" si="56"/>
        <v>-1.0217304418886963E-2</v>
      </c>
      <c r="AE71" s="68">
        <f t="shared" si="57"/>
        <v>1.0439330958820707E-4</v>
      </c>
      <c r="AF71" s="13">
        <f t="shared" si="58"/>
        <v>8.1624900005408563E-2</v>
      </c>
      <c r="AG71" s="167"/>
      <c r="AH71" s="13">
        <f t="shared" si="59"/>
        <v>1.8321813879168449E-3</v>
      </c>
      <c r="AI71" s="13">
        <f t="shared" si="60"/>
        <v>0.79599959083555083</v>
      </c>
      <c r="AJ71" s="13">
        <f t="shared" si="61"/>
        <v>0.49032881464078687</v>
      </c>
      <c r="AK71" s="13">
        <f t="shared" si="62"/>
        <v>-0.25171379195573951</v>
      </c>
      <c r="AL71" s="13">
        <f t="shared" si="63"/>
        <v>-2.2518743404274497</v>
      </c>
      <c r="AM71" s="13">
        <f t="shared" si="64"/>
        <v>-2.0976220852343728</v>
      </c>
      <c r="AN71" s="68">
        <f t="shared" ref="AN71:AT80" si="79">$AU71+$AB$7*SIN(AO71)</f>
        <v>16.884679880910053</v>
      </c>
      <c r="AO71" s="68">
        <f t="shared" si="79"/>
        <v>16.884680683417876</v>
      </c>
      <c r="AP71" s="68">
        <f t="shared" si="79"/>
        <v>16.884674232562158</v>
      </c>
      <c r="AQ71" s="68">
        <f t="shared" si="79"/>
        <v>16.884726089765838</v>
      </c>
      <c r="AR71" s="68">
        <f t="shared" si="79"/>
        <v>16.884309402347409</v>
      </c>
      <c r="AS71" s="68">
        <f t="shared" si="79"/>
        <v>16.887669496289043</v>
      </c>
      <c r="AT71" s="68">
        <f t="shared" si="79"/>
        <v>16.861303792603515</v>
      </c>
      <c r="AU71" s="68">
        <f t="shared" si="65"/>
        <v>17.183845480247896</v>
      </c>
      <c r="AW71" s="13">
        <v>4500</v>
      </c>
      <c r="AX71" s="13">
        <f t="shared" si="71"/>
        <v>-7.7927286021866937E-2</v>
      </c>
      <c r="AY71" s="13">
        <f t="shared" si="72"/>
        <v>-8.1751880674550817E-2</v>
      </c>
      <c r="AZ71" s="13">
        <f t="shared" si="73"/>
        <v>3.8245946526838863E-3</v>
      </c>
      <c r="BA71" s="13">
        <f t="shared" si="74"/>
        <v>0.74576277991745066</v>
      </c>
      <c r="BB71" s="13">
        <f t="shared" si="75"/>
        <v>0.66952803571470232</v>
      </c>
      <c r="BC71" s="13">
        <f t="shared" si="76"/>
        <v>-2.4729805550441495</v>
      </c>
      <c r="BD71" s="13">
        <f t="shared" si="77"/>
        <v>-2.8789964704083926</v>
      </c>
      <c r="BE71" s="13">
        <f t="shared" si="70"/>
        <v>4.0465315035359222</v>
      </c>
      <c r="BF71" s="13">
        <f t="shared" si="70"/>
        <v>4.0465481318710648</v>
      </c>
      <c r="BG71" s="13">
        <f t="shared" si="70"/>
        <v>4.0464650533581095</v>
      </c>
      <c r="BH71" s="13">
        <f t="shared" si="70"/>
        <v>4.046880218109056</v>
      </c>
      <c r="BI71" s="13">
        <f t="shared" si="70"/>
        <v>4.0448077186666378</v>
      </c>
      <c r="BJ71" s="13">
        <f t="shared" si="70"/>
        <v>4.0552088164540319</v>
      </c>
      <c r="BK71" s="13">
        <f t="shared" si="70"/>
        <v>4.0043148623910927</v>
      </c>
      <c r="BL71" s="13">
        <f t="shared" si="78"/>
        <v>4.3013243433507959</v>
      </c>
    </row>
    <row r="72" spans="1:64">
      <c r="A72" s="83" t="s">
        <v>48</v>
      </c>
      <c r="B72" s="83"/>
      <c r="C72" s="84">
        <v>50863.348100000003</v>
      </c>
      <c r="D72" s="84">
        <v>8.0000000000000004E-4</v>
      </c>
      <c r="E72" s="83">
        <f t="shared" si="48"/>
        <v>21648.611925845427</v>
      </c>
      <c r="F72" s="201">
        <f t="shared" ref="F72:F82" si="80">ROUND(2*E72,0)/2</f>
        <v>21648.5</v>
      </c>
      <c r="G72" s="1">
        <f t="shared" si="49"/>
        <v>8.1624900005408563E-2</v>
      </c>
      <c r="K72" s="1">
        <f>+G72</f>
        <v>8.1624900005408563E-2</v>
      </c>
      <c r="L72" s="3">
        <f ca="1">+$C$11+$C$12*$F72</f>
        <v>8.8046181422311687E-2</v>
      </c>
      <c r="M72" s="22">
        <f t="shared" si="50"/>
        <v>9.0010023036378686E-2</v>
      </c>
      <c r="N72" s="11">
        <f t="shared" si="51"/>
        <v>35844.848100000003</v>
      </c>
      <c r="O72" s="4">
        <f t="shared" si="66"/>
        <v>7.0310288244505598E-5</v>
      </c>
      <c r="Q72" s="1">
        <f t="shared" si="67"/>
        <v>7.0310288244505602E-6</v>
      </c>
      <c r="S72" s="74">
        <v>0.1</v>
      </c>
      <c r="Z72" s="203">
        <f t="shared" si="52"/>
        <v>21648.5</v>
      </c>
      <c r="AA72" s="68">
        <f t="shared" si="53"/>
        <v>9.1842204424295526E-2</v>
      </c>
      <c r="AB72" s="68">
        <f t="shared" si="54"/>
        <v>7.9792718617491723E-2</v>
      </c>
      <c r="AC72" s="197">
        <f t="shared" si="55"/>
        <v>-8.3851230309701236E-3</v>
      </c>
      <c r="AD72" s="202">
        <f t="shared" si="56"/>
        <v>-1.0217304418886963E-2</v>
      </c>
      <c r="AE72" s="68">
        <f t="shared" si="57"/>
        <v>1.0439330958820707E-5</v>
      </c>
      <c r="AF72" s="13">
        <f t="shared" si="58"/>
        <v>8.1624900005408563E-2</v>
      </c>
      <c r="AG72" s="167"/>
      <c r="AH72" s="13">
        <f t="shared" si="59"/>
        <v>1.8321813879168449E-3</v>
      </c>
      <c r="AI72" s="13">
        <f t="shared" si="60"/>
        <v>0.79599959083555083</v>
      </c>
      <c r="AJ72" s="13">
        <f t="shared" si="61"/>
        <v>0.49032881464078687</v>
      </c>
      <c r="AK72" s="13">
        <f t="shared" si="62"/>
        <v>-0.25171379195573951</v>
      </c>
      <c r="AL72" s="13">
        <f t="shared" si="63"/>
        <v>-2.2518743404274497</v>
      </c>
      <c r="AM72" s="13">
        <f t="shared" si="64"/>
        <v>-2.0976220852343728</v>
      </c>
      <c r="AN72" s="68">
        <f t="shared" si="79"/>
        <v>16.884679880910053</v>
      </c>
      <c r="AO72" s="68">
        <f t="shared" si="79"/>
        <v>16.884680683417876</v>
      </c>
      <c r="AP72" s="68">
        <f t="shared" si="79"/>
        <v>16.884674232562158</v>
      </c>
      <c r="AQ72" s="68">
        <f t="shared" si="79"/>
        <v>16.884726089765838</v>
      </c>
      <c r="AR72" s="68">
        <f t="shared" si="79"/>
        <v>16.884309402347409</v>
      </c>
      <c r="AS72" s="68">
        <f t="shared" si="79"/>
        <v>16.887669496289043</v>
      </c>
      <c r="AT72" s="68">
        <f t="shared" si="79"/>
        <v>16.861303792603515</v>
      </c>
      <c r="AU72" s="68">
        <f t="shared" si="65"/>
        <v>17.183845480247896</v>
      </c>
      <c r="AW72" s="13">
        <v>5000</v>
      </c>
      <c r="AX72" s="13">
        <f t="shared" si="71"/>
        <v>-7.9045473224468435E-2</v>
      </c>
      <c r="AY72" s="13">
        <f t="shared" si="72"/>
        <v>-8.0466553380615841E-2</v>
      </c>
      <c r="AZ72" s="13">
        <f t="shared" si="73"/>
        <v>1.4210801561474048E-3</v>
      </c>
      <c r="BA72" s="13">
        <f t="shared" si="74"/>
        <v>0.80756617702443645</v>
      </c>
      <c r="BB72" s="13">
        <f t="shared" si="75"/>
        <v>0.45050053845568638</v>
      </c>
      <c r="BC72" s="13">
        <f t="shared" si="76"/>
        <v>-2.2067332601267071</v>
      </c>
      <c r="BD72" s="13">
        <f t="shared" si="77"/>
        <v>-1.9812314405335278</v>
      </c>
      <c r="BE72" s="13">
        <f t="shared" ref="BE72:BK81" si="81">$BL72+$AB$7*SIN(BF72)</f>
        <v>4.3715762713049884</v>
      </c>
      <c r="BF72" s="13">
        <f t="shared" si="81"/>
        <v>4.3715765826999151</v>
      </c>
      <c r="BG72" s="13">
        <f t="shared" si="81"/>
        <v>4.3715737073572258</v>
      </c>
      <c r="BH72" s="13">
        <f t="shared" si="81"/>
        <v>4.3716002584370379</v>
      </c>
      <c r="BI72" s="13">
        <f t="shared" si="81"/>
        <v>4.3713551597578588</v>
      </c>
      <c r="BJ72" s="13">
        <f t="shared" si="81"/>
        <v>4.3736241920253311</v>
      </c>
      <c r="BK72" s="13">
        <f t="shared" si="81"/>
        <v>4.3531444451370875</v>
      </c>
      <c r="BL72" s="13">
        <f t="shared" si="78"/>
        <v>4.6769409027261677</v>
      </c>
    </row>
    <row r="73" spans="1:64">
      <c r="A73" s="83" t="s">
        <v>12</v>
      </c>
      <c r="B73" s="83"/>
      <c r="C73" s="84">
        <v>51100.373</v>
      </c>
      <c r="D73" s="84"/>
      <c r="E73" s="83">
        <f t="shared" si="48"/>
        <v>21973.625644919914</v>
      </c>
      <c r="F73" s="201">
        <f t="shared" si="80"/>
        <v>21973.5</v>
      </c>
      <c r="G73" s="1">
        <f t="shared" si="49"/>
        <v>9.1629900001862552E-2</v>
      </c>
      <c r="K73" s="1">
        <f>G73</f>
        <v>9.1629900001862552E-2</v>
      </c>
      <c r="L73" s="3"/>
      <c r="M73" s="22">
        <f t="shared" si="50"/>
        <v>9.5804966173765493E-2</v>
      </c>
      <c r="N73" s="11">
        <f t="shared" si="51"/>
        <v>36081.873</v>
      </c>
      <c r="O73" s="4">
        <f t="shared" si="66"/>
        <v>1.743117753976828E-5</v>
      </c>
      <c r="Q73" s="1">
        <f t="shared" si="67"/>
        <v>1.743117753976828E-5</v>
      </c>
      <c r="S73" s="74">
        <v>1</v>
      </c>
      <c r="Z73" s="203">
        <f t="shared" si="52"/>
        <v>21973.5</v>
      </c>
      <c r="AA73" s="68">
        <f t="shared" si="53"/>
        <v>9.5887115745028895E-2</v>
      </c>
      <c r="AB73" s="68">
        <f t="shared" si="54"/>
        <v>9.1547750430599151E-2</v>
      </c>
      <c r="AC73" s="197">
        <f t="shared" si="55"/>
        <v>-4.1750661719029414E-3</v>
      </c>
      <c r="AD73" s="202">
        <f t="shared" si="56"/>
        <v>-4.2572157431663427E-3</v>
      </c>
      <c r="AE73" s="68">
        <f t="shared" si="57"/>
        <v>1.8123885883863356E-5</v>
      </c>
      <c r="AF73" s="13">
        <f t="shared" si="58"/>
        <v>9.1629900001862552E-2</v>
      </c>
      <c r="AG73" s="167"/>
      <c r="AH73" s="13">
        <f t="shared" si="59"/>
        <v>8.2149571263397605E-5</v>
      </c>
      <c r="AI73" s="13">
        <f t="shared" si="60"/>
        <v>0.84849010528728386</v>
      </c>
      <c r="AJ73" s="13">
        <f t="shared" si="61"/>
        <v>0.31265687636568762</v>
      </c>
      <c r="AK73" s="13">
        <f t="shared" si="62"/>
        <v>-0.28639265319512242</v>
      </c>
      <c r="AL73" s="13">
        <f t="shared" si="63"/>
        <v>-2.0573962021383911</v>
      </c>
      <c r="AM73" s="13">
        <f t="shared" si="64"/>
        <v>-1.6603425032301584</v>
      </c>
      <c r="AN73" s="68">
        <f t="shared" si="79"/>
        <v>17.10867160379922</v>
      </c>
      <c r="AO73" s="68">
        <f t="shared" si="79"/>
        <v>17.108671604363003</v>
      </c>
      <c r="AP73" s="68">
        <f t="shared" si="79"/>
        <v>17.108671594083077</v>
      </c>
      <c r="AQ73" s="68">
        <f t="shared" si="79"/>
        <v>17.108671781525434</v>
      </c>
      <c r="AR73" s="68">
        <f t="shared" si="79"/>
        <v>17.108668363767915</v>
      </c>
      <c r="AS73" s="68">
        <f t="shared" si="79"/>
        <v>17.108730692636666</v>
      </c>
      <c r="AT73" s="68">
        <f t="shared" si="79"/>
        <v>17.10759754804279</v>
      </c>
      <c r="AU73" s="68">
        <f t="shared" si="65"/>
        <v>17.427996243841889</v>
      </c>
      <c r="AW73" s="13">
        <v>5500</v>
      </c>
      <c r="AX73" s="13">
        <f t="shared" si="71"/>
        <v>-8.0337909475056063E-2</v>
      </c>
      <c r="AY73" s="13">
        <f t="shared" si="72"/>
        <v>-7.8957617568994151E-2</v>
      </c>
      <c r="AZ73" s="13">
        <f t="shared" si="73"/>
        <v>-1.3802919060619115E-3</v>
      </c>
      <c r="BA73" s="13">
        <f t="shared" si="74"/>
        <v>0.89974962130541247</v>
      </c>
      <c r="BB73" s="13">
        <f t="shared" si="75"/>
        <v>0.14544871775089729</v>
      </c>
      <c r="BC73" s="13">
        <f t="shared" si="76"/>
        <v>-1.8853738446090826</v>
      </c>
      <c r="BD73" s="13">
        <f t="shared" si="77"/>
        <v>-1.3769873953979512</v>
      </c>
      <c r="BE73" s="13">
        <f t="shared" si="81"/>
        <v>4.7286000344897801</v>
      </c>
      <c r="BF73" s="13">
        <f t="shared" si="81"/>
        <v>4.7286000344898964</v>
      </c>
      <c r="BG73" s="13">
        <f t="shared" si="81"/>
        <v>4.7286000345120298</v>
      </c>
      <c r="BH73" s="13">
        <f t="shared" si="81"/>
        <v>4.728600038726281</v>
      </c>
      <c r="BI73" s="13">
        <f t="shared" si="81"/>
        <v>4.7286008410919544</v>
      </c>
      <c r="BJ73" s="13">
        <f t="shared" si="81"/>
        <v>4.7287528894874642</v>
      </c>
      <c r="BK73" s="13">
        <f t="shared" si="81"/>
        <v>4.7471231592243868</v>
      </c>
      <c r="BL73" s="13">
        <f t="shared" si="78"/>
        <v>5.0525574621015386</v>
      </c>
    </row>
    <row r="74" spans="1:64">
      <c r="A74" s="83" t="s">
        <v>12</v>
      </c>
      <c r="B74" s="83"/>
      <c r="C74" s="85">
        <v>51177.309800000003</v>
      </c>
      <c r="D74" s="84"/>
      <c r="E74" s="83">
        <f t="shared" si="48"/>
        <v>22079.123065240274</v>
      </c>
      <c r="F74" s="201">
        <f t="shared" si="80"/>
        <v>22079</v>
      </c>
      <c r="G74" s="1">
        <f t="shared" si="49"/>
        <v>8.9748600003076717E-2</v>
      </c>
      <c r="K74" s="1">
        <f>G74</f>
        <v>8.9748600003076717E-2</v>
      </c>
      <c r="L74" s="3">
        <f t="shared" ref="L74:L121" ca="1" si="82">+$C$11+$C$12*$F74</f>
        <v>9.7759397384170277E-2</v>
      </c>
      <c r="M74" s="22">
        <f t="shared" si="50"/>
        <v>9.7706405460640897E-2</v>
      </c>
      <c r="N74" s="11">
        <f t="shared" si="51"/>
        <v>36158.809800000003</v>
      </c>
      <c r="O74" s="4">
        <f t="shared" si="66"/>
        <v>6.3326667700438244E-5</v>
      </c>
      <c r="Q74" s="1">
        <f t="shared" si="67"/>
        <v>6.3326667700438244E-5</v>
      </c>
      <c r="S74" s="74">
        <v>1</v>
      </c>
      <c r="Z74" s="203">
        <f t="shared" si="52"/>
        <v>22079</v>
      </c>
      <c r="AA74" s="68">
        <f t="shared" si="53"/>
        <v>9.7189317769067127E-2</v>
      </c>
      <c r="AB74" s="68">
        <f t="shared" si="54"/>
        <v>9.0265687694650487E-2</v>
      </c>
      <c r="AC74" s="197">
        <f t="shared" si="55"/>
        <v>-7.9578054575641793E-3</v>
      </c>
      <c r="AD74" s="202">
        <f t="shared" si="56"/>
        <v>-7.4407177659904095E-3</v>
      </c>
      <c r="AE74" s="68">
        <f t="shared" si="57"/>
        <v>5.5364280873125309E-5</v>
      </c>
      <c r="AF74" s="13">
        <f t="shared" si="58"/>
        <v>8.9748600003076717E-2</v>
      </c>
      <c r="AG74" s="167"/>
      <c r="AH74" s="13">
        <f t="shared" si="59"/>
        <v>-5.1708769157377498E-4</v>
      </c>
      <c r="AI74" s="13">
        <f t="shared" si="60"/>
        <v>0.86858804702741232</v>
      </c>
      <c r="AJ74" s="13">
        <f t="shared" si="61"/>
        <v>0.24645030528469655</v>
      </c>
      <c r="AK74" s="13">
        <f t="shared" si="62"/>
        <v>-0.29615350515557026</v>
      </c>
      <c r="AL74" s="13">
        <f t="shared" si="63"/>
        <v>-1.9884232179214789</v>
      </c>
      <c r="AM74" s="13">
        <f t="shared" si="64"/>
        <v>-1.5377564170086675</v>
      </c>
      <c r="AN74" s="68">
        <f t="shared" si="79"/>
        <v>17.184684015547848</v>
      </c>
      <c r="AO74" s="68">
        <f t="shared" si="79"/>
        <v>17.18468401536656</v>
      </c>
      <c r="AP74" s="68">
        <f t="shared" si="79"/>
        <v>17.18468402132299</v>
      </c>
      <c r="AQ74" s="68">
        <f t="shared" si="79"/>
        <v>17.184683825616904</v>
      </c>
      <c r="AR74" s="68">
        <f t="shared" si="79"/>
        <v>17.184690256004224</v>
      </c>
      <c r="AS74" s="68">
        <f t="shared" si="79"/>
        <v>17.184479199252603</v>
      </c>
      <c r="AT74" s="68">
        <f t="shared" si="79"/>
        <v>17.19167237778176</v>
      </c>
      <c r="AU74" s="68">
        <f t="shared" si="65"/>
        <v>17.507251337870095</v>
      </c>
      <c r="AW74" s="13">
        <v>6000</v>
      </c>
      <c r="AX74" s="13">
        <f t="shared" si="71"/>
        <v>-8.1545482858551468E-2</v>
      </c>
      <c r="AY74" s="13">
        <f t="shared" si="72"/>
        <v>-7.7225073239685721E-2</v>
      </c>
      <c r="AZ74" s="13">
        <f t="shared" si="73"/>
        <v>-4.3204096188657424E-3</v>
      </c>
      <c r="BA74" s="13">
        <f t="shared" si="74"/>
        <v>1.0312470543773167</v>
      </c>
      <c r="BB74" s="13">
        <f t="shared" si="75"/>
        <v>-0.26210486250808163</v>
      </c>
      <c r="BC74" s="13">
        <f t="shared" si="76"/>
        <v>-1.474204671807575</v>
      </c>
      <c r="BD74" s="13">
        <f t="shared" si="77"/>
        <v>-0.90778999927564452</v>
      </c>
      <c r="BE74" s="13">
        <f t="shared" si="81"/>
        <v>5.132325006196635</v>
      </c>
      <c r="BF74" s="13">
        <f t="shared" si="81"/>
        <v>5.1323269190980936</v>
      </c>
      <c r="BG74" s="13">
        <f t="shared" si="81"/>
        <v>5.1323414000063581</v>
      </c>
      <c r="BH74" s="13">
        <f t="shared" si="81"/>
        <v>5.1324510071006673</v>
      </c>
      <c r="BI74" s="13">
        <f t="shared" si="81"/>
        <v>5.1332797609424343</v>
      </c>
      <c r="BJ74" s="13">
        <f t="shared" si="81"/>
        <v>5.1394971407508869</v>
      </c>
      <c r="BK74" s="13">
        <f t="shared" si="81"/>
        <v>5.1836906451574878</v>
      </c>
      <c r="BL74" s="13">
        <f t="shared" si="78"/>
        <v>5.4281740214769094</v>
      </c>
    </row>
    <row r="75" spans="1:64">
      <c r="A75" s="90" t="s">
        <v>12</v>
      </c>
      <c r="B75" s="83"/>
      <c r="C75" s="84">
        <v>51185.331599999998</v>
      </c>
      <c r="D75" s="84"/>
      <c r="E75" s="83">
        <f t="shared" si="48"/>
        <v>22090.122732581847</v>
      </c>
      <c r="F75" s="201">
        <f t="shared" si="80"/>
        <v>22090</v>
      </c>
      <c r="G75" s="1">
        <f t="shared" si="49"/>
        <v>8.9505999996617902E-2</v>
      </c>
      <c r="K75" s="1">
        <f>G75</f>
        <v>8.9505999996617902E-2</v>
      </c>
      <c r="L75" s="3">
        <f t="shared" ca="1" si="82"/>
        <v>9.8007586409908864E-2</v>
      </c>
      <c r="M75" s="22">
        <f t="shared" si="50"/>
        <v>9.7905232902500444E-2</v>
      </c>
      <c r="N75" s="11">
        <f t="shared" si="51"/>
        <v>36166.831599999998</v>
      </c>
      <c r="O75" s="4">
        <f t="shared" si="66"/>
        <v>7.0547113407260092E-5</v>
      </c>
      <c r="Q75" s="1">
        <f t="shared" si="67"/>
        <v>7.0547113407260092E-5</v>
      </c>
      <c r="S75" s="74">
        <v>1</v>
      </c>
      <c r="Z75" s="203">
        <f t="shared" si="52"/>
        <v>22090</v>
      </c>
      <c r="AA75" s="68">
        <f t="shared" si="53"/>
        <v>9.732495893406469E-2</v>
      </c>
      <c r="AB75" s="68">
        <f t="shared" si="54"/>
        <v>9.0086273965053656E-2</v>
      </c>
      <c r="AC75" s="197">
        <f t="shared" si="55"/>
        <v>-8.3992329058825421E-3</v>
      </c>
      <c r="AD75" s="202">
        <f t="shared" si="56"/>
        <v>-7.8189589374467877E-3</v>
      </c>
      <c r="AE75" s="68">
        <f t="shared" si="57"/>
        <v>6.1136118865479002E-5</v>
      </c>
      <c r="AF75" s="13">
        <f t="shared" si="58"/>
        <v>8.9505999996617902E-2</v>
      </c>
      <c r="AG75" s="167"/>
      <c r="AH75" s="13">
        <f t="shared" si="59"/>
        <v>-5.8027396843575462E-4</v>
      </c>
      <c r="AI75" s="13">
        <f t="shared" si="60"/>
        <v>0.87077762032305217</v>
      </c>
      <c r="AJ75" s="13">
        <f t="shared" si="61"/>
        <v>0.23928997923600046</v>
      </c>
      <c r="AK75" s="13">
        <f t="shared" si="62"/>
        <v>-0.29711542637605803</v>
      </c>
      <c r="AL75" s="13">
        <f t="shared" si="63"/>
        <v>-1.9810418661000688</v>
      </c>
      <c r="AM75" s="13">
        <f t="shared" si="64"/>
        <v>-1.5254084421160474</v>
      </c>
      <c r="AN75" s="68">
        <f t="shared" si="79"/>
        <v>17.19271359636204</v>
      </c>
      <c r="AO75" s="68">
        <f t="shared" si="79"/>
        <v>17.192713596233151</v>
      </c>
      <c r="AP75" s="68">
        <f t="shared" si="79"/>
        <v>17.192713600862135</v>
      </c>
      <c r="AQ75" s="68">
        <f t="shared" si="79"/>
        <v>17.192713434618209</v>
      </c>
      <c r="AR75" s="68">
        <f t="shared" si="79"/>
        <v>17.19271940525098</v>
      </c>
      <c r="AS75" s="68">
        <f t="shared" si="79"/>
        <v>17.192505229103745</v>
      </c>
      <c r="AT75" s="68">
        <f t="shared" si="79"/>
        <v>17.200553163307639</v>
      </c>
      <c r="AU75" s="68">
        <f t="shared" si="65"/>
        <v>17.515514902176349</v>
      </c>
      <c r="AW75" s="13">
        <v>6500</v>
      </c>
      <c r="AX75" s="13">
        <f t="shared" si="71"/>
        <v>-8.209690162891016E-2</v>
      </c>
      <c r="AY75" s="13">
        <f t="shared" si="72"/>
        <v>-7.5268920392690591E-2</v>
      </c>
      <c r="AZ75" s="13">
        <f t="shared" si="73"/>
        <v>-6.8279812362195737E-3</v>
      </c>
      <c r="BA75" s="13">
        <f t="shared" si="74"/>
        <v>1.1950927619628315</v>
      </c>
      <c r="BB75" s="13">
        <f t="shared" si="75"/>
        <v>-0.7275798409527019</v>
      </c>
      <c r="BC75" s="13">
        <f t="shared" si="76"/>
        <v>-0.92461983793185676</v>
      </c>
      <c r="BD75" s="13">
        <f t="shared" si="77"/>
        <v>-0.49832900409698511</v>
      </c>
      <c r="BE75" s="13">
        <f t="shared" si="81"/>
        <v>5.5990263086370691</v>
      </c>
      <c r="BF75" s="13">
        <f t="shared" si="81"/>
        <v>5.5990688987466273</v>
      </c>
      <c r="BG75" s="13">
        <f t="shared" si="81"/>
        <v>5.5992385060194847</v>
      </c>
      <c r="BH75" s="13">
        <f t="shared" si="81"/>
        <v>5.5999137032985491</v>
      </c>
      <c r="BI75" s="13">
        <f t="shared" si="81"/>
        <v>5.6025979581942993</v>
      </c>
      <c r="BJ75" s="13">
        <f t="shared" si="81"/>
        <v>5.613212229202265</v>
      </c>
      <c r="BK75" s="13">
        <f t="shared" si="81"/>
        <v>5.654348102767238</v>
      </c>
      <c r="BL75" s="13">
        <f t="shared" si="78"/>
        <v>5.8037905808522803</v>
      </c>
    </row>
    <row r="76" spans="1:64">
      <c r="A76" s="88" t="s">
        <v>62</v>
      </c>
      <c r="B76" s="87" t="s">
        <v>59</v>
      </c>
      <c r="C76" s="88">
        <v>51796.484109999998</v>
      </c>
      <c r="D76" s="88">
        <v>4.4000000000000003E-3</v>
      </c>
      <c r="E76" s="83">
        <f t="shared" si="48"/>
        <v>22928.14840075768</v>
      </c>
      <c r="F76" s="201">
        <f t="shared" si="80"/>
        <v>22928</v>
      </c>
      <c r="G76" s="1">
        <f t="shared" si="49"/>
        <v>0.10822519999783253</v>
      </c>
      <c r="K76" s="1">
        <f>+G76</f>
        <v>0.10822519999783253</v>
      </c>
      <c r="L76" s="3">
        <f t="shared" ca="1" si="82"/>
        <v>0.11691507764344555</v>
      </c>
      <c r="M76" s="22">
        <f t="shared" si="50"/>
        <v>0.11337044685422144</v>
      </c>
      <c r="N76" s="11">
        <f t="shared" si="51"/>
        <v>36777.984109999998</v>
      </c>
      <c r="O76" s="4">
        <f t="shared" si="66"/>
        <v>2.6473565213179966E-5</v>
      </c>
      <c r="Q76" s="1">
        <f t="shared" si="67"/>
        <v>1.3236782606589983E-5</v>
      </c>
      <c r="S76" s="74">
        <v>0.5</v>
      </c>
      <c r="Z76" s="203">
        <f t="shared" si="52"/>
        <v>22928</v>
      </c>
      <c r="AA76" s="68">
        <f t="shared" si="53"/>
        <v>0.10794571510750564</v>
      </c>
      <c r="AB76" s="68">
        <f t="shared" si="54"/>
        <v>0.11364993174454834</v>
      </c>
      <c r="AC76" s="197">
        <f t="shared" si="55"/>
        <v>-5.1452468563889103E-3</v>
      </c>
      <c r="AD76" s="202">
        <f t="shared" si="56"/>
        <v>2.7948489032689205E-4</v>
      </c>
      <c r="AE76" s="68">
        <f t="shared" si="57"/>
        <v>3.9055901960517443E-8</v>
      </c>
      <c r="AF76" s="13">
        <f t="shared" si="58"/>
        <v>0.10822519999783253</v>
      </c>
      <c r="AG76" s="167"/>
      <c r="AH76" s="13">
        <f t="shared" si="59"/>
        <v>-5.4247317467158024E-3</v>
      </c>
      <c r="AI76" s="13">
        <f t="shared" si="60"/>
        <v>1.0949351752135414</v>
      </c>
      <c r="AJ76" s="13">
        <f t="shared" si="61"/>
        <v>-0.44930238300030489</v>
      </c>
      <c r="AK76" s="13">
        <f t="shared" si="62"/>
        <v>-0.30977945785215355</v>
      </c>
      <c r="AL76" s="13">
        <f t="shared" si="63"/>
        <v>-1.2734230348181399</v>
      </c>
      <c r="AM76" s="13">
        <f t="shared" si="64"/>
        <v>-0.73944485013523009</v>
      </c>
      <c r="AN76" s="68">
        <f t="shared" si="79"/>
        <v>17.877391284268036</v>
      </c>
      <c r="AO76" s="68">
        <f t="shared" si="79"/>
        <v>17.877401372000563</v>
      </c>
      <c r="AP76" s="68">
        <f t="shared" si="79"/>
        <v>17.87745662055061</v>
      </c>
      <c r="AQ76" s="68">
        <f t="shared" si="79"/>
        <v>17.87775912680436</v>
      </c>
      <c r="AR76" s="68">
        <f t="shared" si="79"/>
        <v>17.879413090618574</v>
      </c>
      <c r="AS76" s="68">
        <f t="shared" si="79"/>
        <v>17.888386629317491</v>
      </c>
      <c r="AT76" s="68">
        <f t="shared" si="79"/>
        <v>17.935206809791786</v>
      </c>
      <c r="AU76" s="68">
        <f t="shared" si="65"/>
        <v>18.145048255689474</v>
      </c>
      <c r="AW76" s="13">
        <v>7000</v>
      </c>
      <c r="AX76" s="13">
        <f t="shared" si="71"/>
        <v>-8.0977308571710496E-2</v>
      </c>
      <c r="AY76" s="13">
        <f t="shared" si="72"/>
        <v>-7.3089159028008749E-2</v>
      </c>
      <c r="AZ76" s="13">
        <f t="shared" si="73"/>
        <v>-7.8881495437017474E-3</v>
      </c>
      <c r="BA76" s="13">
        <f t="shared" si="74"/>
        <v>1.3166078515833706</v>
      </c>
      <c r="BB76" s="13">
        <f t="shared" si="75"/>
        <v>-0.99896912989183173</v>
      </c>
      <c r="BC76" s="13">
        <f t="shared" si="76"/>
        <v>-0.21402131079260286</v>
      </c>
      <c r="BD76" s="13">
        <f t="shared" si="77"/>
        <v>-0.10742100478164064</v>
      </c>
      <c r="BE76" s="13">
        <f t="shared" si="81"/>
        <v>6.1299715273096984</v>
      </c>
      <c r="BF76" s="13">
        <f t="shared" si="81"/>
        <v>6.130007949516223</v>
      </c>
      <c r="BG76" s="13">
        <f t="shared" si="81"/>
        <v>6.1301216945571682</v>
      </c>
      <c r="BH76" s="13">
        <f t="shared" si="81"/>
        <v>6.1304769027619948</v>
      </c>
      <c r="BI76" s="13">
        <f t="shared" si="81"/>
        <v>6.1315860383711085</v>
      </c>
      <c r="BJ76" s="13">
        <f t="shared" si="81"/>
        <v>6.1350481052722898</v>
      </c>
      <c r="BK76" s="13">
        <f t="shared" si="81"/>
        <v>6.1458433364331873</v>
      </c>
      <c r="BL76" s="13">
        <f t="shared" si="78"/>
        <v>6.1794071402276511</v>
      </c>
    </row>
    <row r="77" spans="1:64">
      <c r="A77" s="86" t="s">
        <v>62</v>
      </c>
      <c r="B77" s="101" t="s">
        <v>59</v>
      </c>
      <c r="C77" s="86">
        <v>51815.449000000001</v>
      </c>
      <c r="D77" s="86">
        <v>2.8E-3</v>
      </c>
      <c r="E77" s="83">
        <f t="shared" si="48"/>
        <v>22954.15347208453</v>
      </c>
      <c r="F77" s="201">
        <f t="shared" si="80"/>
        <v>22954</v>
      </c>
      <c r="G77" s="1">
        <f t="shared" si="49"/>
        <v>0.11192360000131885</v>
      </c>
      <c r="K77" s="1">
        <f>+G77</f>
        <v>0.11192360000131885</v>
      </c>
      <c r="L77" s="3">
        <f t="shared" ca="1" si="82"/>
        <v>0.11750170624973666</v>
      </c>
      <c r="M77" s="22">
        <f t="shared" si="50"/>
        <v>0.11386032077821093</v>
      </c>
      <c r="N77" s="11">
        <f t="shared" si="51"/>
        <v>36796.949000000001</v>
      </c>
      <c r="O77" s="4">
        <f t="shared" si="66"/>
        <v>3.750887367645467E-6</v>
      </c>
      <c r="Q77" s="1">
        <f t="shared" si="67"/>
        <v>1.8754436838227335E-6</v>
      </c>
      <c r="S77" s="74">
        <v>0.5</v>
      </c>
      <c r="Z77" s="203">
        <f t="shared" si="52"/>
        <v>22954</v>
      </c>
      <c r="AA77" s="68">
        <f t="shared" si="53"/>
        <v>0.10829978004107969</v>
      </c>
      <c r="AB77" s="68">
        <f t="shared" si="54"/>
        <v>0.11748414073845008</v>
      </c>
      <c r="AC77" s="197">
        <f t="shared" si="55"/>
        <v>-1.9367207768920813E-3</v>
      </c>
      <c r="AD77" s="202">
        <f t="shared" si="56"/>
        <v>3.6238199602391524E-3</v>
      </c>
      <c r="AE77" s="68">
        <f t="shared" si="57"/>
        <v>6.566035552113846E-6</v>
      </c>
      <c r="AF77" s="13">
        <f t="shared" si="58"/>
        <v>0.11192360000131885</v>
      </c>
      <c r="AG77" s="167"/>
      <c r="AH77" s="13">
        <f t="shared" si="59"/>
        <v>-5.5605407371312294E-3</v>
      </c>
      <c r="AI77" s="13">
        <f t="shared" si="60"/>
        <v>1.1035316615282147</v>
      </c>
      <c r="AJ77" s="13">
        <f t="shared" si="61"/>
        <v>-0.47402580227101165</v>
      </c>
      <c r="AK77" s="13">
        <f t="shared" si="62"/>
        <v>-0.30701334671510161</v>
      </c>
      <c r="AL77" s="13">
        <f t="shared" si="63"/>
        <v>-1.2455500450866912</v>
      </c>
      <c r="AM77" s="13">
        <f t="shared" si="64"/>
        <v>-0.71810669090022583</v>
      </c>
      <c r="AN77" s="68">
        <f t="shared" si="79"/>
        <v>17.901380201566532</v>
      </c>
      <c r="AO77" s="68">
        <f t="shared" si="79"/>
        <v>17.901392143886497</v>
      </c>
      <c r="AP77" s="68">
        <f t="shared" si="79"/>
        <v>17.901455345060018</v>
      </c>
      <c r="AQ77" s="68">
        <f t="shared" si="79"/>
        <v>17.901789725878572</v>
      </c>
      <c r="AR77" s="68">
        <f t="shared" si="79"/>
        <v>17.903556264564202</v>
      </c>
      <c r="AS77" s="68">
        <f t="shared" si="79"/>
        <v>17.91281813765907</v>
      </c>
      <c r="AT77" s="68">
        <f t="shared" si="79"/>
        <v>17.959600382159113</v>
      </c>
      <c r="AU77" s="68">
        <f t="shared" si="65"/>
        <v>18.164580316776991</v>
      </c>
      <c r="AW77" s="13">
        <v>7500</v>
      </c>
      <c r="AX77" s="13">
        <f t="shared" si="71"/>
        <v>-7.7382540963335744E-2</v>
      </c>
      <c r="AY77" s="13">
        <f t="shared" si="72"/>
        <v>-7.0685789145640165E-2</v>
      </c>
      <c r="AZ77" s="13">
        <f t="shared" si="73"/>
        <v>-6.6967518176955787E-3</v>
      </c>
      <c r="BA77" s="13">
        <f t="shared" si="74"/>
        <v>1.2763884462272925</v>
      </c>
      <c r="BB77" s="13">
        <f t="shared" si="75"/>
        <v>-0.7533838509586237</v>
      </c>
      <c r="BC77" s="13">
        <f t="shared" si="76"/>
        <v>0.54899237871990103</v>
      </c>
      <c r="BD77" s="13">
        <f t="shared" si="77"/>
        <v>0.28160477476316614</v>
      </c>
      <c r="BE77" s="13">
        <f t="shared" si="81"/>
        <v>6.6803204485258432</v>
      </c>
      <c r="BF77" s="13">
        <f t="shared" si="81"/>
        <v>6.6802557354747174</v>
      </c>
      <c r="BG77" s="13">
        <f t="shared" si="81"/>
        <v>6.6800391631117373</v>
      </c>
      <c r="BH77" s="13">
        <f t="shared" si="81"/>
        <v>6.6793145126430034</v>
      </c>
      <c r="BI77" s="13">
        <f t="shared" si="81"/>
        <v>6.6768914274563036</v>
      </c>
      <c r="BJ77" s="13">
        <f t="shared" si="81"/>
        <v>6.6688066918136277</v>
      </c>
      <c r="BK77" s="13">
        <f t="shared" si="81"/>
        <v>6.6420185984018341</v>
      </c>
      <c r="BL77" s="13">
        <f t="shared" si="78"/>
        <v>6.5550236996030229</v>
      </c>
    </row>
    <row r="78" spans="1:64">
      <c r="A78" s="124" t="s">
        <v>358</v>
      </c>
      <c r="B78" s="125" t="s">
        <v>52</v>
      </c>
      <c r="C78" s="124">
        <v>52150.563399999999</v>
      </c>
      <c r="D78" s="124" t="s">
        <v>179</v>
      </c>
      <c r="E78" s="1">
        <f t="shared" si="48"/>
        <v>23413.669655656031</v>
      </c>
      <c r="F78" s="201">
        <f t="shared" si="80"/>
        <v>23413.5</v>
      </c>
      <c r="G78" s="1">
        <f t="shared" si="49"/>
        <v>0.12372590000450145</v>
      </c>
      <c r="K78" s="1">
        <f>G78</f>
        <v>0.12372590000450145</v>
      </c>
      <c r="L78" s="3">
        <f t="shared" ca="1" si="82"/>
        <v>0.12786923873399691</v>
      </c>
      <c r="M78" s="22">
        <f t="shared" si="50"/>
        <v>0.12261766873806124</v>
      </c>
      <c r="N78" s="11">
        <f t="shared" si="51"/>
        <v>37132.063399999999</v>
      </c>
      <c r="O78" s="4">
        <f t="shared" si="66"/>
        <v>1.2281765399156901E-6</v>
      </c>
      <c r="Q78" s="1">
        <f t="shared" si="67"/>
        <v>1.2281765399156901E-6</v>
      </c>
      <c r="S78" s="74">
        <v>1</v>
      </c>
      <c r="Z78" s="203">
        <f t="shared" si="52"/>
        <v>23413.5</v>
      </c>
      <c r="AA78" s="68">
        <f t="shared" si="53"/>
        <v>0.11516391582974379</v>
      </c>
      <c r="AB78" s="68">
        <f t="shared" si="54"/>
        <v>0.13117965291281891</v>
      </c>
      <c r="AC78" s="197">
        <f t="shared" si="55"/>
        <v>1.1082312664402183E-3</v>
      </c>
      <c r="AD78" s="202">
        <f t="shared" si="56"/>
        <v>8.5619841747576614E-3</v>
      </c>
      <c r="AE78" s="68">
        <f t="shared" si="57"/>
        <v>7.3307573008800627E-5</v>
      </c>
      <c r="AF78" s="13">
        <f t="shared" si="58"/>
        <v>0.12372590000450145</v>
      </c>
      <c r="AG78" s="167"/>
      <c r="AH78" s="13">
        <f t="shared" si="59"/>
        <v>-7.4537529083174474E-3</v>
      </c>
      <c r="AI78" s="13">
        <f t="shared" si="60"/>
        <v>1.2524726699583011</v>
      </c>
      <c r="AJ78" s="13">
        <f t="shared" si="61"/>
        <v>-0.87335968481276405</v>
      </c>
      <c r="AK78" s="13">
        <f t="shared" si="62"/>
        <v>-0.20306046125261989</v>
      </c>
      <c r="AL78" s="13">
        <f t="shared" si="63"/>
        <v>-0.67734944535916564</v>
      </c>
      <c r="AM78" s="13">
        <f t="shared" si="64"/>
        <v>-0.35224646689201788</v>
      </c>
      <c r="AN78" s="68">
        <f t="shared" si="79"/>
        <v>18.356407741584331</v>
      </c>
      <c r="AO78" s="68">
        <f t="shared" si="79"/>
        <v>18.356470201470007</v>
      </c>
      <c r="AP78" s="68">
        <f t="shared" si="79"/>
        <v>18.356689035898622</v>
      </c>
      <c r="AQ78" s="68">
        <f t="shared" si="79"/>
        <v>18.357455541347321</v>
      </c>
      <c r="AR78" s="68">
        <f t="shared" si="79"/>
        <v>18.360137882072113</v>
      </c>
      <c r="AS78" s="68">
        <f t="shared" si="79"/>
        <v>18.369494679327055</v>
      </c>
      <c r="AT78" s="68">
        <f t="shared" si="79"/>
        <v>18.401788101316033</v>
      </c>
      <c r="AU78" s="68">
        <f t="shared" si="65"/>
        <v>18.509771934842959</v>
      </c>
      <c r="AW78" s="13">
        <v>8000</v>
      </c>
      <c r="AX78" s="13">
        <f t="shared" si="71"/>
        <v>-7.1906664378022581E-2</v>
      </c>
      <c r="AY78" s="13">
        <f t="shared" si="72"/>
        <v>-6.8058810745584883E-2</v>
      </c>
      <c r="AZ78" s="13">
        <f t="shared" si="73"/>
        <v>-3.8478536324376951E-3</v>
      </c>
      <c r="BA78" s="13">
        <f t="shared" si="74"/>
        <v>1.1201863144621829</v>
      </c>
      <c r="BB78" s="13">
        <f t="shared" si="75"/>
        <v>-0.20984442800059958</v>
      </c>
      <c r="BC78" s="13">
        <f t="shared" si="76"/>
        <v>1.1907694648615104</v>
      </c>
      <c r="BD78" s="13">
        <f t="shared" si="77"/>
        <v>0.6773826743466379</v>
      </c>
      <c r="BE78" s="13">
        <f t="shared" si="81"/>
        <v>7.1847497021123665</v>
      </c>
      <c r="BF78" s="13">
        <f t="shared" si="81"/>
        <v>7.1847336002259485</v>
      </c>
      <c r="BG78" s="13">
        <f t="shared" si="81"/>
        <v>7.1846534987554422</v>
      </c>
      <c r="BH78" s="13">
        <f t="shared" si="81"/>
        <v>7.1842551413249902</v>
      </c>
      <c r="BI78" s="13">
        <f t="shared" si="81"/>
        <v>7.1822770140989967</v>
      </c>
      <c r="BJ78" s="13">
        <f t="shared" si="81"/>
        <v>7.172526077483977</v>
      </c>
      <c r="BK78" s="13">
        <f t="shared" si="81"/>
        <v>7.1260635729018151</v>
      </c>
      <c r="BL78" s="13">
        <f t="shared" si="78"/>
        <v>6.9306402589783938</v>
      </c>
    </row>
    <row r="79" spans="1:64">
      <c r="A79" s="124" t="s">
        <v>362</v>
      </c>
      <c r="B79" s="125" t="s">
        <v>59</v>
      </c>
      <c r="C79" s="124">
        <v>52279.286899999999</v>
      </c>
      <c r="D79" s="124" t="s">
        <v>179</v>
      </c>
      <c r="E79" s="1">
        <f t="shared" si="48"/>
        <v>23590.178129944114</v>
      </c>
      <c r="F79" s="201">
        <f t="shared" si="80"/>
        <v>23590</v>
      </c>
      <c r="G79" s="1">
        <f t="shared" si="49"/>
        <v>0.12990600000193808</v>
      </c>
      <c r="K79" s="1">
        <f>G79</f>
        <v>0.12990600000193808</v>
      </c>
      <c r="L79" s="3">
        <f t="shared" ca="1" si="82"/>
        <v>0.13185154446516545</v>
      </c>
      <c r="M79" s="22">
        <f t="shared" si="50"/>
        <v>0.12603168329402184</v>
      </c>
      <c r="N79" s="11">
        <f t="shared" si="51"/>
        <v>37260.786899999999</v>
      </c>
      <c r="O79" s="4">
        <f t="shared" si="66"/>
        <v>1.5010329953238948E-5</v>
      </c>
      <c r="Q79" s="1">
        <f t="shared" si="67"/>
        <v>1.5010329953238948E-5</v>
      </c>
      <c r="S79" s="74">
        <v>1</v>
      </c>
      <c r="Z79" s="203">
        <f t="shared" si="52"/>
        <v>23590</v>
      </c>
      <c r="AA79" s="68">
        <f t="shared" si="53"/>
        <v>0.11822564468721178</v>
      </c>
      <c r="AB79" s="68">
        <f t="shared" si="54"/>
        <v>0.13771203860874814</v>
      </c>
      <c r="AC79" s="197">
        <f t="shared" si="55"/>
        <v>3.8743167079162422E-3</v>
      </c>
      <c r="AD79" s="202">
        <f t="shared" si="56"/>
        <v>1.1680355314726304E-2</v>
      </c>
      <c r="AE79" s="68">
        <f t="shared" si="57"/>
        <v>1.3643070027825503E-4</v>
      </c>
      <c r="AF79" s="13">
        <f t="shared" si="58"/>
        <v>0.12990600000193808</v>
      </c>
      <c r="AG79" s="167"/>
      <c r="AH79" s="13">
        <f t="shared" si="59"/>
        <v>-7.8060386068100609E-3</v>
      </c>
      <c r="AI79" s="13">
        <f t="shared" si="60"/>
        <v>1.295486374056847</v>
      </c>
      <c r="AJ79" s="13">
        <f t="shared" si="61"/>
        <v>-0.96789901891373897</v>
      </c>
      <c r="AK79" s="13">
        <f t="shared" si="62"/>
        <v>-0.13290523972641965</v>
      </c>
      <c r="AL79" s="13">
        <f t="shared" si="63"/>
        <v>-0.4226748388235898</v>
      </c>
      <c r="AM79" s="13">
        <f t="shared" si="64"/>
        <v>-0.21454102187278076</v>
      </c>
      <c r="AN79" s="68">
        <f t="shared" si="79"/>
        <v>18.545326097328722</v>
      </c>
      <c r="AO79" s="68">
        <f t="shared" si="79"/>
        <v>18.545385804395249</v>
      </c>
      <c r="AP79" s="68">
        <f t="shared" si="79"/>
        <v>18.545578945878727</v>
      </c>
      <c r="AQ79" s="68">
        <f t="shared" si="79"/>
        <v>18.546203643293129</v>
      </c>
      <c r="AR79" s="68">
        <f t="shared" si="79"/>
        <v>18.54822333183607</v>
      </c>
      <c r="AS79" s="68">
        <f t="shared" si="79"/>
        <v>18.554744504005289</v>
      </c>
      <c r="AT79" s="68">
        <f t="shared" si="79"/>
        <v>18.575713851435118</v>
      </c>
      <c r="AU79" s="68">
        <f t="shared" si="65"/>
        <v>18.642364580302463</v>
      </c>
      <c r="AW79" s="13">
        <v>8500</v>
      </c>
      <c r="AX79" s="13">
        <f t="shared" si="71"/>
        <v>-6.5781704370577551E-2</v>
      </c>
      <c r="AY79" s="13">
        <f t="shared" si="72"/>
        <v>-6.5208223827842873E-2</v>
      </c>
      <c r="AZ79" s="13">
        <f t="shared" si="73"/>
        <v>-5.7348054273467558E-4</v>
      </c>
      <c r="BA79" s="13">
        <f t="shared" si="74"/>
        <v>0.96721037715909652</v>
      </c>
      <c r="BB79" s="13">
        <f t="shared" si="75"/>
        <v>0.26671901586532215</v>
      </c>
      <c r="BC79" s="13">
        <f t="shared" si="76"/>
        <v>1.6721724194679894</v>
      </c>
      <c r="BD79" s="13">
        <f t="shared" si="77"/>
        <v>1.1068854631566218</v>
      </c>
      <c r="BE79" s="13">
        <f t="shared" si="81"/>
        <v>7.6215437097001821</v>
      </c>
      <c r="BF79" s="13">
        <f t="shared" si="81"/>
        <v>7.6215436194155464</v>
      </c>
      <c r="BG79" s="13">
        <f t="shared" si="81"/>
        <v>7.6215424097138857</v>
      </c>
      <c r="BH79" s="13">
        <f t="shared" si="81"/>
        <v>7.6215262018147474</v>
      </c>
      <c r="BI79" s="13">
        <f t="shared" si="81"/>
        <v>7.6213091510781581</v>
      </c>
      <c r="BJ79" s="13">
        <f t="shared" si="81"/>
        <v>7.6184214034532927</v>
      </c>
      <c r="BK79" s="13">
        <f t="shared" si="81"/>
        <v>7.5828593522340135</v>
      </c>
      <c r="BL79" s="13">
        <f t="shared" si="78"/>
        <v>7.3062568183537646</v>
      </c>
    </row>
    <row r="80" spans="1:64">
      <c r="A80" s="89" t="s">
        <v>50</v>
      </c>
      <c r="B80" s="90"/>
      <c r="C80" s="126">
        <v>52537.823799999998</v>
      </c>
      <c r="D80" s="91">
        <v>2.9999999999999997E-4</v>
      </c>
      <c r="E80" s="83">
        <f t="shared" si="48"/>
        <v>23944.689573201718</v>
      </c>
      <c r="F80" s="201">
        <f t="shared" si="80"/>
        <v>23944.5</v>
      </c>
      <c r="G80" s="1">
        <f t="shared" si="49"/>
        <v>0.1382512999989558</v>
      </c>
      <c r="K80" s="1">
        <f>+G80</f>
        <v>0.1382512999989558</v>
      </c>
      <c r="L80" s="3">
        <f t="shared" ca="1" si="82"/>
        <v>0.13984999988555769</v>
      </c>
      <c r="M80" s="22">
        <f t="shared" si="50"/>
        <v>0.1329729106050842</v>
      </c>
      <c r="N80" s="11">
        <f t="shared" si="51"/>
        <v>37519.323799999998</v>
      </c>
      <c r="O80" s="4">
        <f t="shared" si="66"/>
        <v>2.7861394593336159E-5</v>
      </c>
      <c r="Q80" s="1">
        <f t="shared" si="67"/>
        <v>2.7861394593336159E-5</v>
      </c>
      <c r="S80" s="74">
        <v>1</v>
      </c>
      <c r="Z80" s="203">
        <f t="shared" si="52"/>
        <v>23944.5</v>
      </c>
      <c r="AA80" s="68">
        <f t="shared" si="53"/>
        <v>0.1253241336346875</v>
      </c>
      <c r="AB80" s="68">
        <f t="shared" si="54"/>
        <v>0.1459000769693525</v>
      </c>
      <c r="AC80" s="197">
        <f t="shared" si="55"/>
        <v>5.2783893938715964E-3</v>
      </c>
      <c r="AD80" s="202">
        <f t="shared" si="56"/>
        <v>1.29271663642683E-2</v>
      </c>
      <c r="AE80" s="68">
        <f t="shared" si="57"/>
        <v>1.6711163020946969E-4</v>
      </c>
      <c r="AF80" s="13">
        <f t="shared" si="58"/>
        <v>0.1382512999989558</v>
      </c>
      <c r="AG80" s="167"/>
      <c r="AH80" s="13">
        <f t="shared" si="59"/>
        <v>-7.6487769703967052E-3</v>
      </c>
      <c r="AI80" s="13">
        <f t="shared" si="60"/>
        <v>1.3215826419217944</v>
      </c>
      <c r="AJ80" s="13">
        <f t="shared" si="61"/>
        <v>-0.95800259599080528</v>
      </c>
      <c r="AK80" s="13">
        <f t="shared" si="62"/>
        <v>3.9504486006008789E-2</v>
      </c>
      <c r="AL80" s="13">
        <f t="shared" si="63"/>
        <v>0.12223156657892888</v>
      </c>
      <c r="AM80" s="13">
        <f t="shared" si="64"/>
        <v>6.1191989128472173E-2</v>
      </c>
      <c r="AN80" s="68">
        <f t="shared" si="79"/>
        <v>18.936949070065264</v>
      </c>
      <c r="AO80" s="68">
        <f t="shared" si="79"/>
        <v>18.936927378337078</v>
      </c>
      <c r="AP80" s="68">
        <f t="shared" si="79"/>
        <v>18.936860172401506</v>
      </c>
      <c r="AQ80" s="68">
        <f t="shared" si="79"/>
        <v>18.936651955549149</v>
      </c>
      <c r="AR80" s="68">
        <f t="shared" si="79"/>
        <v>18.936006883876711</v>
      </c>
      <c r="AS80" s="68">
        <f t="shared" si="79"/>
        <v>18.934008630392153</v>
      </c>
      <c r="AT80" s="68">
        <f t="shared" si="79"/>
        <v>18.927820703115504</v>
      </c>
      <c r="AU80" s="68">
        <f t="shared" si="65"/>
        <v>18.908676720899603</v>
      </c>
      <c r="AW80" s="13">
        <v>9000</v>
      </c>
      <c r="AX80" s="13">
        <f t="shared" si="71"/>
        <v>-5.9742602923845416E-2</v>
      </c>
      <c r="AY80" s="13">
        <f t="shared" si="72"/>
        <v>-6.213402839241413E-2</v>
      </c>
      <c r="AZ80" s="13">
        <f t="shared" si="73"/>
        <v>2.3914254685687111E-3</v>
      </c>
      <c r="BA80" s="13">
        <f t="shared" si="74"/>
        <v>0.85412499196255764</v>
      </c>
      <c r="BB80" s="13">
        <f t="shared" si="75"/>
        <v>0.59368910843325273</v>
      </c>
      <c r="BC80" s="13">
        <f t="shared" si="76"/>
        <v>2.0378209200536892</v>
      </c>
      <c r="BD80" s="13">
        <f t="shared" si="77"/>
        <v>1.6241597523005415</v>
      </c>
      <c r="BE80" s="13">
        <f t="shared" si="81"/>
        <v>8.0023154361234656</v>
      </c>
      <c r="BF80" s="13">
        <f t="shared" si="81"/>
        <v>8.0023154364463647</v>
      </c>
      <c r="BG80" s="13">
        <f t="shared" si="81"/>
        <v>8.0023154297030175</v>
      </c>
      <c r="BH80" s="13">
        <f t="shared" si="81"/>
        <v>8.0023155705293867</v>
      </c>
      <c r="BI80" s="13">
        <f t="shared" si="81"/>
        <v>8.0023126295192455</v>
      </c>
      <c r="BJ80" s="13">
        <f t="shared" si="81"/>
        <v>8.0023740373995391</v>
      </c>
      <c r="BK80" s="13">
        <f t="shared" si="81"/>
        <v>8.0010865683877181</v>
      </c>
      <c r="BL80" s="13">
        <f t="shared" si="78"/>
        <v>7.6818733777291364</v>
      </c>
    </row>
    <row r="81" spans="1:64">
      <c r="A81" s="92" t="s">
        <v>51</v>
      </c>
      <c r="B81" s="93" t="s">
        <v>52</v>
      </c>
      <c r="C81" s="91">
        <v>52539.6463</v>
      </c>
      <c r="D81" s="91">
        <v>2.0000000000000001E-4</v>
      </c>
      <c r="E81" s="83">
        <f t="shared" si="48"/>
        <v>23947.188625001818</v>
      </c>
      <c r="F81" s="201">
        <f t="shared" si="80"/>
        <v>23947</v>
      </c>
      <c r="G81" s="1">
        <f t="shared" si="49"/>
        <v>0.13755980000132695</v>
      </c>
      <c r="K81" s="1">
        <f>+G81</f>
        <v>0.13755980000132695</v>
      </c>
      <c r="L81" s="3">
        <f t="shared" ca="1" si="82"/>
        <v>0.13990640648231645</v>
      </c>
      <c r="M81" s="22">
        <f t="shared" si="50"/>
        <v>0.13302226057358771</v>
      </c>
      <c r="N81" s="11">
        <f t="shared" si="51"/>
        <v>37521.1463</v>
      </c>
      <c r="O81" s="4">
        <f t="shared" si="66"/>
        <v>2.058926405828815E-5</v>
      </c>
      <c r="Q81" s="1">
        <f t="shared" si="67"/>
        <v>2.058926405828815E-5</v>
      </c>
      <c r="S81" s="74">
        <v>1</v>
      </c>
      <c r="Z81" s="203">
        <f t="shared" si="52"/>
        <v>23947</v>
      </c>
      <c r="AA81" s="68">
        <f t="shared" si="53"/>
        <v>0.12537886198455689</v>
      </c>
      <c r="AB81" s="68">
        <f t="shared" si="54"/>
        <v>0.14520319859035777</v>
      </c>
      <c r="AC81" s="197">
        <f t="shared" si="55"/>
        <v>4.53753942773924E-3</v>
      </c>
      <c r="AD81" s="202">
        <f t="shared" si="56"/>
        <v>1.218093801677006E-2</v>
      </c>
      <c r="AE81" s="68">
        <f t="shared" si="57"/>
        <v>1.4837525096839411E-4</v>
      </c>
      <c r="AF81" s="13">
        <f t="shared" si="58"/>
        <v>0.13755980000132695</v>
      </c>
      <c r="AG81" s="167"/>
      <c r="AH81" s="13">
        <f t="shared" si="59"/>
        <v>-7.6433985890308198E-3</v>
      </c>
      <c r="AI81" s="13">
        <f t="shared" si="60"/>
        <v>1.3214272279676158</v>
      </c>
      <c r="AJ81" s="13">
        <f t="shared" si="61"/>
        <v>-0.9568847828230963</v>
      </c>
      <c r="AK81" s="13">
        <f t="shared" si="62"/>
        <v>4.0749688600703521E-2</v>
      </c>
      <c r="AL81" s="13">
        <f t="shared" si="63"/>
        <v>0.1261046052256321</v>
      </c>
      <c r="AM81" s="13">
        <f t="shared" si="64"/>
        <v>6.3135992463503765E-2</v>
      </c>
      <c r="AN81" s="68">
        <f t="shared" ref="AN81:AT90" si="83">$AU81+$AB$7*SIN(AO81)</f>
        <v>18.93972175326051</v>
      </c>
      <c r="AO81" s="68">
        <f t="shared" si="83"/>
        <v>18.939699403246895</v>
      </c>
      <c r="AP81" s="68">
        <f t="shared" si="83"/>
        <v>18.939630140721409</v>
      </c>
      <c r="AQ81" s="68">
        <f t="shared" si="83"/>
        <v>18.939415499422019</v>
      </c>
      <c r="AR81" s="68">
        <f t="shared" si="83"/>
        <v>18.938750362478743</v>
      </c>
      <c r="AS81" s="68">
        <f t="shared" si="83"/>
        <v>18.936689465941352</v>
      </c>
      <c r="AT81" s="68">
        <f t="shared" si="83"/>
        <v>18.930306187495404</v>
      </c>
      <c r="AU81" s="68">
        <f t="shared" si="65"/>
        <v>18.910554803696478</v>
      </c>
      <c r="AW81" s="13">
        <v>9500</v>
      </c>
      <c r="AX81" s="13">
        <f t="shared" si="71"/>
        <v>-5.4067728104856966E-2</v>
      </c>
      <c r="AY81" s="13">
        <f t="shared" si="72"/>
        <v>-5.8836224439298687E-2</v>
      </c>
      <c r="AZ81" s="13">
        <f t="shared" si="73"/>
        <v>4.7684963344417205E-3</v>
      </c>
      <c r="BA81" s="13">
        <f t="shared" si="74"/>
        <v>0.77670798851301415</v>
      </c>
      <c r="BB81" s="13">
        <f t="shared" si="75"/>
        <v>0.80099653590716113</v>
      </c>
      <c r="BC81" s="13">
        <f t="shared" si="76"/>
        <v>2.3311432622552539</v>
      </c>
      <c r="BD81" s="13">
        <f t="shared" si="77"/>
        <v>2.3311895824767417</v>
      </c>
      <c r="BE81" s="13">
        <f t="shared" si="81"/>
        <v>8.3434476315177584</v>
      </c>
      <c r="BF81" s="13">
        <f t="shared" si="81"/>
        <v>8.3434445933431416</v>
      </c>
      <c r="BG81" s="13">
        <f t="shared" si="81"/>
        <v>8.3434645377593633</v>
      </c>
      <c r="BH81" s="13">
        <f t="shared" si="81"/>
        <v>8.3433335969034701</v>
      </c>
      <c r="BI81" s="13">
        <f t="shared" si="81"/>
        <v>8.3441926743499337</v>
      </c>
      <c r="BJ81" s="13">
        <f t="shared" si="81"/>
        <v>8.338530907909238</v>
      </c>
      <c r="BK81" s="13">
        <f t="shared" si="81"/>
        <v>8.3748037291250306</v>
      </c>
      <c r="BL81" s="13">
        <f t="shared" si="78"/>
        <v>8.0574899371045063</v>
      </c>
    </row>
    <row r="82" spans="1:64">
      <c r="A82" s="92" t="s">
        <v>55</v>
      </c>
      <c r="B82" s="100"/>
      <c r="C82" s="86">
        <v>53656.5723</v>
      </c>
      <c r="D82" s="86">
        <v>2.9999999999999997E-4</v>
      </c>
      <c r="E82" s="1">
        <f t="shared" si="48"/>
        <v>25478.741947842562</v>
      </c>
      <c r="F82" s="201">
        <f t="shared" si="80"/>
        <v>25478.5</v>
      </c>
      <c r="G82" s="1">
        <f t="shared" si="49"/>
        <v>0.17644690000452101</v>
      </c>
      <c r="J82" s="1">
        <f>+G82</f>
        <v>0.17644690000452101</v>
      </c>
      <c r="L82" s="3">
        <f t="shared" ca="1" si="82"/>
        <v>0.1744610876567334</v>
      </c>
      <c r="M82" s="22">
        <f t="shared" si="50"/>
        <v>0.1643047076516066</v>
      </c>
      <c r="N82" s="11">
        <f t="shared" si="51"/>
        <v>38638.0723</v>
      </c>
      <c r="O82" s="4">
        <f t="shared" si="66"/>
        <v>1.4743283513517333E-4</v>
      </c>
      <c r="Q82" s="1">
        <f t="shared" si="67"/>
        <v>1.4743283513517333E-4</v>
      </c>
      <c r="S82" s="74">
        <v>1</v>
      </c>
      <c r="Z82" s="203">
        <f t="shared" si="52"/>
        <v>25478.5</v>
      </c>
      <c r="AA82" s="68">
        <f t="shared" si="53"/>
        <v>0.16528180819185478</v>
      </c>
      <c r="AB82" s="68">
        <f t="shared" si="54"/>
        <v>0.17546979946427282</v>
      </c>
      <c r="AC82" s="197">
        <f t="shared" si="55"/>
        <v>1.2142192352914416E-2</v>
      </c>
      <c r="AD82" s="202">
        <f t="shared" si="56"/>
        <v>1.1165091812666228E-2</v>
      </c>
      <c r="AE82" s="68">
        <f t="shared" si="57"/>
        <v>1.2465927518526645E-4</v>
      </c>
      <c r="AF82" s="13">
        <f t="shared" si="58"/>
        <v>0.17644690000452101</v>
      </c>
      <c r="AG82" s="167"/>
      <c r="AH82" s="13">
        <f t="shared" si="59"/>
        <v>9.7710054024819954E-4</v>
      </c>
      <c r="AI82" s="13">
        <f t="shared" si="60"/>
        <v>0.90543255744105577</v>
      </c>
      <c r="AJ82" s="13">
        <f t="shared" si="61"/>
        <v>0.44824174714509191</v>
      </c>
      <c r="AK82" s="13">
        <f t="shared" si="62"/>
        <v>0.30989191471843985</v>
      </c>
      <c r="AL82" s="13">
        <f t="shared" si="63"/>
        <v>1.8669827554511653</v>
      </c>
      <c r="AM82" s="13">
        <f t="shared" si="64"/>
        <v>1.3506884906605074</v>
      </c>
      <c r="AN82" s="68">
        <f t="shared" si="83"/>
        <v>20.384864324854743</v>
      </c>
      <c r="AO82" s="68">
        <f t="shared" si="83"/>
        <v>20.384864324849485</v>
      </c>
      <c r="AP82" s="68">
        <f t="shared" si="83"/>
        <v>20.38486432439192</v>
      </c>
      <c r="AQ82" s="68">
        <f t="shared" si="83"/>
        <v>20.384864284588904</v>
      </c>
      <c r="AR82" s="68">
        <f t="shared" si="83"/>
        <v>20.384860822327301</v>
      </c>
      <c r="AS82" s="68">
        <f t="shared" si="83"/>
        <v>20.384560938903157</v>
      </c>
      <c r="AT82" s="68">
        <f t="shared" si="83"/>
        <v>20.364380548928168</v>
      </c>
      <c r="AU82" s="68">
        <f t="shared" si="65"/>
        <v>20.061068325063239</v>
      </c>
      <c r="AW82" s="13">
        <v>10000</v>
      </c>
      <c r="AX82" s="13">
        <f t="shared" si="71"/>
        <v>-4.8836429452455796E-2</v>
      </c>
      <c r="AY82" s="13">
        <f t="shared" si="72"/>
        <v>-5.5314811968496524E-2</v>
      </c>
      <c r="AZ82" s="13">
        <f t="shared" si="73"/>
        <v>6.4783825160407279E-3</v>
      </c>
      <c r="BA82" s="13">
        <f t="shared" si="74"/>
        <v>0.72570726012070941</v>
      </c>
      <c r="BB82" s="13">
        <f t="shared" si="75"/>
        <v>0.92389682541680307</v>
      </c>
      <c r="BC82" s="13">
        <f t="shared" si="76"/>
        <v>2.5803277432807659</v>
      </c>
      <c r="BD82" s="13">
        <f t="shared" si="77"/>
        <v>3.4693407218660126</v>
      </c>
      <c r="BE82" s="13">
        <f t="shared" ref="BE82:BK91" si="84">$BL82+$AB$7*SIN(BF82)</f>
        <v>8.657929515925618</v>
      </c>
      <c r="BF82" s="13">
        <f t="shared" si="84"/>
        <v>8.6578893013786349</v>
      </c>
      <c r="BG82" s="13">
        <f t="shared" si="84"/>
        <v>8.658061657025959</v>
      </c>
      <c r="BH82" s="13">
        <f t="shared" si="84"/>
        <v>8.657322755728142</v>
      </c>
      <c r="BI82" s="13">
        <f t="shared" si="84"/>
        <v>8.6604867847623446</v>
      </c>
      <c r="BJ82" s="13">
        <f t="shared" si="84"/>
        <v>8.6468694512236191</v>
      </c>
      <c r="BK82" s="13">
        <f t="shared" si="84"/>
        <v>8.704275680452044</v>
      </c>
      <c r="BL82" s="13">
        <f t="shared" si="78"/>
        <v>8.4331064964798781</v>
      </c>
    </row>
    <row r="83" spans="1:64">
      <c r="A83" s="92" t="s">
        <v>55</v>
      </c>
      <c r="B83" s="101" t="s">
        <v>52</v>
      </c>
      <c r="C83" s="86">
        <v>53671.522599999997</v>
      </c>
      <c r="D83" s="86">
        <v>8.0000000000000004E-4</v>
      </c>
      <c r="E83" s="1">
        <f t="shared" si="48"/>
        <v>25499.242125690031</v>
      </c>
      <c r="F83" s="201">
        <f>ROUND(2*E83,0)/2</f>
        <v>25499</v>
      </c>
      <c r="G83" s="1">
        <f t="shared" si="49"/>
        <v>0.17657660000259057</v>
      </c>
      <c r="J83" s="1">
        <f>+G83</f>
        <v>0.17657660000259057</v>
      </c>
      <c r="L83" s="3">
        <f t="shared" ca="1" si="82"/>
        <v>0.1749236217501553</v>
      </c>
      <c r="M83" s="22">
        <f t="shared" si="50"/>
        <v>0.16473766968464432</v>
      </c>
      <c r="N83" s="11">
        <f t="shared" si="51"/>
        <v>38653.022599999997</v>
      </c>
      <c r="O83" s="4">
        <f t="shared" si="66"/>
        <v>1.4016027107318689E-4</v>
      </c>
      <c r="Q83" s="1">
        <f t="shared" si="67"/>
        <v>1.4016027107318689E-4</v>
      </c>
      <c r="S83" s="74">
        <v>1</v>
      </c>
      <c r="Z83" s="203">
        <f t="shared" si="52"/>
        <v>25499</v>
      </c>
      <c r="AA83" s="68">
        <f t="shared" si="53"/>
        <v>0.16583628628279912</v>
      </c>
      <c r="AB83" s="68">
        <f t="shared" si="54"/>
        <v>0.17547798340443577</v>
      </c>
      <c r="AC83" s="197">
        <f t="shared" si="55"/>
        <v>1.183893031794625E-2</v>
      </c>
      <c r="AD83" s="202">
        <f t="shared" si="56"/>
        <v>1.074031371979145E-2</v>
      </c>
      <c r="AE83" s="68">
        <f t="shared" si="57"/>
        <v>1.1535433879954046E-4</v>
      </c>
      <c r="AF83" s="13">
        <f t="shared" si="58"/>
        <v>0.17657660000259057</v>
      </c>
      <c r="AG83" s="167"/>
      <c r="AH83" s="13">
        <f t="shared" si="59"/>
        <v>1.0986165981548013E-3</v>
      </c>
      <c r="AI83" s="13">
        <f t="shared" si="60"/>
        <v>0.90084594920682937</v>
      </c>
      <c r="AJ83" s="13">
        <f t="shared" si="61"/>
        <v>0.46145294428867001</v>
      </c>
      <c r="AK83" s="13">
        <f t="shared" si="62"/>
        <v>0.30845497922923104</v>
      </c>
      <c r="AL83" s="13">
        <f t="shared" si="63"/>
        <v>1.8818175485545912</v>
      </c>
      <c r="AM83" s="13">
        <f t="shared" si="64"/>
        <v>1.3718502837936035</v>
      </c>
      <c r="AN83" s="68">
        <f t="shared" si="83"/>
        <v>20.400404141969776</v>
      </c>
      <c r="AO83" s="68">
        <f t="shared" si="83"/>
        <v>20.400404141969464</v>
      </c>
      <c r="AP83" s="68">
        <f t="shared" si="83"/>
        <v>20.400404141920955</v>
      </c>
      <c r="AQ83" s="68">
        <f t="shared" si="83"/>
        <v>20.400404134415179</v>
      </c>
      <c r="AR83" s="68">
        <f t="shared" si="83"/>
        <v>20.400402973060423</v>
      </c>
      <c r="AS83" s="68">
        <f t="shared" si="83"/>
        <v>20.400224085967441</v>
      </c>
      <c r="AT83" s="68">
        <f t="shared" si="83"/>
        <v>20.381499186100168</v>
      </c>
      <c r="AU83" s="68">
        <f t="shared" si="65"/>
        <v>20.076468603997633</v>
      </c>
      <c r="AW83" s="13">
        <v>10500</v>
      </c>
      <c r="AX83" s="13">
        <f t="shared" si="71"/>
        <v>-4.4056942603426984E-2</v>
      </c>
      <c r="AY83" s="13">
        <f t="shared" si="72"/>
        <v>-5.1569790980007635E-2</v>
      </c>
      <c r="AZ83" s="13">
        <f t="shared" si="73"/>
        <v>7.5128483765806503E-3</v>
      </c>
      <c r="BA83" s="13">
        <f t="shared" si="74"/>
        <v>0.69438277674511595</v>
      </c>
      <c r="BB83" s="13">
        <f t="shared" si="75"/>
        <v>0.98560822700309736</v>
      </c>
      <c r="BC83" s="13">
        <f t="shared" si="76"/>
        <v>2.8031203575301538</v>
      </c>
      <c r="BD83" s="13">
        <f t="shared" si="77"/>
        <v>5.8523830449344576</v>
      </c>
      <c r="BE83" s="13">
        <f t="shared" si="84"/>
        <v>8.9553295611250157</v>
      </c>
      <c r="BF83" s="13">
        <f t="shared" si="84"/>
        <v>8.955223273481181</v>
      </c>
      <c r="BG83" s="13">
        <f t="shared" si="84"/>
        <v>8.9555911012016107</v>
      </c>
      <c r="BH83" s="13">
        <f t="shared" si="84"/>
        <v>8.9543178739442943</v>
      </c>
      <c r="BI83" s="13">
        <f t="shared" si="84"/>
        <v>8.9587216297898262</v>
      </c>
      <c r="BJ83" s="13">
        <f t="shared" si="84"/>
        <v>8.9434478575337195</v>
      </c>
      <c r="BK83" s="13">
        <f t="shared" si="84"/>
        <v>8.9959366773478919</v>
      </c>
      <c r="BL83" s="13">
        <f t="shared" si="78"/>
        <v>8.8087230558552498</v>
      </c>
    </row>
    <row r="84" spans="1:64">
      <c r="A84" s="100" t="s">
        <v>58</v>
      </c>
      <c r="B84" s="102" t="s">
        <v>59</v>
      </c>
      <c r="C84" s="103">
        <v>54086.492899999997</v>
      </c>
      <c r="D84" s="103">
        <v>8.0000000000000004E-4</v>
      </c>
      <c r="E84" s="1">
        <f t="shared" si="48"/>
        <v>26068.258463249746</v>
      </c>
      <c r="F84" s="36">
        <f t="shared" ref="F84:F96" si="85">ROUND(2*E84,0)/2-0.5</f>
        <v>26068</v>
      </c>
      <c r="G84" s="1">
        <f t="shared" si="49"/>
        <v>0.18849119999504182</v>
      </c>
      <c r="K84" s="1">
        <f>+G84</f>
        <v>0.18849119999504182</v>
      </c>
      <c r="L84" s="3">
        <f t="shared" ca="1" si="82"/>
        <v>0.1877617631724493</v>
      </c>
      <c r="M84" s="22">
        <f t="shared" si="50"/>
        <v>0.17690501411153631</v>
      </c>
      <c r="N84" s="11">
        <f t="shared" si="51"/>
        <v>39067.992899999997</v>
      </c>
      <c r="O84" s="4">
        <f t="shared" si="66"/>
        <v>1.3423970332714254E-4</v>
      </c>
      <c r="Q84" s="1">
        <f t="shared" si="67"/>
        <v>1.3423970332714254E-4</v>
      </c>
      <c r="S84" s="74">
        <v>1</v>
      </c>
      <c r="Z84" s="203">
        <f t="shared" si="52"/>
        <v>26068</v>
      </c>
      <c r="AA84" s="68">
        <f t="shared" si="53"/>
        <v>0.18098534209171638</v>
      </c>
      <c r="AB84" s="68">
        <f t="shared" si="54"/>
        <v>0.18441087201486175</v>
      </c>
      <c r="AC84" s="197">
        <f t="shared" si="55"/>
        <v>1.1586185883505518E-2</v>
      </c>
      <c r="AD84" s="202">
        <f t="shared" si="56"/>
        <v>7.5058579033254469E-3</v>
      </c>
      <c r="AE84" s="68">
        <f t="shared" si="57"/>
        <v>5.6337902864913074E-5</v>
      </c>
      <c r="AF84" s="13">
        <f t="shared" si="58"/>
        <v>0.18849119999504182</v>
      </c>
      <c r="AG84" s="167"/>
      <c r="AH84" s="13">
        <f t="shared" si="59"/>
        <v>4.080327980180075E-3</v>
      </c>
      <c r="AI84" s="13">
        <f t="shared" si="60"/>
        <v>0.79814984171290082</v>
      </c>
      <c r="AJ84" s="13">
        <f t="shared" si="61"/>
        <v>0.74542744439089537</v>
      </c>
      <c r="AK84" s="13">
        <f t="shared" si="62"/>
        <v>0.25344134153581377</v>
      </c>
      <c r="AL84" s="13">
        <f t="shared" si="63"/>
        <v>2.2433611620064169</v>
      </c>
      <c r="AM84" s="13">
        <f t="shared" si="64"/>
        <v>2.0748397049215872</v>
      </c>
      <c r="AN84" s="68">
        <f t="shared" si="83"/>
        <v>20.804327551842501</v>
      </c>
      <c r="AO84" s="68">
        <f t="shared" si="83"/>
        <v>20.804326872102902</v>
      </c>
      <c r="AP84" s="68">
        <f t="shared" si="83"/>
        <v>20.8043324724737</v>
      </c>
      <c r="AQ84" s="68">
        <f t="shared" si="83"/>
        <v>20.804286328734552</v>
      </c>
      <c r="AR84" s="68">
        <f t="shared" si="83"/>
        <v>20.804666368785213</v>
      </c>
      <c r="AS84" s="68">
        <f t="shared" si="83"/>
        <v>20.801525627278703</v>
      </c>
      <c r="AT84" s="68">
        <f t="shared" si="83"/>
        <v>20.826789561892195</v>
      </c>
      <c r="AU84" s="68">
        <f t="shared" si="65"/>
        <v>20.503920248566804</v>
      </c>
      <c r="AW84" s="13">
        <v>11000</v>
      </c>
      <c r="AX84" s="13">
        <f t="shared" si="71"/>
        <v>-3.9714782635586955E-2</v>
      </c>
      <c r="AY84" s="13">
        <f t="shared" si="72"/>
        <v>-4.7601161473832032E-2</v>
      </c>
      <c r="AZ84" s="13">
        <f t="shared" si="73"/>
        <v>7.886378838245077E-3</v>
      </c>
      <c r="BA84" s="13">
        <f t="shared" si="74"/>
        <v>0.67873804920437764</v>
      </c>
      <c r="BB84" s="13">
        <f t="shared" si="75"/>
        <v>0.99925845165831917</v>
      </c>
      <c r="BC84" s="13">
        <f t="shared" si="76"/>
        <v>3.0114950085033105</v>
      </c>
      <c r="BD84" s="13">
        <f t="shared" si="77"/>
        <v>15.351379366331296</v>
      </c>
      <c r="BE84" s="13">
        <f t="shared" si="84"/>
        <v>9.2429526136435172</v>
      </c>
      <c r="BF84" s="13">
        <f t="shared" si="84"/>
        <v>9.2428721001564345</v>
      </c>
      <c r="BG84" s="13">
        <f t="shared" si="84"/>
        <v>9.2431247615374623</v>
      </c>
      <c r="BH84" s="13">
        <f t="shared" si="84"/>
        <v>9.2423318391407481</v>
      </c>
      <c r="BI84" s="13">
        <f t="shared" si="84"/>
        <v>9.2448198656647591</v>
      </c>
      <c r="BJ84" s="13">
        <f t="shared" si="84"/>
        <v>9.2370090989222753</v>
      </c>
      <c r="BK84" s="13">
        <f t="shared" si="84"/>
        <v>9.2614932120498388</v>
      </c>
      <c r="BL84" s="13">
        <f t="shared" si="78"/>
        <v>9.1843396152306198</v>
      </c>
    </row>
    <row r="85" spans="1:64">
      <c r="A85" s="124" t="s">
        <v>393</v>
      </c>
      <c r="B85" s="125" t="s">
        <v>59</v>
      </c>
      <c r="C85" s="124">
        <v>54388.4234</v>
      </c>
      <c r="D85" s="124" t="s">
        <v>179</v>
      </c>
      <c r="E85" s="1">
        <f t="shared" ref="E85:E121" si="86">(C85-C$7)/C$8</f>
        <v>26482.272158464981</v>
      </c>
      <c r="F85" s="36">
        <f t="shared" si="85"/>
        <v>26482</v>
      </c>
      <c r="G85" s="1">
        <f t="shared" ref="G85:G116" si="87">C85-(C$7+C$8*F85)</f>
        <v>0.19847879999724682</v>
      </c>
      <c r="K85" s="1">
        <f>G85</f>
        <v>0.19847879999724682</v>
      </c>
      <c r="L85" s="3">
        <f t="shared" ca="1" si="82"/>
        <v>0.19710269559570015</v>
      </c>
      <c r="M85" s="22">
        <f t="shared" ref="M85:M121" si="88">+D$11+D$12*F85+D$13*F85^2</f>
        <v>0.18593988016726462</v>
      </c>
      <c r="N85" s="11">
        <f t="shared" ref="N85:N121" si="89">C85-15018.5</f>
        <v>39369.9234</v>
      </c>
      <c r="O85" s="4">
        <f t="shared" si="66"/>
        <v>1.5722451050272093E-4</v>
      </c>
      <c r="Q85" s="1">
        <f t="shared" si="67"/>
        <v>1.5722451050272093E-4</v>
      </c>
      <c r="S85" s="74">
        <v>1</v>
      </c>
      <c r="Z85" s="203">
        <f t="shared" ref="Z85:Z121" si="90">F85</f>
        <v>26482</v>
      </c>
      <c r="AA85" s="68">
        <f t="shared" ref="AA85:AA116" si="91">AB$3+AB$4*Z85+AB$5*Z85^2+AH85</f>
        <v>0.19166292434526888</v>
      </c>
      <c r="AB85" s="68">
        <f t="shared" ref="AB85:AB121" si="92">IF(S85&lt;&gt;0,G85-AH85, -9999)</f>
        <v>0.19275575581924256</v>
      </c>
      <c r="AC85" s="197">
        <f t="shared" ref="AC85:AC121" si="93">+G85-M85</f>
        <v>1.2538919829982204E-2</v>
      </c>
      <c r="AD85" s="202">
        <f t="shared" si="56"/>
        <v>6.8158756519779429E-3</v>
      </c>
      <c r="AE85" s="68">
        <f t="shared" ref="AE85:AE121" si="94">+(G85-AA85)^2*S85</f>
        <v>4.6456160903225745E-5</v>
      </c>
      <c r="AF85" s="13">
        <f t="shared" ref="AF85:AF121" si="95">IF(S85&lt;&gt;0,G85-P85, -9999)</f>
        <v>0.19847879999724682</v>
      </c>
      <c r="AG85" s="167"/>
      <c r="AH85" s="13">
        <f t="shared" ref="AH85:AH116" si="96">$AB$6*($AB$11/AI85*AJ85+$AB$12)</f>
        <v>5.7230441780042659E-3</v>
      </c>
      <c r="AI85" s="13">
        <f t="shared" ref="AI85:AI121" si="97">1+$AB$7*COS(AL85)</f>
        <v>0.74795904066560581</v>
      </c>
      <c r="AJ85" s="13">
        <f t="shared" ref="AJ85:AJ121" si="98">SIN(AL85+RADIANS($AB$9))</f>
        <v>0.87232354827176484</v>
      </c>
      <c r="AK85" s="13">
        <f t="shared" ref="AK85:AK116" si="99">$AB$7*SIN(AL85)</f>
        <v>0.20359605796232461</v>
      </c>
      <c r="AL85" s="13">
        <f t="shared" ref="AL85:AL116" si="100">2*ATAN(AM85)</f>
        <v>2.4621199890452625</v>
      </c>
      <c r="AM85" s="13">
        <f t="shared" ref="AM85:AM116" si="101">SQRT((1+$AB$7)/(1-$AB$7))*TAN(AN85/2)</f>
        <v>2.8293325769646809</v>
      </c>
      <c r="AN85" s="68">
        <f t="shared" si="83"/>
        <v>21.07245246883431</v>
      </c>
      <c r="AO85" s="68">
        <f t="shared" si="83"/>
        <v>21.072437521222025</v>
      </c>
      <c r="AP85" s="68">
        <f t="shared" si="83"/>
        <v>21.072513541125826</v>
      </c>
      <c r="AQ85" s="68">
        <f t="shared" si="83"/>
        <v>21.07212684379299</v>
      </c>
      <c r="AR85" s="68">
        <f t="shared" si="83"/>
        <v>21.07409186151747</v>
      </c>
      <c r="AS85" s="68">
        <f t="shared" si="83"/>
        <v>21.064053424127607</v>
      </c>
      <c r="AT85" s="68">
        <f t="shared" si="83"/>
        <v>21.114034170312408</v>
      </c>
      <c r="AU85" s="68">
        <f t="shared" ref="AU85:AU121" si="102">RADIANS($AB$9)+$AB$18*(F85-AB$15)</f>
        <v>20.814930759729613</v>
      </c>
      <c r="AW85" s="13">
        <v>11500</v>
      </c>
      <c r="AX85" s="13">
        <f t="shared" si="71"/>
        <v>-3.5789405673146459E-2</v>
      </c>
      <c r="AY85" s="13">
        <f t="shared" si="72"/>
        <v>-4.3408923449969716E-2</v>
      </c>
      <c r="AZ85" s="13">
        <f t="shared" si="73"/>
        <v>7.6195177768232578E-3</v>
      </c>
      <c r="BA85" s="13">
        <f t="shared" si="74"/>
        <v>0.67686308960051544</v>
      </c>
      <c r="BB85" s="13">
        <f t="shared" si="75"/>
        <v>0.97095200001480564</v>
      </c>
      <c r="BC85" s="13">
        <f t="shared" si="76"/>
        <v>-3.0685852523018977</v>
      </c>
      <c r="BD85" s="13">
        <f t="shared" si="77"/>
        <v>-27.382313834414429</v>
      </c>
      <c r="BE85" s="13">
        <f t="shared" si="84"/>
        <v>9.5269078295592617</v>
      </c>
      <c r="BF85" s="13">
        <f t="shared" si="84"/>
        <v>9.5269567325372506</v>
      </c>
      <c r="BG85" s="13">
        <f t="shared" si="84"/>
        <v>9.5268050072382557</v>
      </c>
      <c r="BH85" s="13">
        <f t="shared" si="84"/>
        <v>9.5272757545020195</v>
      </c>
      <c r="BI85" s="13">
        <f t="shared" si="84"/>
        <v>9.5258152744145868</v>
      </c>
      <c r="BJ85" s="13">
        <f t="shared" si="84"/>
        <v>9.5303470921393316</v>
      </c>
      <c r="BK85" s="13">
        <f t="shared" si="84"/>
        <v>9.5162916986181472</v>
      </c>
      <c r="BL85" s="13">
        <f t="shared" si="78"/>
        <v>9.5599561746059898</v>
      </c>
    </row>
    <row r="86" spans="1:64">
      <c r="A86" s="104" t="s">
        <v>60</v>
      </c>
      <c r="B86" s="105"/>
      <c r="C86" s="86">
        <v>54684.883800000003</v>
      </c>
      <c r="D86" s="106">
        <v>2.0000000000000001E-4</v>
      </c>
      <c r="E86" s="1">
        <f t="shared" si="86"/>
        <v>26888.785133103138</v>
      </c>
      <c r="F86" s="36">
        <f t="shared" si="85"/>
        <v>26888.5</v>
      </c>
      <c r="G86" s="1">
        <f t="shared" si="87"/>
        <v>0.2079409000070882</v>
      </c>
      <c r="K86" s="1">
        <f>+G86</f>
        <v>0.2079409000070882</v>
      </c>
      <c r="L86" s="3">
        <f t="shared" ca="1" si="82"/>
        <v>0.2062744082286746</v>
      </c>
      <c r="M86" s="22">
        <f t="shared" si="88"/>
        <v>0.19496023286455116</v>
      </c>
      <c r="N86" s="11">
        <f t="shared" si="89"/>
        <v>39666.383800000003</v>
      </c>
      <c r="O86" s="4">
        <f t="shared" si="66"/>
        <v>1.6849771946534069E-4</v>
      </c>
      <c r="Q86" s="1">
        <f t="shared" si="67"/>
        <v>1.6849771946534069E-4</v>
      </c>
      <c r="S86" s="74">
        <v>1</v>
      </c>
      <c r="Z86" s="203">
        <f t="shared" si="90"/>
        <v>26888.5</v>
      </c>
      <c r="AA86" s="68">
        <f t="shared" si="91"/>
        <v>0.20184460731288972</v>
      </c>
      <c r="AB86" s="68">
        <f t="shared" si="92"/>
        <v>0.20105652555874964</v>
      </c>
      <c r="AC86" s="197">
        <f t="shared" si="93"/>
        <v>1.2980667142537039E-2</v>
      </c>
      <c r="AD86" s="202">
        <f t="shared" si="56"/>
        <v>6.0962926941984796E-3</v>
      </c>
      <c r="AE86" s="68">
        <f t="shared" si="94"/>
        <v>3.716478461333776E-5</v>
      </c>
      <c r="AF86" s="13">
        <f t="shared" si="95"/>
        <v>0.2079409000070882</v>
      </c>
      <c r="AG86" s="167"/>
      <c r="AH86" s="13">
        <f t="shared" si="96"/>
        <v>6.8843744483385472E-3</v>
      </c>
      <c r="AI86" s="13">
        <f t="shared" si="97"/>
        <v>0.71372489231377745</v>
      </c>
      <c r="AJ86" s="13">
        <f t="shared" si="98"/>
        <v>0.94962346112999063</v>
      </c>
      <c r="AK86" s="13">
        <f t="shared" si="99"/>
        <v>0.15173187772924218</v>
      </c>
      <c r="AL86" s="13">
        <f t="shared" si="100"/>
        <v>2.6542175189403925</v>
      </c>
      <c r="AM86" s="13">
        <f t="shared" si="101"/>
        <v>4.0220625805160575</v>
      </c>
      <c r="AN86" s="68">
        <f t="shared" si="83"/>
        <v>21.321446711518064</v>
      </c>
      <c r="AO86" s="68">
        <f t="shared" si="83"/>
        <v>21.321383909951415</v>
      </c>
      <c r="AP86" s="68">
        <f t="shared" si="83"/>
        <v>21.321631130603485</v>
      </c>
      <c r="AQ86" s="68">
        <f t="shared" si="83"/>
        <v>21.32065765756138</v>
      </c>
      <c r="AR86" s="68">
        <f t="shared" si="83"/>
        <v>21.324486547131993</v>
      </c>
      <c r="AS86" s="68">
        <f t="shared" si="83"/>
        <v>21.30935877229577</v>
      </c>
      <c r="AT86" s="68">
        <f t="shared" si="83"/>
        <v>21.368125330759511</v>
      </c>
      <c r="AU86" s="68">
        <f t="shared" si="102"/>
        <v>21.120307022501787</v>
      </c>
      <c r="AW86" s="13">
        <v>12000</v>
      </c>
      <c r="AX86" s="13">
        <f t="shared" si="71"/>
        <v>-3.2259088990626558E-2</v>
      </c>
      <c r="AY86" s="13">
        <f t="shared" si="72"/>
        <v>-3.899307690842066E-2</v>
      </c>
      <c r="AZ86" s="13">
        <f t="shared" si="73"/>
        <v>6.7339879177941032E-3</v>
      </c>
      <c r="BA86" s="13">
        <f t="shared" si="74"/>
        <v>0.68853328932942326</v>
      </c>
      <c r="BB86" s="13">
        <f t="shared" si="75"/>
        <v>0.90146117465823039</v>
      </c>
      <c r="BC86" s="13">
        <f t="shared" si="76"/>
        <v>-2.8625407141040107</v>
      </c>
      <c r="BD86" s="13">
        <f t="shared" si="77"/>
        <v>-7.1205553985493966</v>
      </c>
      <c r="BE86" s="13">
        <f t="shared" si="84"/>
        <v>9.8129159032141793</v>
      </c>
      <c r="BF86" s="13">
        <f t="shared" si="84"/>
        <v>9.8130292814647522</v>
      </c>
      <c r="BG86" s="13">
        <f t="shared" si="84"/>
        <v>9.8126512388600347</v>
      </c>
      <c r="BH86" s="13">
        <f t="shared" si="84"/>
        <v>9.8139119923355587</v>
      </c>
      <c r="BI86" s="13">
        <f t="shared" si="84"/>
        <v>9.8097099635799658</v>
      </c>
      <c r="BJ86" s="13">
        <f t="shared" si="84"/>
        <v>9.8237435087806038</v>
      </c>
      <c r="BK86" s="13">
        <f t="shared" si="84"/>
        <v>9.7771786185683531</v>
      </c>
      <c r="BL86" s="13">
        <f t="shared" si="78"/>
        <v>9.9355727339813633</v>
      </c>
    </row>
    <row r="87" spans="1:64">
      <c r="A87" s="86" t="s">
        <v>61</v>
      </c>
      <c r="B87" s="101" t="s">
        <v>52</v>
      </c>
      <c r="C87" s="86">
        <v>54768.752</v>
      </c>
      <c r="D87" s="86">
        <v>5.9999999999999995E-4</v>
      </c>
      <c r="E87" s="1">
        <f t="shared" si="86"/>
        <v>27003.787040472711</v>
      </c>
      <c r="F87" s="36">
        <f t="shared" si="85"/>
        <v>27003.5</v>
      </c>
      <c r="G87" s="1">
        <f t="shared" si="87"/>
        <v>0.20933190000505419</v>
      </c>
      <c r="K87" s="1">
        <f>+G87</f>
        <v>0.20933190000505419</v>
      </c>
      <c r="L87" s="3">
        <f t="shared" ca="1" si="82"/>
        <v>0.20886911167957767</v>
      </c>
      <c r="M87" s="22">
        <f t="shared" si="88"/>
        <v>0.19753893688510046</v>
      </c>
      <c r="N87" s="11">
        <f t="shared" si="89"/>
        <v>39750.252</v>
      </c>
      <c r="O87" s="4">
        <f t="shared" si="66"/>
        <v>1.3907397914858884E-4</v>
      </c>
      <c r="Q87" s="1">
        <f t="shared" si="67"/>
        <v>1.3907397914858884E-4</v>
      </c>
      <c r="S87" s="74">
        <v>1</v>
      </c>
      <c r="Z87" s="203">
        <f t="shared" si="90"/>
        <v>27003.5</v>
      </c>
      <c r="AA87" s="68">
        <f t="shared" si="91"/>
        <v>0.20467086267399634</v>
      </c>
      <c r="AB87" s="68">
        <f t="shared" si="92"/>
        <v>0.20219997421615832</v>
      </c>
      <c r="AC87" s="197">
        <f t="shared" si="93"/>
        <v>1.1792963119953731E-2</v>
      </c>
      <c r="AD87" s="202">
        <f t="shared" si="56"/>
        <v>4.6610373310578546E-3</v>
      </c>
      <c r="AE87" s="68">
        <f t="shared" si="94"/>
        <v>2.1725269001514927E-5</v>
      </c>
      <c r="AF87" s="13">
        <f t="shared" si="95"/>
        <v>0.20933190000505419</v>
      </c>
      <c r="AG87" s="167"/>
      <c r="AH87" s="13">
        <f t="shared" si="96"/>
        <v>7.1319257888958782E-3</v>
      </c>
      <c r="AI87" s="13">
        <f t="shared" si="97"/>
        <v>0.70630368942724686</v>
      </c>
      <c r="AJ87" s="13">
        <f t="shared" si="98"/>
        <v>0.96447776203024771</v>
      </c>
      <c r="AK87" s="13">
        <f t="shared" si="99"/>
        <v>0.1368154858046155</v>
      </c>
      <c r="AL87" s="13">
        <f t="shared" si="100"/>
        <v>2.7056445507302569</v>
      </c>
      <c r="AM87" s="13">
        <f t="shared" si="101"/>
        <v>4.514812829410829</v>
      </c>
      <c r="AN87" s="68">
        <f t="shared" si="83"/>
        <v>21.389977348622896</v>
      </c>
      <c r="AO87" s="68">
        <f t="shared" si="83"/>
        <v>21.38989768369542</v>
      </c>
      <c r="AP87" s="68">
        <f t="shared" si="83"/>
        <v>21.390195823063962</v>
      </c>
      <c r="AQ87" s="68">
        <f t="shared" si="83"/>
        <v>21.389079748108983</v>
      </c>
      <c r="AR87" s="68">
        <f t="shared" si="83"/>
        <v>21.393253366511711</v>
      </c>
      <c r="AS87" s="68">
        <f t="shared" si="83"/>
        <v>21.377583888000824</v>
      </c>
      <c r="AT87" s="68">
        <f t="shared" si="83"/>
        <v>21.435584039902444</v>
      </c>
      <c r="AU87" s="68">
        <f t="shared" si="102"/>
        <v>21.206698831158121</v>
      </c>
      <c r="AW87" s="13">
        <v>12500</v>
      </c>
      <c r="AX87" s="13">
        <f t="shared" si="71"/>
        <v>-2.909907465072236E-2</v>
      </c>
      <c r="AY87" s="13">
        <f t="shared" si="72"/>
        <v>-3.4353621849184904E-2</v>
      </c>
      <c r="AZ87" s="13">
        <f t="shared" si="73"/>
        <v>5.254547198462545E-3</v>
      </c>
      <c r="BA87" s="13">
        <f t="shared" si="74"/>
        <v>0.71516166413397197</v>
      </c>
      <c r="BB87" s="13">
        <f t="shared" si="75"/>
        <v>0.78668697978333413</v>
      </c>
      <c r="BC87" s="13">
        <f t="shared" si="76"/>
        <v>-2.6448313412961055</v>
      </c>
      <c r="BD87" s="13">
        <f t="shared" si="77"/>
        <v>-3.9429423376168056</v>
      </c>
      <c r="BE87" s="13">
        <f t="shared" si="84"/>
        <v>10.106908927070377</v>
      </c>
      <c r="BF87" s="13">
        <f t="shared" si="84"/>
        <v>10.106968680485618</v>
      </c>
      <c r="BG87" s="13">
        <f t="shared" si="84"/>
        <v>10.106731102657196</v>
      </c>
      <c r="BH87" s="13">
        <f t="shared" si="84"/>
        <v>10.107675976598243</v>
      </c>
      <c r="BI87" s="13">
        <f t="shared" si="84"/>
        <v>10.103922384072552</v>
      </c>
      <c r="BJ87" s="13">
        <f t="shared" si="84"/>
        <v>10.118902356429007</v>
      </c>
      <c r="BK87" s="13">
        <f t="shared" si="84"/>
        <v>10.06015150194669</v>
      </c>
      <c r="BL87" s="13">
        <f t="shared" si="78"/>
        <v>10.311189293356733</v>
      </c>
    </row>
    <row r="88" spans="1:64">
      <c r="A88" s="181" t="s">
        <v>527</v>
      </c>
      <c r="B88" s="182" t="s">
        <v>59</v>
      </c>
      <c r="C88" s="186">
        <v>54817.979319999999</v>
      </c>
      <c r="D88" t="s">
        <v>543</v>
      </c>
      <c r="E88" s="1">
        <f t="shared" si="86"/>
        <v>27071.288616692211</v>
      </c>
      <c r="F88" s="36">
        <f t="shared" si="85"/>
        <v>27071</v>
      </c>
      <c r="G88" s="1">
        <f t="shared" si="87"/>
        <v>0.21048140000493731</v>
      </c>
      <c r="K88" s="1">
        <f>+G88</f>
        <v>0.21048140000493731</v>
      </c>
      <c r="L88" s="3">
        <f t="shared" ca="1" si="82"/>
        <v>0.21039208979206414</v>
      </c>
      <c r="M88" s="22">
        <f t="shared" si="88"/>
        <v>0.19905803318245127</v>
      </c>
      <c r="N88" s="11">
        <f t="shared" si="89"/>
        <v>39799.479319999999</v>
      </c>
      <c r="O88" s="4">
        <f t="shared" ref="O88:O121" si="103">+(M88-G88)^2</f>
        <v>1.3049330956107485E-4</v>
      </c>
      <c r="Q88" s="1">
        <f t="shared" ref="Q88:Q121" si="104">+S88*O88</f>
        <v>1.3049330956107485E-4</v>
      </c>
      <c r="S88" s="74">
        <v>1</v>
      </c>
      <c r="Z88" s="203">
        <f t="shared" si="90"/>
        <v>27071</v>
      </c>
      <c r="AA88" s="68">
        <f t="shared" si="91"/>
        <v>0.20631875267590852</v>
      </c>
      <c r="AB88" s="68">
        <f t="shared" si="92"/>
        <v>0.20322068051148007</v>
      </c>
      <c r="AC88" s="197">
        <f t="shared" si="93"/>
        <v>1.1423366822486042E-2</v>
      </c>
      <c r="AD88" s="202">
        <f t="shared" ref="AD88:AD121" si="105">IF(S88&lt;&gt;0,G88-AA88, -9999)</f>
        <v>4.1626473290287958E-3</v>
      </c>
      <c r="AE88" s="68">
        <f t="shared" si="94"/>
        <v>1.7327632785870566E-5</v>
      </c>
      <c r="AF88" s="13">
        <f t="shared" si="95"/>
        <v>0.21048140000493731</v>
      </c>
      <c r="AG88" s="167"/>
      <c r="AH88" s="13">
        <f t="shared" si="96"/>
        <v>7.260719493457253E-3</v>
      </c>
      <c r="AI88" s="13">
        <f t="shared" si="97"/>
        <v>0.70236927906777424</v>
      </c>
      <c r="AJ88" s="13">
        <f t="shared" si="98"/>
        <v>0.97189897790420288</v>
      </c>
      <c r="AK88" s="13">
        <f t="shared" si="99"/>
        <v>0.12803106637595241</v>
      </c>
      <c r="AL88" s="13">
        <f t="shared" si="100"/>
        <v>2.7353532325692238</v>
      </c>
      <c r="AM88" s="13">
        <f t="shared" si="101"/>
        <v>4.8553115937256948</v>
      </c>
      <c r="AN88" s="68">
        <f t="shared" si="83"/>
        <v>21.429883061884262</v>
      </c>
      <c r="AO88" s="68">
        <f t="shared" si="83"/>
        <v>21.429794073700783</v>
      </c>
      <c r="AP88" s="68">
        <f t="shared" si="83"/>
        <v>21.430118486667897</v>
      </c>
      <c r="AQ88" s="68">
        <f t="shared" si="83"/>
        <v>21.428935495928812</v>
      </c>
      <c r="AR88" s="68">
        <f t="shared" si="83"/>
        <v>21.433245109605526</v>
      </c>
      <c r="AS88" s="68">
        <f t="shared" si="83"/>
        <v>21.417488308474166</v>
      </c>
      <c r="AT88" s="68">
        <f t="shared" si="83"/>
        <v>21.474374650699044</v>
      </c>
      <c r="AU88" s="68">
        <f t="shared" si="102"/>
        <v>21.2574070666738</v>
      </c>
      <c r="AW88" s="13">
        <v>13000</v>
      </c>
      <c r="AX88" s="13">
        <f t="shared" si="71"/>
        <v>-2.62729883760142E-2</v>
      </c>
      <c r="AY88" s="13">
        <f t="shared" si="72"/>
        <v>-2.9490558272262435E-2</v>
      </c>
      <c r="AZ88" s="13">
        <f t="shared" si="73"/>
        <v>3.2175698962482358E-3</v>
      </c>
      <c r="BA88" s="13">
        <f t="shared" si="74"/>
        <v>0.7600988639945615</v>
      </c>
      <c r="BB88" s="13">
        <f t="shared" si="75"/>
        <v>0.61714349174341709</v>
      </c>
      <c r="BC88" s="13">
        <f t="shared" si="76"/>
        <v>-2.4045145528684833</v>
      </c>
      <c r="BD88" s="13">
        <f t="shared" si="77"/>
        <v>-2.5894433844442579</v>
      </c>
      <c r="BE88" s="13">
        <f t="shared" si="84"/>
        <v>10.415757931577691</v>
      </c>
      <c r="BF88" s="13">
        <f t="shared" si="84"/>
        <v>10.415765927604639</v>
      </c>
      <c r="BG88" s="13">
        <f t="shared" si="84"/>
        <v>10.415720883097928</v>
      </c>
      <c r="BH88" s="13">
        <f t="shared" si="84"/>
        <v>10.415974675515557</v>
      </c>
      <c r="BI88" s="13">
        <f t="shared" si="84"/>
        <v>10.414546024640684</v>
      </c>
      <c r="BJ88" s="13">
        <f t="shared" si="84"/>
        <v>10.422629289830921</v>
      </c>
      <c r="BK88" s="13">
        <f t="shared" si="84"/>
        <v>10.3781282834541</v>
      </c>
      <c r="BL88" s="13">
        <f t="shared" si="78"/>
        <v>10.686805852732103</v>
      </c>
    </row>
    <row r="89" spans="1:64">
      <c r="A89" s="181" t="s">
        <v>527</v>
      </c>
      <c r="B89" s="182" t="s">
        <v>59</v>
      </c>
      <c r="C89" s="186">
        <v>54817.97969</v>
      </c>
      <c r="D89" t="s">
        <v>542</v>
      </c>
      <c r="E89" s="1">
        <f t="shared" si="86"/>
        <v>27071.289124044295</v>
      </c>
      <c r="F89" s="36">
        <f t="shared" si="85"/>
        <v>27071</v>
      </c>
      <c r="G89" s="1">
        <f t="shared" si="87"/>
        <v>0.21085140000650426</v>
      </c>
      <c r="K89" s="1">
        <f>+G89</f>
        <v>0.21085140000650426</v>
      </c>
      <c r="L89" s="3">
        <f t="shared" ca="1" si="82"/>
        <v>0.21039208979206414</v>
      </c>
      <c r="M89" s="22">
        <f t="shared" si="88"/>
        <v>0.19905803318245127</v>
      </c>
      <c r="N89" s="11">
        <f t="shared" si="89"/>
        <v>39799.47969</v>
      </c>
      <c r="O89" s="4">
        <f t="shared" si="103"/>
        <v>1.3908350104667377E-4</v>
      </c>
      <c r="Q89" s="1">
        <f t="shared" si="104"/>
        <v>1.3908350104667377E-4</v>
      </c>
      <c r="S89" s="74">
        <v>1</v>
      </c>
      <c r="Z89" s="203">
        <f t="shared" si="90"/>
        <v>27071</v>
      </c>
      <c r="AA89" s="68">
        <f t="shared" si="91"/>
        <v>0.20631875267590852</v>
      </c>
      <c r="AB89" s="68">
        <f t="shared" si="92"/>
        <v>0.20359068051304702</v>
      </c>
      <c r="AC89" s="197">
        <f t="shared" si="93"/>
        <v>1.1793366824052992E-2</v>
      </c>
      <c r="AD89" s="202">
        <f t="shared" si="105"/>
        <v>4.532647330595746E-3</v>
      </c>
      <c r="AE89" s="68">
        <f t="shared" si="94"/>
        <v>2.054489182355674E-5</v>
      </c>
      <c r="AF89" s="13">
        <f t="shared" si="95"/>
        <v>0.21085140000650426</v>
      </c>
      <c r="AG89" s="167"/>
      <c r="AH89" s="13">
        <f t="shared" si="96"/>
        <v>7.260719493457253E-3</v>
      </c>
      <c r="AI89" s="13">
        <f t="shared" si="97"/>
        <v>0.70236927906777424</v>
      </c>
      <c r="AJ89" s="13">
        <f t="shared" si="98"/>
        <v>0.97189897790420288</v>
      </c>
      <c r="AK89" s="13">
        <f t="shared" si="99"/>
        <v>0.12803106637595241</v>
      </c>
      <c r="AL89" s="13">
        <f t="shared" si="100"/>
        <v>2.7353532325692238</v>
      </c>
      <c r="AM89" s="13">
        <f t="shared" si="101"/>
        <v>4.8553115937256948</v>
      </c>
      <c r="AN89" s="68">
        <f t="shared" si="83"/>
        <v>21.429883061884262</v>
      </c>
      <c r="AO89" s="68">
        <f t="shared" si="83"/>
        <v>21.429794073700783</v>
      </c>
      <c r="AP89" s="68">
        <f t="shared" si="83"/>
        <v>21.430118486667897</v>
      </c>
      <c r="AQ89" s="68">
        <f t="shared" si="83"/>
        <v>21.428935495928812</v>
      </c>
      <c r="AR89" s="68">
        <f t="shared" si="83"/>
        <v>21.433245109605526</v>
      </c>
      <c r="AS89" s="68">
        <f t="shared" si="83"/>
        <v>21.417488308474166</v>
      </c>
      <c r="AT89" s="68">
        <f t="shared" si="83"/>
        <v>21.474374650699044</v>
      </c>
      <c r="AU89" s="68">
        <f t="shared" si="102"/>
        <v>21.2574070666738</v>
      </c>
      <c r="AW89" s="13">
        <v>13500</v>
      </c>
      <c r="AX89" s="13">
        <f t="shared" si="71"/>
        <v>-2.3713584730905585E-2</v>
      </c>
      <c r="AY89" s="13">
        <f t="shared" si="72"/>
        <v>-2.4403886177653239E-2</v>
      </c>
      <c r="AZ89" s="13">
        <f t="shared" si="73"/>
        <v>6.9030144674765421E-4</v>
      </c>
      <c r="BA89" s="13">
        <f t="shared" si="74"/>
        <v>0.82925613557316702</v>
      </c>
      <c r="BB89" s="13">
        <f t="shared" si="75"/>
        <v>0.37689396308235484</v>
      </c>
      <c r="BC89" s="13">
        <f t="shared" si="76"/>
        <v>-2.1258480227160224</v>
      </c>
      <c r="BD89" s="13">
        <f t="shared" si="77"/>
        <v>-1.7967236040775958</v>
      </c>
      <c r="BE89" s="13">
        <f t="shared" si="84"/>
        <v>10.748279117463666</v>
      </c>
      <c r="BF89" s="13">
        <f t="shared" si="84"/>
        <v>10.748279148910594</v>
      </c>
      <c r="BG89" s="13">
        <f t="shared" si="84"/>
        <v>10.748278752401733</v>
      </c>
      <c r="BH89" s="13">
        <f t="shared" si="84"/>
        <v>10.748283751958708</v>
      </c>
      <c r="BI89" s="13">
        <f t="shared" si="84"/>
        <v>10.748220720082307</v>
      </c>
      <c r="BJ89" s="13">
        <f t="shared" si="84"/>
        <v>10.749016548910664</v>
      </c>
      <c r="BK89" s="13">
        <f t="shared" si="84"/>
        <v>10.73914606739006</v>
      </c>
      <c r="BL89" s="13">
        <f t="shared" si="78"/>
        <v>11.062422412107475</v>
      </c>
    </row>
    <row r="90" spans="1:64">
      <c r="A90" s="181" t="s">
        <v>527</v>
      </c>
      <c r="B90" s="182" t="s">
        <v>59</v>
      </c>
      <c r="C90" s="186">
        <v>54817.979740000002</v>
      </c>
      <c r="D90" t="s">
        <v>535</v>
      </c>
      <c r="E90" s="1">
        <f t="shared" si="86"/>
        <v>27071.289192605389</v>
      </c>
      <c r="F90" s="36">
        <f t="shared" si="85"/>
        <v>27071</v>
      </c>
      <c r="G90" s="1">
        <f t="shared" si="87"/>
        <v>0.21090140000887914</v>
      </c>
      <c r="K90" s="1">
        <f>+G90</f>
        <v>0.21090140000887914</v>
      </c>
      <c r="L90" s="3">
        <f t="shared" ca="1" si="82"/>
        <v>0.21039208979206414</v>
      </c>
      <c r="M90" s="22">
        <f t="shared" si="88"/>
        <v>0.19905803318245127</v>
      </c>
      <c r="N90" s="11">
        <f t="shared" si="89"/>
        <v>39799.479740000002</v>
      </c>
      <c r="O90" s="4">
        <f t="shared" si="103"/>
        <v>1.4026533778533203E-4</v>
      </c>
      <c r="Q90" s="1">
        <f t="shared" si="104"/>
        <v>1.4026533778533203E-4</v>
      </c>
      <c r="S90" s="74">
        <v>1</v>
      </c>
      <c r="Z90" s="203">
        <f t="shared" si="90"/>
        <v>27071</v>
      </c>
      <c r="AA90" s="68">
        <f t="shared" si="91"/>
        <v>0.20631875267590852</v>
      </c>
      <c r="AB90" s="68">
        <f t="shared" si="92"/>
        <v>0.20364068051542189</v>
      </c>
      <c r="AC90" s="197">
        <f t="shared" si="93"/>
        <v>1.1843366826427865E-2</v>
      </c>
      <c r="AD90" s="202">
        <f t="shared" si="105"/>
        <v>4.5826473329706185E-3</v>
      </c>
      <c r="AE90" s="68">
        <f t="shared" si="94"/>
        <v>2.1000656578382723E-5</v>
      </c>
      <c r="AF90" s="13">
        <f t="shared" si="95"/>
        <v>0.21090140000887914</v>
      </c>
      <c r="AG90" s="167"/>
      <c r="AH90" s="13">
        <f t="shared" si="96"/>
        <v>7.260719493457253E-3</v>
      </c>
      <c r="AI90" s="13">
        <f t="shared" si="97"/>
        <v>0.70236927906777424</v>
      </c>
      <c r="AJ90" s="13">
        <f t="shared" si="98"/>
        <v>0.97189897790420288</v>
      </c>
      <c r="AK90" s="13">
        <f t="shared" si="99"/>
        <v>0.12803106637595241</v>
      </c>
      <c r="AL90" s="13">
        <f t="shared" si="100"/>
        <v>2.7353532325692238</v>
      </c>
      <c r="AM90" s="13">
        <f t="shared" si="101"/>
        <v>4.8553115937256948</v>
      </c>
      <c r="AN90" s="68">
        <f t="shared" si="83"/>
        <v>21.429883061884262</v>
      </c>
      <c r="AO90" s="68">
        <f t="shared" si="83"/>
        <v>21.429794073700783</v>
      </c>
      <c r="AP90" s="68">
        <f t="shared" si="83"/>
        <v>21.430118486667897</v>
      </c>
      <c r="AQ90" s="68">
        <f t="shared" si="83"/>
        <v>21.428935495928812</v>
      </c>
      <c r="AR90" s="68">
        <f t="shared" si="83"/>
        <v>21.433245109605526</v>
      </c>
      <c r="AS90" s="68">
        <f t="shared" si="83"/>
        <v>21.417488308474166</v>
      </c>
      <c r="AT90" s="68">
        <f t="shared" si="83"/>
        <v>21.474374650699044</v>
      </c>
      <c r="AU90" s="68">
        <f t="shared" si="102"/>
        <v>21.2574070666738</v>
      </c>
      <c r="AW90" s="13">
        <v>14000</v>
      </c>
      <c r="AX90" s="13">
        <f t="shared" si="71"/>
        <v>-2.1277380453611591E-2</v>
      </c>
      <c r="AY90" s="13">
        <f t="shared" si="72"/>
        <v>-1.9093605565357316E-2</v>
      </c>
      <c r="AZ90" s="13">
        <f t="shared" si="73"/>
        <v>-2.1837748882542756E-3</v>
      </c>
      <c r="BA90" s="13">
        <f t="shared" si="74"/>
        <v>0.93139761039714219</v>
      </c>
      <c r="BB90" s="13">
        <f t="shared" si="75"/>
        <v>4.4724714201697234E-2</v>
      </c>
      <c r="BC90" s="13">
        <f t="shared" si="76"/>
        <v>-1.7841469845241</v>
      </c>
      <c r="BD90" s="13">
        <f t="shared" si="77"/>
        <v>-1.239846883069353</v>
      </c>
      <c r="BE90" s="13">
        <f t="shared" si="84"/>
        <v>11.116401155044056</v>
      </c>
      <c r="BF90" s="13">
        <f t="shared" si="84"/>
        <v>11.116401157875186</v>
      </c>
      <c r="BG90" s="13">
        <f t="shared" si="84"/>
        <v>11.116401230370272</v>
      </c>
      <c r="BH90" s="13">
        <f t="shared" si="84"/>
        <v>11.11640308669384</v>
      </c>
      <c r="BI90" s="13">
        <f t="shared" si="84"/>
        <v>11.116450610421177</v>
      </c>
      <c r="BJ90" s="13">
        <f t="shared" si="84"/>
        <v>11.117660996825419</v>
      </c>
      <c r="BK90" s="13">
        <f t="shared" si="84"/>
        <v>11.145240459809818</v>
      </c>
      <c r="BL90" s="13">
        <f t="shared" si="78"/>
        <v>11.438038971482847</v>
      </c>
    </row>
    <row r="91" spans="1:64">
      <c r="A91" s="106" t="s">
        <v>168</v>
      </c>
      <c r="B91" s="105" t="s">
        <v>52</v>
      </c>
      <c r="C91" s="106">
        <v>55374.433400000002</v>
      </c>
      <c r="D91" s="106">
        <v>1.8E-3</v>
      </c>
      <c r="E91" s="1">
        <f t="shared" si="86"/>
        <v>27834.310603137415</v>
      </c>
      <c r="F91" s="36">
        <f t="shared" si="85"/>
        <v>27834</v>
      </c>
      <c r="G91" s="1">
        <f t="shared" si="87"/>
        <v>0.22651559999940218</v>
      </c>
      <c r="J91" s="1">
        <f>+G91</f>
        <v>0.22651559999940218</v>
      </c>
      <c r="L91" s="3">
        <f t="shared" ca="1" si="82"/>
        <v>0.22760738312283801</v>
      </c>
      <c r="M91" s="22">
        <f t="shared" si="88"/>
        <v>0.21651283631472892</v>
      </c>
      <c r="N91" s="11">
        <f t="shared" si="89"/>
        <v>40355.933400000002</v>
      </c>
      <c r="O91" s="4">
        <f t="shared" si="103"/>
        <v>1.0005528133141818E-4</v>
      </c>
      <c r="Q91" s="1">
        <f t="shared" si="104"/>
        <v>1.0005528133141818E-4</v>
      </c>
      <c r="S91" s="74">
        <v>1</v>
      </c>
      <c r="Z91" s="203">
        <f t="shared" si="90"/>
        <v>27834</v>
      </c>
      <c r="AA91" s="68">
        <f t="shared" si="91"/>
        <v>0.22439534948336121</v>
      </c>
      <c r="AB91" s="68">
        <f t="shared" si="92"/>
        <v>0.2186330868307699</v>
      </c>
      <c r="AC91" s="197">
        <f t="shared" si="93"/>
        <v>1.000276368467326E-2</v>
      </c>
      <c r="AD91" s="202">
        <f t="shared" si="105"/>
        <v>2.1202505160409779E-3</v>
      </c>
      <c r="AE91" s="68">
        <f t="shared" si="94"/>
        <v>4.4954622507720329E-6</v>
      </c>
      <c r="AF91" s="13">
        <f t="shared" si="95"/>
        <v>0.22651559999940218</v>
      </c>
      <c r="AG91" s="167"/>
      <c r="AH91" s="13">
        <f t="shared" si="96"/>
        <v>7.8825131686322773E-3</v>
      </c>
      <c r="AI91" s="13">
        <f t="shared" si="97"/>
        <v>0.67721812694519323</v>
      </c>
      <c r="AJ91" s="13">
        <f t="shared" si="98"/>
        <v>0.9966505296706426</v>
      </c>
      <c r="AK91" s="13">
        <f t="shared" si="99"/>
        <v>2.8068887174781329E-2</v>
      </c>
      <c r="AL91" s="13">
        <f t="shared" si="100"/>
        <v>3.0548515530720199</v>
      </c>
      <c r="AM91" s="13">
        <f t="shared" si="101"/>
        <v>23.042661756676683</v>
      </c>
      <c r="AN91" s="68">
        <f t="shared" ref="AN91:AT100" si="106">$AU91+$AB$7*SIN(AO91)</f>
        <v>21.869827891254456</v>
      </c>
      <c r="AO91" s="68">
        <f t="shared" si="106"/>
        <v>21.869770651240955</v>
      </c>
      <c r="AP91" s="68">
        <f t="shared" si="106"/>
        <v>21.869948625435207</v>
      </c>
      <c r="AQ91" s="68">
        <f t="shared" si="106"/>
        <v>21.86939524437366</v>
      </c>
      <c r="AR91" s="68">
        <f t="shared" si="106"/>
        <v>21.871115768362689</v>
      </c>
      <c r="AS91" s="68">
        <f t="shared" si="106"/>
        <v>21.865765271392096</v>
      </c>
      <c r="AT91" s="68">
        <f t="shared" si="106"/>
        <v>21.882393155634041</v>
      </c>
      <c r="AU91" s="68">
        <f t="shared" si="102"/>
        <v>21.830597936280615</v>
      </c>
      <c r="AW91" s="13">
        <v>14500</v>
      </c>
      <c r="AX91" s="13">
        <f t="shared" si="71"/>
        <v>-1.8640876421915628E-2</v>
      </c>
      <c r="AY91" s="13">
        <f t="shared" si="72"/>
        <v>-1.355971643537468E-2</v>
      </c>
      <c r="AZ91" s="13">
        <f t="shared" si="73"/>
        <v>-5.0811599865409488E-3</v>
      </c>
      <c r="BA91" s="13">
        <f t="shared" si="74"/>
        <v>1.0739965510764078</v>
      </c>
      <c r="BB91" s="13">
        <f t="shared" si="75"/>
        <v>-0.3885237517051971</v>
      </c>
      <c r="BC91" s="13">
        <f t="shared" si="76"/>
        <v>-1.3403784082038346</v>
      </c>
      <c r="BD91" s="13">
        <f t="shared" si="77"/>
        <v>-0.7925621821134563</v>
      </c>
      <c r="BE91" s="13">
        <f t="shared" si="84"/>
        <v>11.535795904940036</v>
      </c>
      <c r="BF91" s="13">
        <f t="shared" si="84"/>
        <v>11.535802283765367</v>
      </c>
      <c r="BG91" s="13">
        <f t="shared" si="84"/>
        <v>11.535840560835736</v>
      </c>
      <c r="BH91" s="13">
        <f t="shared" si="84"/>
        <v>11.536070196684719</v>
      </c>
      <c r="BI91" s="13">
        <f t="shared" si="84"/>
        <v>11.537446012076094</v>
      </c>
      <c r="BJ91" s="13">
        <f t="shared" si="84"/>
        <v>11.545624042452493</v>
      </c>
      <c r="BK91" s="13">
        <f t="shared" si="84"/>
        <v>11.592161730196352</v>
      </c>
      <c r="BL91" s="13">
        <f t="shared" si="78"/>
        <v>11.813655530858217</v>
      </c>
    </row>
    <row r="92" spans="1:64">
      <c r="A92" s="92" t="s">
        <v>167</v>
      </c>
      <c r="B92" s="101" t="s">
        <v>52</v>
      </c>
      <c r="C92" s="86">
        <v>55483.463669999997</v>
      </c>
      <c r="D92" s="86">
        <v>2.0000000000000001E-4</v>
      </c>
      <c r="E92" s="1">
        <f t="shared" si="86"/>
        <v>27983.815290385017</v>
      </c>
      <c r="F92" s="36">
        <f t="shared" si="85"/>
        <v>27983.5</v>
      </c>
      <c r="G92" s="1">
        <f t="shared" si="87"/>
        <v>0.22993390000192448</v>
      </c>
      <c r="K92" s="1">
        <f t="shared" ref="K92:K104" si="107">+G92</f>
        <v>0.22993390000192448</v>
      </c>
      <c r="L92" s="3">
        <f t="shared" ca="1" si="82"/>
        <v>0.23098049760901196</v>
      </c>
      <c r="M92" s="22">
        <f t="shared" si="88"/>
        <v>0.21999388844348391</v>
      </c>
      <c r="N92" s="11">
        <f t="shared" si="89"/>
        <v>40464.963669999997</v>
      </c>
      <c r="O92" s="4">
        <f t="shared" si="103"/>
        <v>9.8803829781932126E-5</v>
      </c>
      <c r="Q92" s="1">
        <f t="shared" si="104"/>
        <v>0</v>
      </c>
      <c r="Z92" s="13">
        <f t="shared" si="90"/>
        <v>27983.5</v>
      </c>
      <c r="AA92" s="68">
        <f t="shared" si="91"/>
        <v>0.22782237399195979</v>
      </c>
      <c r="AB92" s="68">
        <f t="shared" si="92"/>
        <v>-9999</v>
      </c>
      <c r="AC92" s="197">
        <f t="shared" si="93"/>
        <v>9.9400115584405702E-3</v>
      </c>
      <c r="AD92" s="202">
        <f t="shared" si="105"/>
        <v>-9999</v>
      </c>
      <c r="AE92" s="68">
        <f t="shared" si="94"/>
        <v>0</v>
      </c>
      <c r="AF92" s="13">
        <f t="shared" si="95"/>
        <v>-9999</v>
      </c>
      <c r="AG92" s="167"/>
      <c r="AH92" s="13">
        <f t="shared" si="96"/>
        <v>7.8284855484758598E-3</v>
      </c>
      <c r="AI92" s="13">
        <f t="shared" si="97"/>
        <v>0.67610979943604099</v>
      </c>
      <c r="AJ92" s="13">
        <f t="shared" si="98"/>
        <v>0.98985322174845125</v>
      </c>
      <c r="AK92" s="13">
        <f t="shared" si="99"/>
        <v>8.4343333250686253E-3</v>
      </c>
      <c r="AL92" s="13">
        <f t="shared" si="100"/>
        <v>3.1155578195878539</v>
      </c>
      <c r="AM92" s="13">
        <f t="shared" si="101"/>
        <v>76.81581644850209</v>
      </c>
      <c r="AN92" s="68">
        <f t="shared" si="106"/>
        <v>21.954714986935773</v>
      </c>
      <c r="AO92" s="68">
        <f t="shared" si="106"/>
        <v>21.954696986676783</v>
      </c>
      <c r="AP92" s="68">
        <f t="shared" si="106"/>
        <v>21.954752579905183</v>
      </c>
      <c r="AQ92" s="68">
        <f t="shared" si="106"/>
        <v>21.954580881620608</v>
      </c>
      <c r="AR92" s="68">
        <f t="shared" si="106"/>
        <v>21.955111163988544</v>
      </c>
      <c r="AS92" s="68">
        <f t="shared" si="106"/>
        <v>21.953473377582402</v>
      </c>
      <c r="AT92" s="68">
        <f t="shared" si="106"/>
        <v>21.958531402938345</v>
      </c>
      <c r="AU92" s="68">
        <f t="shared" si="102"/>
        <v>21.942907287533849</v>
      </c>
      <c r="AW92" s="13">
        <v>15000</v>
      </c>
      <c r="AX92" s="13">
        <f t="shared" si="71"/>
        <v>-1.5111924913150721E-2</v>
      </c>
      <c r="AY92" s="13">
        <f t="shared" si="72"/>
        <v>-7.8022187877053312E-3</v>
      </c>
      <c r="AZ92" s="13">
        <f t="shared" si="73"/>
        <v>-7.3097061254453902E-3</v>
      </c>
      <c r="BA92" s="13">
        <f t="shared" si="74"/>
        <v>1.2380159177036951</v>
      </c>
      <c r="BB92" s="13">
        <f t="shared" si="75"/>
        <v>-0.83805753832942376</v>
      </c>
      <c r="BC92" s="13">
        <f t="shared" si="76"/>
        <v>-0.74569426973540143</v>
      </c>
      <c r="BD92" s="13">
        <f t="shared" si="77"/>
        <v>-0.39114224326688146</v>
      </c>
      <c r="BE92" s="13">
        <f t="shared" ref="BE92:BK101" si="108">$BL92+$AB$7*SIN(BF92)</f>
        <v>12.021301800842076</v>
      </c>
      <c r="BF92" s="13">
        <f t="shared" si="108"/>
        <v>12.021360406952404</v>
      </c>
      <c r="BG92" s="13">
        <f t="shared" si="108"/>
        <v>12.021571922339957</v>
      </c>
      <c r="BH92" s="13">
        <f t="shared" si="108"/>
        <v>12.022335077480678</v>
      </c>
      <c r="BI92" s="13">
        <f t="shared" si="108"/>
        <v>12.025085648017152</v>
      </c>
      <c r="BJ92" s="13">
        <f t="shared" si="108"/>
        <v>12.034961910969958</v>
      </c>
      <c r="BK92" s="13">
        <f t="shared" si="108"/>
        <v>12.069967380145984</v>
      </c>
      <c r="BL92" s="13">
        <f t="shared" si="78"/>
        <v>12.189272090233588</v>
      </c>
    </row>
    <row r="93" spans="1:64">
      <c r="A93" s="92" t="s">
        <v>167</v>
      </c>
      <c r="B93" s="101" t="s">
        <v>52</v>
      </c>
      <c r="C93" s="86">
        <v>55483.464769999999</v>
      </c>
      <c r="D93" s="86">
        <v>2.0000000000000001E-4</v>
      </c>
      <c r="E93" s="1">
        <f t="shared" si="86"/>
        <v>27983.816798729044</v>
      </c>
      <c r="F93" s="36">
        <f t="shared" si="85"/>
        <v>27983.5</v>
      </c>
      <c r="G93" s="1">
        <f t="shared" si="87"/>
        <v>0.23103390000323998</v>
      </c>
      <c r="K93" s="1">
        <f t="shared" si="107"/>
        <v>0.23103390000323998</v>
      </c>
      <c r="L93" s="3">
        <f t="shared" ca="1" si="82"/>
        <v>0.23098049760901196</v>
      </c>
      <c r="M93" s="22">
        <f t="shared" si="88"/>
        <v>0.21999388844348391</v>
      </c>
      <c r="N93" s="11">
        <f t="shared" si="89"/>
        <v>40464.964769999999</v>
      </c>
      <c r="O93" s="4">
        <f t="shared" si="103"/>
        <v>1.2188185523954751E-4</v>
      </c>
      <c r="Q93" s="1">
        <f t="shared" si="104"/>
        <v>0</v>
      </c>
      <c r="Z93" s="13">
        <f t="shared" si="90"/>
        <v>27983.5</v>
      </c>
      <c r="AA93" s="68">
        <f t="shared" si="91"/>
        <v>0.22782237399195979</v>
      </c>
      <c r="AB93" s="68">
        <f t="shared" si="92"/>
        <v>-9999</v>
      </c>
      <c r="AC93" s="197">
        <f t="shared" si="93"/>
        <v>1.1040011559756063E-2</v>
      </c>
      <c r="AD93" s="68">
        <f t="shared" si="105"/>
        <v>-9999</v>
      </c>
      <c r="AE93" s="68">
        <f t="shared" si="94"/>
        <v>0</v>
      </c>
      <c r="AF93" s="13">
        <f t="shared" si="95"/>
        <v>-9999</v>
      </c>
      <c r="AG93" s="167"/>
      <c r="AH93" s="13">
        <f t="shared" si="96"/>
        <v>7.8284855484758598E-3</v>
      </c>
      <c r="AI93" s="13">
        <f t="shared" si="97"/>
        <v>0.67610979943604099</v>
      </c>
      <c r="AJ93" s="13">
        <f t="shared" si="98"/>
        <v>0.98985322174845125</v>
      </c>
      <c r="AK93" s="13">
        <f t="shared" si="99"/>
        <v>8.4343333250686253E-3</v>
      </c>
      <c r="AL93" s="13">
        <f t="shared" si="100"/>
        <v>3.1155578195878539</v>
      </c>
      <c r="AM93" s="13">
        <f t="shared" si="101"/>
        <v>76.81581644850209</v>
      </c>
      <c r="AN93" s="68">
        <f t="shared" si="106"/>
        <v>21.954714986935773</v>
      </c>
      <c r="AO93" s="68">
        <f t="shared" si="106"/>
        <v>21.954696986676783</v>
      </c>
      <c r="AP93" s="68">
        <f t="shared" si="106"/>
        <v>21.954752579905183</v>
      </c>
      <c r="AQ93" s="68">
        <f t="shared" si="106"/>
        <v>21.954580881620608</v>
      </c>
      <c r="AR93" s="68">
        <f t="shared" si="106"/>
        <v>21.955111163988544</v>
      </c>
      <c r="AS93" s="68">
        <f t="shared" si="106"/>
        <v>21.953473377582402</v>
      </c>
      <c r="AT93" s="68">
        <f t="shared" si="106"/>
        <v>21.958531402938345</v>
      </c>
      <c r="AU93" s="68">
        <f t="shared" si="102"/>
        <v>21.942907287533849</v>
      </c>
      <c r="AW93" s="13">
        <v>15500</v>
      </c>
      <c r="AX93" s="13">
        <f t="shared" si="71"/>
        <v>-9.611811702332506E-3</v>
      </c>
      <c r="AY93" s="13">
        <f t="shared" si="72"/>
        <v>-1.8211126223492552E-3</v>
      </c>
      <c r="AZ93" s="13">
        <f t="shared" si="73"/>
        <v>-7.7906990799832517E-3</v>
      </c>
      <c r="BA93" s="13">
        <f t="shared" si="74"/>
        <v>1.3239984754833702</v>
      </c>
      <c r="BB93" s="13">
        <f t="shared" si="75"/>
        <v>-0.98632896342471965</v>
      </c>
      <c r="BC93" s="13">
        <f t="shared" si="76"/>
        <v>-3.0676707548492788E-3</v>
      </c>
      <c r="BD93" s="13">
        <f t="shared" si="77"/>
        <v>-1.5338365802855317E-3</v>
      </c>
      <c r="BE93" s="13">
        <f t="shared" si="108"/>
        <v>12.564178625875122</v>
      </c>
      <c r="BF93" s="13">
        <f t="shared" si="108"/>
        <v>12.56417918132788</v>
      </c>
      <c r="BG93" s="13">
        <f t="shared" si="108"/>
        <v>12.564180895692358</v>
      </c>
      <c r="BH93" s="13">
        <f t="shared" si="108"/>
        <v>12.564186186953403</v>
      </c>
      <c r="BI93" s="13">
        <f t="shared" si="108"/>
        <v>12.564202518044683</v>
      </c>
      <c r="BJ93" s="13">
        <f t="shared" si="108"/>
        <v>12.564252922763133</v>
      </c>
      <c r="BK93" s="13">
        <f t="shared" si="108"/>
        <v>12.564408493205645</v>
      </c>
      <c r="BL93" s="13">
        <f t="shared" si="78"/>
        <v>12.56488864960896</v>
      </c>
    </row>
    <row r="94" spans="1:64">
      <c r="A94" s="92" t="s">
        <v>167</v>
      </c>
      <c r="B94" s="101" t="s">
        <v>52</v>
      </c>
      <c r="C94" s="86">
        <v>55483.465609999999</v>
      </c>
      <c r="D94" s="86">
        <v>2.9999999999999997E-4</v>
      </c>
      <c r="E94" s="1">
        <f t="shared" si="86"/>
        <v>27983.817950555385</v>
      </c>
      <c r="F94" s="36">
        <f t="shared" si="85"/>
        <v>27983.5</v>
      </c>
      <c r="G94" s="1">
        <f t="shared" si="87"/>
        <v>0.23187390000384767</v>
      </c>
      <c r="K94" s="1">
        <f t="shared" si="107"/>
        <v>0.23187390000384767</v>
      </c>
      <c r="L94" s="3">
        <f t="shared" ca="1" si="82"/>
        <v>0.23098049760901196</v>
      </c>
      <c r="M94" s="22">
        <f t="shared" si="88"/>
        <v>0.21999388844348391</v>
      </c>
      <c r="N94" s="11">
        <f t="shared" si="89"/>
        <v>40464.965609999999</v>
      </c>
      <c r="O94" s="4">
        <f t="shared" si="103"/>
        <v>1.4113467467437638E-4</v>
      </c>
      <c r="Q94" s="1">
        <f t="shared" si="104"/>
        <v>0</v>
      </c>
      <c r="Z94" s="13">
        <f t="shared" si="90"/>
        <v>27983.5</v>
      </c>
      <c r="AA94" s="68">
        <f t="shared" si="91"/>
        <v>0.22782237399195979</v>
      </c>
      <c r="AB94" s="68">
        <f t="shared" si="92"/>
        <v>-9999</v>
      </c>
      <c r="AC94" s="197">
        <f t="shared" si="93"/>
        <v>1.1880011560363751E-2</v>
      </c>
      <c r="AD94" s="68">
        <f t="shared" si="105"/>
        <v>-9999</v>
      </c>
      <c r="AE94" s="68">
        <f t="shared" si="94"/>
        <v>0</v>
      </c>
      <c r="AF94" s="13">
        <f t="shared" si="95"/>
        <v>-9999</v>
      </c>
      <c r="AG94" s="167"/>
      <c r="AH94" s="13">
        <f t="shared" si="96"/>
        <v>7.8284855484758598E-3</v>
      </c>
      <c r="AI94" s="13">
        <f t="shared" si="97"/>
        <v>0.67610979943604099</v>
      </c>
      <c r="AJ94" s="13">
        <f t="shared" si="98"/>
        <v>0.98985322174845125</v>
      </c>
      <c r="AK94" s="13">
        <f t="shared" si="99"/>
        <v>8.4343333250686253E-3</v>
      </c>
      <c r="AL94" s="13">
        <f t="shared" si="100"/>
        <v>3.1155578195878539</v>
      </c>
      <c r="AM94" s="13">
        <f t="shared" si="101"/>
        <v>76.81581644850209</v>
      </c>
      <c r="AN94" s="68">
        <f t="shared" si="106"/>
        <v>21.954714986935773</v>
      </c>
      <c r="AO94" s="68">
        <f t="shared" si="106"/>
        <v>21.954696986676783</v>
      </c>
      <c r="AP94" s="68">
        <f t="shared" si="106"/>
        <v>21.954752579905183</v>
      </c>
      <c r="AQ94" s="68">
        <f t="shared" si="106"/>
        <v>21.954580881620608</v>
      </c>
      <c r="AR94" s="68">
        <f t="shared" si="106"/>
        <v>21.955111163988544</v>
      </c>
      <c r="AS94" s="68">
        <f t="shared" si="106"/>
        <v>21.953473377582402</v>
      </c>
      <c r="AT94" s="68">
        <f t="shared" si="106"/>
        <v>21.958531402938345</v>
      </c>
      <c r="AU94" s="68">
        <f t="shared" si="102"/>
        <v>21.942907287533849</v>
      </c>
      <c r="AW94" s="13">
        <v>16000</v>
      </c>
      <c r="AX94" s="13">
        <f t="shared" si="71"/>
        <v>-1.6464566534693066E-3</v>
      </c>
      <c r="AY94" s="13">
        <f t="shared" si="72"/>
        <v>4.3836020606935339E-3</v>
      </c>
      <c r="AZ94" s="13">
        <f t="shared" si="73"/>
        <v>-6.0300587141628404E-3</v>
      </c>
      <c r="BA94" s="13">
        <f t="shared" si="74"/>
        <v>1.2391930323765776</v>
      </c>
      <c r="BB94" s="13">
        <f t="shared" si="75"/>
        <v>-0.61458626485984613</v>
      </c>
      <c r="BC94" s="13">
        <f t="shared" si="76"/>
        <v>0.74032392700307792</v>
      </c>
      <c r="BD94" s="13">
        <f t="shared" si="77"/>
        <v>0.38804950230293855</v>
      </c>
      <c r="BE94" s="13">
        <f t="shared" si="108"/>
        <v>13.107337514068949</v>
      </c>
      <c r="BF94" s="13">
        <f t="shared" si="108"/>
        <v>13.107278547610914</v>
      </c>
      <c r="BG94" s="13">
        <f t="shared" si="108"/>
        <v>13.107066257802595</v>
      </c>
      <c r="BH94" s="13">
        <f t="shared" si="108"/>
        <v>13.106302200358302</v>
      </c>
      <c r="BI94" s="13">
        <f t="shared" si="108"/>
        <v>13.103555150341974</v>
      </c>
      <c r="BJ94" s="13">
        <f t="shared" si="108"/>
        <v>13.093715325495417</v>
      </c>
      <c r="BK94" s="13">
        <f t="shared" si="108"/>
        <v>13.05891655772203</v>
      </c>
      <c r="BL94" s="13">
        <f t="shared" si="78"/>
        <v>12.94050520898433</v>
      </c>
    </row>
    <row r="95" spans="1:64">
      <c r="A95" s="92" t="s">
        <v>164</v>
      </c>
      <c r="B95" s="101" t="s">
        <v>52</v>
      </c>
      <c r="C95" s="86">
        <v>55528.679799999998</v>
      </c>
      <c r="D95" s="86">
        <v>1E-4</v>
      </c>
      <c r="E95" s="1">
        <f t="shared" si="86"/>
        <v>28045.8166352794</v>
      </c>
      <c r="F95" s="36">
        <f t="shared" si="85"/>
        <v>28045.5</v>
      </c>
      <c r="G95" s="1">
        <f t="shared" si="87"/>
        <v>0.23091469999781111</v>
      </c>
      <c r="K95" s="1">
        <f t="shared" si="107"/>
        <v>0.23091469999781111</v>
      </c>
      <c r="L95" s="3">
        <f t="shared" ca="1" si="82"/>
        <v>0.23237938120862922</v>
      </c>
      <c r="M95" s="22">
        <f t="shared" si="88"/>
        <v>0.22144339983714306</v>
      </c>
      <c r="N95" s="11">
        <f t="shared" si="89"/>
        <v>40510.179799999998</v>
      </c>
      <c r="O95" s="4">
        <f t="shared" si="103"/>
        <v>8.9705526733470638E-5</v>
      </c>
      <c r="Q95" s="1">
        <f t="shared" si="104"/>
        <v>8.9705526733470638E-5</v>
      </c>
      <c r="S95" s="74">
        <v>1</v>
      </c>
      <c r="Z95" s="13">
        <f t="shared" si="90"/>
        <v>28045.5</v>
      </c>
      <c r="AA95" s="68">
        <f t="shared" si="91"/>
        <v>0.22923293914547146</v>
      </c>
      <c r="AB95" s="68">
        <f t="shared" si="92"/>
        <v>0.22312516068948271</v>
      </c>
      <c r="AC95" s="197">
        <f t="shared" si="93"/>
        <v>9.4713001606680502E-3</v>
      </c>
      <c r="AD95" s="68">
        <f t="shared" si="105"/>
        <v>1.6817608523396477E-3</v>
      </c>
      <c r="AE95" s="68">
        <f t="shared" si="94"/>
        <v>2.8283195644621784E-6</v>
      </c>
      <c r="AF95" s="13">
        <f t="shared" si="95"/>
        <v>0.23091469999781111</v>
      </c>
      <c r="AG95" s="167"/>
      <c r="AH95" s="13">
        <f t="shared" si="96"/>
        <v>7.7895393083284034E-3</v>
      </c>
      <c r="AI95" s="13">
        <f t="shared" si="97"/>
        <v>0.67600013074778653</v>
      </c>
      <c r="AJ95" s="13">
        <f t="shared" si="98"/>
        <v>0.98596916914155308</v>
      </c>
      <c r="AK95" s="13">
        <f t="shared" si="99"/>
        <v>2.9107481621688808E-4</v>
      </c>
      <c r="AL95" s="13">
        <f t="shared" si="100"/>
        <v>3.1406942744065507</v>
      </c>
      <c r="AM95" s="13">
        <f t="shared" si="101"/>
        <v>2226.23130944273</v>
      </c>
      <c r="AN95" s="68">
        <f t="shared" si="106"/>
        <v>21.989891300080192</v>
      </c>
      <c r="AO95" s="68">
        <f t="shared" si="106"/>
        <v>21.989890676081409</v>
      </c>
      <c r="AP95" s="68">
        <f t="shared" si="106"/>
        <v>21.989892602005092</v>
      </c>
      <c r="AQ95" s="68">
        <f t="shared" si="106"/>
        <v>21.989886657791484</v>
      </c>
      <c r="AR95" s="68">
        <f t="shared" si="106"/>
        <v>21.989905004144177</v>
      </c>
      <c r="AS95" s="68">
        <f t="shared" si="106"/>
        <v>21.98984837955302</v>
      </c>
      <c r="AT95" s="68">
        <f t="shared" si="106"/>
        <v>21.990023146938437</v>
      </c>
      <c r="AU95" s="68">
        <f t="shared" si="102"/>
        <v>21.989483740896397</v>
      </c>
      <c r="AW95" s="13">
        <v>16500</v>
      </c>
      <c r="AX95" s="13">
        <f t="shared" si="71"/>
        <v>7.8559290619505048E-3</v>
      </c>
      <c r="AY95" s="13">
        <f t="shared" si="72"/>
        <v>1.081192526142305E-2</v>
      </c>
      <c r="AZ95" s="13">
        <f t="shared" si="73"/>
        <v>-2.9559961994725459E-3</v>
      </c>
      <c r="BA95" s="13">
        <f t="shared" si="74"/>
        <v>1.0752710749564307</v>
      </c>
      <c r="BB95" s="13">
        <f t="shared" si="75"/>
        <v>-6.5801750379790261E-2</v>
      </c>
      <c r="BC95" s="13">
        <f t="shared" si="76"/>
        <v>1.3363359785298656</v>
      </c>
      <c r="BD95" s="13">
        <f t="shared" si="77"/>
        <v>0.78927659029111341</v>
      </c>
      <c r="BE95" s="13">
        <f t="shared" si="108"/>
        <v>13.593386558683928</v>
      </c>
      <c r="BF95" s="13">
        <f t="shared" si="108"/>
        <v>13.593379985658597</v>
      </c>
      <c r="BG95" s="13">
        <f t="shared" si="108"/>
        <v>13.59334077571302</v>
      </c>
      <c r="BH95" s="13">
        <f t="shared" si="108"/>
        <v>13.593106930156802</v>
      </c>
      <c r="BI95" s="13">
        <f t="shared" si="108"/>
        <v>13.591714162872599</v>
      </c>
      <c r="BJ95" s="13">
        <f t="shared" si="108"/>
        <v>13.583484174884211</v>
      </c>
      <c r="BK95" s="13">
        <f t="shared" si="108"/>
        <v>13.536913726547136</v>
      </c>
      <c r="BL95" s="13">
        <f t="shared" si="78"/>
        <v>13.316121768359702</v>
      </c>
    </row>
    <row r="96" spans="1:64">
      <c r="A96" s="181" t="s">
        <v>527</v>
      </c>
      <c r="B96" s="182" t="s">
        <v>59</v>
      </c>
      <c r="C96" s="186">
        <v>55550.19326</v>
      </c>
      <c r="D96" t="s">
        <v>544</v>
      </c>
      <c r="E96" s="1">
        <f t="shared" si="86"/>
        <v>28075.316361446399</v>
      </c>
      <c r="F96" s="36">
        <f t="shared" si="85"/>
        <v>28075</v>
      </c>
      <c r="G96" s="1">
        <f t="shared" si="87"/>
        <v>0.23071499999787193</v>
      </c>
      <c r="K96" s="1">
        <f t="shared" si="107"/>
        <v>0.23071499999787193</v>
      </c>
      <c r="L96" s="3">
        <f t="shared" ca="1" si="82"/>
        <v>0.23304497905038257</v>
      </c>
      <c r="M96" s="22">
        <f t="shared" si="88"/>
        <v>0.22213429386051525</v>
      </c>
      <c r="N96" s="11">
        <f t="shared" si="89"/>
        <v>40531.69326</v>
      </c>
      <c r="O96" s="4">
        <f t="shared" si="103"/>
        <v>7.3628517815670517E-5</v>
      </c>
      <c r="Q96" s="1">
        <f t="shared" si="104"/>
        <v>0</v>
      </c>
      <c r="Z96" s="13">
        <f t="shared" si="90"/>
        <v>28075</v>
      </c>
      <c r="AA96" s="68">
        <f t="shared" si="91"/>
        <v>0.229901916238307</v>
      </c>
      <c r="AB96" s="68">
        <f t="shared" si="92"/>
        <v>-9999</v>
      </c>
      <c r="AC96" s="197">
        <f t="shared" si="93"/>
        <v>8.5807061373566751E-3</v>
      </c>
      <c r="AD96" s="68">
        <f t="shared" si="105"/>
        <v>-9999</v>
      </c>
      <c r="AE96" s="68">
        <f t="shared" si="94"/>
        <v>0</v>
      </c>
      <c r="AF96" s="13">
        <f t="shared" si="95"/>
        <v>-9999</v>
      </c>
      <c r="AG96" s="167"/>
      <c r="AH96" s="13">
        <f t="shared" si="96"/>
        <v>7.7676223777917433E-3</v>
      </c>
      <c r="AI96" s="13">
        <f t="shared" si="97"/>
        <v>0.67601981828825553</v>
      </c>
      <c r="AJ96" s="13">
        <f t="shared" si="98"/>
        <v>0.98390243368171992</v>
      </c>
      <c r="AK96" s="13">
        <f t="shared" si="99"/>
        <v>-3.5835538261599371E-3</v>
      </c>
      <c r="AL96" s="13">
        <f t="shared" si="100"/>
        <v>-3.130532076757413</v>
      </c>
      <c r="AM96" s="13">
        <f t="shared" si="101"/>
        <v>-180.82055220755845</v>
      </c>
      <c r="AN96" s="68">
        <f t="shared" si="106"/>
        <v>22.006627620651564</v>
      </c>
      <c r="AO96" s="68">
        <f t="shared" si="106"/>
        <v>22.006635296790488</v>
      </c>
      <c r="AP96" s="68">
        <f t="shared" si="106"/>
        <v>22.00661160216665</v>
      </c>
      <c r="AQ96" s="68">
        <f t="shared" si="106"/>
        <v>22.006684742507073</v>
      </c>
      <c r="AR96" s="68">
        <f t="shared" si="106"/>
        <v>22.00645897386304</v>
      </c>
      <c r="AS96" s="68">
        <f t="shared" si="106"/>
        <v>22.007155876118034</v>
      </c>
      <c r="AT96" s="68">
        <f t="shared" si="106"/>
        <v>22.005004703013395</v>
      </c>
      <c r="AU96" s="68">
        <f t="shared" si="102"/>
        <v>22.011645117899544</v>
      </c>
      <c r="AW96" s="13">
        <v>17000</v>
      </c>
      <c r="AX96" s="13">
        <f t="shared" si="71"/>
        <v>1.7745889865665991E-2</v>
      </c>
      <c r="AY96" s="13">
        <f t="shared" si="72"/>
        <v>1.7463856979839265E-2</v>
      </c>
      <c r="AZ96" s="13">
        <f t="shared" si="73"/>
        <v>2.8203288582672495E-4</v>
      </c>
      <c r="BA96" s="13">
        <f t="shared" si="74"/>
        <v>0.93236046778364567</v>
      </c>
      <c r="BB96" s="13">
        <f t="shared" si="75"/>
        <v>0.36991910623376867</v>
      </c>
      <c r="BC96" s="13">
        <f t="shared" si="76"/>
        <v>1.7811072561867505</v>
      </c>
      <c r="BD96" s="13">
        <f t="shared" si="77"/>
        <v>1.2359979029073944</v>
      </c>
      <c r="BE96" s="13">
        <f t="shared" si="108"/>
        <v>14.013254097046287</v>
      </c>
      <c r="BF96" s="13">
        <f t="shared" si="108"/>
        <v>14.01325409381284</v>
      </c>
      <c r="BG96" s="13">
        <f t="shared" si="108"/>
        <v>14.013254013067746</v>
      </c>
      <c r="BH96" s="13">
        <f t="shared" si="108"/>
        <v>14.013251996731512</v>
      </c>
      <c r="BI96" s="13">
        <f t="shared" si="108"/>
        <v>14.013201656118703</v>
      </c>
      <c r="BJ96" s="13">
        <f t="shared" si="108"/>
        <v>14.011951359726366</v>
      </c>
      <c r="BK96" s="13">
        <f t="shared" si="108"/>
        <v>13.984124378455</v>
      </c>
      <c r="BL96" s="13">
        <f t="shared" si="78"/>
        <v>13.691738327735072</v>
      </c>
    </row>
    <row r="97" spans="1:64">
      <c r="A97" s="181" t="s">
        <v>527</v>
      </c>
      <c r="B97" s="182" t="s">
        <v>59</v>
      </c>
      <c r="C97" s="186">
        <v>55550.19356</v>
      </c>
      <c r="D97" t="s">
        <v>545</v>
      </c>
      <c r="E97" s="1">
        <f t="shared" si="86"/>
        <v>28075.316772812952</v>
      </c>
      <c r="F97" s="36">
        <f t="shared" ref="F97:F121" si="109">ROUND(2*E97,0)/2-0.5</f>
        <v>28075</v>
      </c>
      <c r="G97" s="1">
        <f t="shared" si="87"/>
        <v>0.23101499999756925</v>
      </c>
      <c r="K97" s="1">
        <f t="shared" si="107"/>
        <v>0.23101499999756925</v>
      </c>
      <c r="L97" s="3">
        <f t="shared" ca="1" si="82"/>
        <v>0.23304497905038257</v>
      </c>
      <c r="M97" s="22">
        <f t="shared" si="88"/>
        <v>0.22213429386051525</v>
      </c>
      <c r="N97" s="11">
        <f t="shared" si="89"/>
        <v>40531.69356</v>
      </c>
      <c r="O97" s="4">
        <f t="shared" si="103"/>
        <v>7.8866941492708489E-5</v>
      </c>
      <c r="Q97" s="1">
        <f t="shared" si="104"/>
        <v>7.8866941492708489E-5</v>
      </c>
      <c r="S97" s="74">
        <v>1</v>
      </c>
      <c r="Z97" s="13">
        <f t="shared" si="90"/>
        <v>28075</v>
      </c>
      <c r="AA97" s="68">
        <f t="shared" si="91"/>
        <v>0.229901916238307</v>
      </c>
      <c r="AB97" s="68">
        <f t="shared" si="92"/>
        <v>0.2232473776197775</v>
      </c>
      <c r="AC97" s="197">
        <f t="shared" si="93"/>
        <v>8.8807061370539953E-3</v>
      </c>
      <c r="AD97" s="68">
        <f t="shared" si="105"/>
        <v>1.1130837592622511E-3</v>
      </c>
      <c r="AE97" s="68">
        <f t="shared" si="94"/>
        <v>1.238955455133385E-6</v>
      </c>
      <c r="AF97" s="13">
        <f t="shared" si="95"/>
        <v>0.23101499999756925</v>
      </c>
      <c r="AG97" s="167"/>
      <c r="AH97" s="13">
        <f t="shared" si="96"/>
        <v>7.7676223777917433E-3</v>
      </c>
      <c r="AI97" s="13">
        <f t="shared" si="97"/>
        <v>0.67601981828825553</v>
      </c>
      <c r="AJ97" s="13">
        <f t="shared" si="98"/>
        <v>0.98390243368171992</v>
      </c>
      <c r="AK97" s="13">
        <f t="shared" si="99"/>
        <v>-3.5835538261599371E-3</v>
      </c>
      <c r="AL97" s="13">
        <f t="shared" si="100"/>
        <v>-3.130532076757413</v>
      </c>
      <c r="AM97" s="13">
        <f t="shared" si="101"/>
        <v>-180.82055220755845</v>
      </c>
      <c r="AN97" s="68">
        <f t="shared" si="106"/>
        <v>22.006627620651564</v>
      </c>
      <c r="AO97" s="68">
        <f t="shared" si="106"/>
        <v>22.006635296790488</v>
      </c>
      <c r="AP97" s="68">
        <f t="shared" si="106"/>
        <v>22.00661160216665</v>
      </c>
      <c r="AQ97" s="68">
        <f t="shared" si="106"/>
        <v>22.006684742507073</v>
      </c>
      <c r="AR97" s="68">
        <f t="shared" si="106"/>
        <v>22.00645897386304</v>
      </c>
      <c r="AS97" s="68">
        <f t="shared" si="106"/>
        <v>22.007155876118034</v>
      </c>
      <c r="AT97" s="68">
        <f t="shared" si="106"/>
        <v>22.005004703013395</v>
      </c>
      <c r="AU97" s="68">
        <f t="shared" si="102"/>
        <v>22.011645117899544</v>
      </c>
      <c r="AW97" s="13">
        <v>17500</v>
      </c>
      <c r="AX97" s="13">
        <f t="shared" si="71"/>
        <v>2.7441896894989305E-2</v>
      </c>
      <c r="AY97" s="13">
        <f t="shared" si="72"/>
        <v>2.4339397215942221E-2</v>
      </c>
      <c r="AZ97" s="13">
        <f t="shared" si="73"/>
        <v>3.1024996790470849E-3</v>
      </c>
      <c r="BA97" s="13">
        <f t="shared" si="74"/>
        <v>0.82991997597476408</v>
      </c>
      <c r="BB97" s="13">
        <f t="shared" si="75"/>
        <v>0.66032668776009185</v>
      </c>
      <c r="BC97" s="13">
        <f t="shared" si="76"/>
        <v>2.1234390010426294</v>
      </c>
      <c r="BD97" s="13">
        <f t="shared" si="77"/>
        <v>1.7916416681667187</v>
      </c>
      <c r="BE97" s="13">
        <f t="shared" si="108"/>
        <v>14.381714877439165</v>
      </c>
      <c r="BF97" s="13">
        <f t="shared" si="108"/>
        <v>14.381714848618996</v>
      </c>
      <c r="BG97" s="13">
        <f t="shared" si="108"/>
        <v>14.38171521600672</v>
      </c>
      <c r="BH97" s="13">
        <f t="shared" si="108"/>
        <v>14.381710532657845</v>
      </c>
      <c r="BI97" s="13">
        <f t="shared" si="108"/>
        <v>14.381770228009396</v>
      </c>
      <c r="BJ97" s="13">
        <f t="shared" si="108"/>
        <v>14.381008261255715</v>
      </c>
      <c r="BK97" s="13">
        <f t="shared" si="108"/>
        <v>14.390565664618068</v>
      </c>
      <c r="BL97" s="13">
        <f t="shared" si="78"/>
        <v>14.067354887110444</v>
      </c>
    </row>
    <row r="98" spans="1:64">
      <c r="A98" s="181" t="s">
        <v>527</v>
      </c>
      <c r="B98" s="182" t="s">
        <v>59</v>
      </c>
      <c r="C98" s="186">
        <v>55550.193740000002</v>
      </c>
      <c r="D98" t="s">
        <v>531</v>
      </c>
      <c r="E98" s="1">
        <f t="shared" si="86"/>
        <v>28075.317019632887</v>
      </c>
      <c r="F98" s="36">
        <f t="shared" si="109"/>
        <v>28075</v>
      </c>
      <c r="G98" s="1">
        <f t="shared" si="87"/>
        <v>0.23119500000029802</v>
      </c>
      <c r="K98" s="1">
        <f t="shared" si="107"/>
        <v>0.23119500000029802</v>
      </c>
      <c r="L98" s="3">
        <f t="shared" ca="1" si="82"/>
        <v>0.23304497905038257</v>
      </c>
      <c r="M98" s="22">
        <f t="shared" si="88"/>
        <v>0.22213429386051525</v>
      </c>
      <c r="N98" s="11">
        <f t="shared" si="89"/>
        <v>40531.693740000002</v>
      </c>
      <c r="O98" s="4">
        <f t="shared" si="103"/>
        <v>8.2096395751497187E-5</v>
      </c>
      <c r="Q98" s="1">
        <f t="shared" si="104"/>
        <v>0</v>
      </c>
      <c r="Z98" s="13">
        <f t="shared" si="90"/>
        <v>28075</v>
      </c>
      <c r="AA98" s="68">
        <f t="shared" si="91"/>
        <v>0.229901916238307</v>
      </c>
      <c r="AB98" s="68">
        <f t="shared" si="92"/>
        <v>-9999</v>
      </c>
      <c r="AC98" s="197">
        <f t="shared" si="93"/>
        <v>9.0607061397827704E-3</v>
      </c>
      <c r="AD98" s="68">
        <f t="shared" si="105"/>
        <v>-9999</v>
      </c>
      <c r="AE98" s="68">
        <f t="shared" si="94"/>
        <v>0</v>
      </c>
      <c r="AF98" s="13">
        <f t="shared" si="95"/>
        <v>-9999</v>
      </c>
      <c r="AG98" s="167"/>
      <c r="AH98" s="13">
        <f t="shared" si="96"/>
        <v>7.7676223777917433E-3</v>
      </c>
      <c r="AI98" s="13">
        <f t="shared" si="97"/>
        <v>0.67601981828825553</v>
      </c>
      <c r="AJ98" s="13">
        <f t="shared" si="98"/>
        <v>0.98390243368171992</v>
      </c>
      <c r="AK98" s="13">
        <f t="shared" si="99"/>
        <v>-3.5835538261599371E-3</v>
      </c>
      <c r="AL98" s="13">
        <f t="shared" si="100"/>
        <v>-3.130532076757413</v>
      </c>
      <c r="AM98" s="13">
        <f t="shared" si="101"/>
        <v>-180.82055220755845</v>
      </c>
      <c r="AN98" s="68">
        <f t="shared" si="106"/>
        <v>22.006627620651564</v>
      </c>
      <c r="AO98" s="68">
        <f t="shared" si="106"/>
        <v>22.006635296790488</v>
      </c>
      <c r="AP98" s="68">
        <f t="shared" si="106"/>
        <v>22.00661160216665</v>
      </c>
      <c r="AQ98" s="68">
        <f t="shared" si="106"/>
        <v>22.006684742507073</v>
      </c>
      <c r="AR98" s="68">
        <f t="shared" si="106"/>
        <v>22.00645897386304</v>
      </c>
      <c r="AS98" s="68">
        <f t="shared" si="106"/>
        <v>22.007155876118034</v>
      </c>
      <c r="AT98" s="68">
        <f t="shared" si="106"/>
        <v>22.005004703013395</v>
      </c>
      <c r="AU98" s="68">
        <f t="shared" si="102"/>
        <v>22.011645117899544</v>
      </c>
      <c r="AW98" s="13">
        <v>18000</v>
      </c>
      <c r="AX98" s="13">
        <f t="shared" ref="AX98:AX129" si="110">AB$3+AB$4*AW98+AB$5*AW98^2+AZ98</f>
        <v>3.6739878690921775E-2</v>
      </c>
      <c r="AY98" s="13">
        <f t="shared" ref="AY98:AY130" si="111">AB$3+AB$4*AW98+AB$5*AW98^2</f>
        <v>3.1438545969731904E-2</v>
      </c>
      <c r="AZ98" s="13">
        <f t="shared" ref="AZ98:AZ129" si="112">$AB$6*($AB$11/BA98*BB98+$AB$12)</f>
        <v>5.3013327211898732E-3</v>
      </c>
      <c r="BA98" s="13">
        <f t="shared" ref="BA98:BA130" si="113">1+$AB$7*COS(BC98)</f>
        <v>0.76054002149006883</v>
      </c>
      <c r="BB98" s="13">
        <f t="shared" ref="BB98:BB129" si="114">SIN(BC98+RADIANS($AB$9))</f>
        <v>0.8416361143935559</v>
      </c>
      <c r="BC98" s="13">
        <f t="shared" ref="BC98:BC129" si="115">2*ATAN(BD98)</f>
        <v>2.402491004387425</v>
      </c>
      <c r="BD98" s="13">
        <f t="shared" ref="BD98:BD129" si="116">SQRT((1+$AB$7)/(1-$AB$7))*TAN(BE98/2)</f>
        <v>2.5816678131399544</v>
      </c>
      <c r="BE98" s="13">
        <f t="shared" si="108"/>
        <v>14.714465417785318</v>
      </c>
      <c r="BF98" s="13">
        <f t="shared" si="108"/>
        <v>14.714457611001032</v>
      </c>
      <c r="BG98" s="13">
        <f t="shared" si="108"/>
        <v>14.714501759321875</v>
      </c>
      <c r="BH98" s="13">
        <f t="shared" si="108"/>
        <v>14.714252055758845</v>
      </c>
      <c r="BI98" s="13">
        <f t="shared" si="108"/>
        <v>14.715663124907518</v>
      </c>
      <c r="BJ98" s="13">
        <f t="shared" si="108"/>
        <v>14.707648555893716</v>
      </c>
      <c r="BK98" s="13">
        <f t="shared" si="108"/>
        <v>14.751939484777118</v>
      </c>
      <c r="BL98" s="13">
        <f t="shared" ref="BL98:BL130" si="117">RADIANS($AB$9)+$AB$18*(AW98-AB$15)</f>
        <v>14.442971446485815</v>
      </c>
    </row>
    <row r="99" spans="1:64">
      <c r="A99" s="181" t="s">
        <v>527</v>
      </c>
      <c r="B99" s="182" t="s">
        <v>52</v>
      </c>
      <c r="C99" s="186">
        <v>55550.922030000002</v>
      </c>
      <c r="D99" t="s">
        <v>548</v>
      </c>
      <c r="E99" s="1">
        <f t="shared" si="86"/>
        <v>28076.31566678542</v>
      </c>
      <c r="F99" s="36">
        <f t="shared" si="109"/>
        <v>28076</v>
      </c>
      <c r="G99" s="1">
        <f t="shared" si="87"/>
        <v>0.23020840000390308</v>
      </c>
      <c r="K99" s="1">
        <f t="shared" si="107"/>
        <v>0.23020840000390308</v>
      </c>
      <c r="L99" s="3">
        <f t="shared" ca="1" si="82"/>
        <v>0.23306754168908606</v>
      </c>
      <c r="M99" s="22">
        <f t="shared" si="88"/>
        <v>0.22215772763702035</v>
      </c>
      <c r="N99" s="11">
        <f t="shared" si="89"/>
        <v>40532.422030000002</v>
      </c>
      <c r="O99" s="4">
        <f t="shared" si="103"/>
        <v>6.4813325558889137E-5</v>
      </c>
      <c r="Q99" s="1">
        <f t="shared" si="104"/>
        <v>0</v>
      </c>
      <c r="Z99" s="13">
        <f t="shared" si="90"/>
        <v>28076</v>
      </c>
      <c r="AA99" s="68">
        <f t="shared" si="91"/>
        <v>0.22992456888849447</v>
      </c>
      <c r="AB99" s="68">
        <f t="shared" si="92"/>
        <v>-9999</v>
      </c>
      <c r="AC99" s="197">
        <f t="shared" si="93"/>
        <v>8.0506723668827274E-3</v>
      </c>
      <c r="AD99" s="68">
        <f t="shared" si="105"/>
        <v>-9999</v>
      </c>
      <c r="AE99" s="68">
        <f t="shared" si="94"/>
        <v>0</v>
      </c>
      <c r="AF99" s="13">
        <f t="shared" si="95"/>
        <v>-9999</v>
      </c>
      <c r="AG99" s="167"/>
      <c r="AH99" s="13">
        <f t="shared" si="96"/>
        <v>7.7668412514741237E-3</v>
      </c>
      <c r="AI99" s="13">
        <f t="shared" si="97"/>
        <v>0.6760212977052672</v>
      </c>
      <c r="AJ99" s="13">
        <f t="shared" si="98"/>
        <v>0.98382990419908123</v>
      </c>
      <c r="AK99" s="13">
        <f t="shared" si="99"/>
        <v>-3.7148969596627998E-3</v>
      </c>
      <c r="AL99" s="13">
        <f t="shared" si="100"/>
        <v>-3.130126670998048</v>
      </c>
      <c r="AM99" s="13">
        <f t="shared" si="101"/>
        <v>-174.42709968287932</v>
      </c>
      <c r="AN99" s="68">
        <f t="shared" si="106"/>
        <v>22.007194965811703</v>
      </c>
      <c r="AO99" s="68">
        <f t="shared" si="106"/>
        <v>22.007202922811526</v>
      </c>
      <c r="AP99" s="68">
        <f t="shared" si="106"/>
        <v>22.007178361009696</v>
      </c>
      <c r="AQ99" s="68">
        <f t="shared" si="106"/>
        <v>22.007254178826809</v>
      </c>
      <c r="AR99" s="68">
        <f t="shared" si="106"/>
        <v>22.007020143304722</v>
      </c>
      <c r="AS99" s="68">
        <f t="shared" si="106"/>
        <v>22.007742570357561</v>
      </c>
      <c r="AT99" s="68">
        <f t="shared" si="106"/>
        <v>22.00551258962361</v>
      </c>
      <c r="AU99" s="68">
        <f t="shared" si="102"/>
        <v>22.012396351018293</v>
      </c>
      <c r="AW99" s="13">
        <v>18500</v>
      </c>
      <c r="AX99" s="13">
        <f t="shared" si="110"/>
        <v>4.5587937576011858E-2</v>
      </c>
      <c r="AY99" s="13">
        <f t="shared" si="111"/>
        <v>3.8761303241208273E-2</v>
      </c>
      <c r="AZ99" s="13">
        <f t="shared" si="112"/>
        <v>6.8266343348035857E-3</v>
      </c>
      <c r="BA99" s="13">
        <f t="shared" si="113"/>
        <v>0.71543868729742766</v>
      </c>
      <c r="BB99" s="13">
        <f t="shared" si="114"/>
        <v>0.94606133578399743</v>
      </c>
      <c r="BC99" s="13">
        <f t="shared" si="115"/>
        <v>2.6430402492790601</v>
      </c>
      <c r="BD99" s="13">
        <f t="shared" si="116"/>
        <v>3.9281760591033192</v>
      </c>
      <c r="BE99" s="13">
        <f t="shared" si="108"/>
        <v>15.023463400389492</v>
      </c>
      <c r="BF99" s="13">
        <f t="shared" si="108"/>
        <v>15.0234042248518</v>
      </c>
      <c r="BG99" s="13">
        <f t="shared" si="108"/>
        <v>15.023639959281946</v>
      </c>
      <c r="BH99" s="13">
        <f t="shared" si="108"/>
        <v>15.022700606851163</v>
      </c>
      <c r="BI99" s="13">
        <f t="shared" si="108"/>
        <v>15.02643946189891</v>
      </c>
      <c r="BJ99" s="13">
        <f t="shared" si="108"/>
        <v>15.011489287476982</v>
      </c>
      <c r="BK99" s="13">
        <f t="shared" si="108"/>
        <v>15.070231800447374</v>
      </c>
      <c r="BL99" s="13">
        <f t="shared" si="117"/>
        <v>14.818588005861185</v>
      </c>
    </row>
    <row r="100" spans="1:64">
      <c r="A100" s="181" t="s">
        <v>527</v>
      </c>
      <c r="B100" s="182" t="s">
        <v>52</v>
      </c>
      <c r="C100" s="186">
        <v>55550.924149999999</v>
      </c>
      <c r="D100" t="s">
        <v>546</v>
      </c>
      <c r="E100" s="1">
        <f t="shared" si="86"/>
        <v>28076.318573775712</v>
      </c>
      <c r="F100" s="36">
        <f t="shared" si="109"/>
        <v>28076</v>
      </c>
      <c r="G100" s="1">
        <f t="shared" si="87"/>
        <v>0.23232840000127908</v>
      </c>
      <c r="K100" s="1">
        <f t="shared" si="107"/>
        <v>0.23232840000127908</v>
      </c>
      <c r="L100" s="3">
        <f t="shared" ca="1" si="82"/>
        <v>0.23306754168908606</v>
      </c>
      <c r="M100" s="22">
        <f t="shared" si="88"/>
        <v>0.22215772763702035</v>
      </c>
      <c r="N100" s="11">
        <f t="shared" si="89"/>
        <v>40532.424149999999</v>
      </c>
      <c r="O100" s="4">
        <f t="shared" si="103"/>
        <v>1.0344257634109619E-4</v>
      </c>
      <c r="Q100" s="1">
        <f t="shared" si="104"/>
        <v>0</v>
      </c>
      <c r="Z100" s="13">
        <f t="shared" si="90"/>
        <v>28076</v>
      </c>
      <c r="AA100" s="68">
        <f t="shared" si="91"/>
        <v>0.22992456888849447</v>
      </c>
      <c r="AB100" s="68">
        <f t="shared" si="92"/>
        <v>-9999</v>
      </c>
      <c r="AC100" s="197">
        <f t="shared" si="93"/>
        <v>1.0170672364258726E-2</v>
      </c>
      <c r="AD100" s="68">
        <f t="shared" si="105"/>
        <v>-9999</v>
      </c>
      <c r="AE100" s="68">
        <f t="shared" si="94"/>
        <v>0</v>
      </c>
      <c r="AF100" s="13">
        <f t="shared" si="95"/>
        <v>-9999</v>
      </c>
      <c r="AG100" s="167"/>
      <c r="AH100" s="13">
        <f t="shared" si="96"/>
        <v>7.7668412514741237E-3</v>
      </c>
      <c r="AI100" s="13">
        <f t="shared" si="97"/>
        <v>0.6760212977052672</v>
      </c>
      <c r="AJ100" s="13">
        <f t="shared" si="98"/>
        <v>0.98382990419908123</v>
      </c>
      <c r="AK100" s="13">
        <f t="shared" si="99"/>
        <v>-3.7148969596627998E-3</v>
      </c>
      <c r="AL100" s="13">
        <f t="shared" si="100"/>
        <v>-3.130126670998048</v>
      </c>
      <c r="AM100" s="13">
        <f t="shared" si="101"/>
        <v>-174.42709968287932</v>
      </c>
      <c r="AN100" s="68">
        <f t="shared" si="106"/>
        <v>22.007194965811703</v>
      </c>
      <c r="AO100" s="68">
        <f t="shared" si="106"/>
        <v>22.007202922811526</v>
      </c>
      <c r="AP100" s="68">
        <f t="shared" si="106"/>
        <v>22.007178361009696</v>
      </c>
      <c r="AQ100" s="68">
        <f t="shared" si="106"/>
        <v>22.007254178826809</v>
      </c>
      <c r="AR100" s="68">
        <f t="shared" si="106"/>
        <v>22.007020143304722</v>
      </c>
      <c r="AS100" s="68">
        <f t="shared" si="106"/>
        <v>22.007742570357561</v>
      </c>
      <c r="AT100" s="68">
        <f t="shared" si="106"/>
        <v>22.00551258962361</v>
      </c>
      <c r="AU100" s="68">
        <f t="shared" si="102"/>
        <v>22.012396351018293</v>
      </c>
      <c r="AW100" s="13">
        <v>19000</v>
      </c>
      <c r="AX100" s="13">
        <f t="shared" si="110"/>
        <v>5.3986914174766469E-2</v>
      </c>
      <c r="AY100" s="13">
        <f t="shared" si="111"/>
        <v>4.6307669030371396E-2</v>
      </c>
      <c r="AZ100" s="13">
        <f t="shared" si="112"/>
        <v>7.6792451443950752E-3</v>
      </c>
      <c r="BA100" s="13">
        <f t="shared" si="113"/>
        <v>0.68868184922313369</v>
      </c>
      <c r="BB100" s="13">
        <f t="shared" si="114"/>
        <v>0.99372328679880151</v>
      </c>
      <c r="BC100" s="13">
        <f t="shared" si="115"/>
        <v>2.8608808721399233</v>
      </c>
      <c r="BD100" s="13">
        <f t="shared" si="116"/>
        <v>7.0778986376016384</v>
      </c>
      <c r="BE100" s="13">
        <f t="shared" si="108"/>
        <v>15.317544918662588</v>
      </c>
      <c r="BF100" s="13">
        <f t="shared" si="108"/>
        <v>15.317431602921994</v>
      </c>
      <c r="BG100" s="13">
        <f t="shared" si="108"/>
        <v>15.317809790609475</v>
      </c>
      <c r="BH100" s="13">
        <f t="shared" si="108"/>
        <v>15.316547371359004</v>
      </c>
      <c r="BI100" s="13">
        <f t="shared" si="108"/>
        <v>15.320758871838636</v>
      </c>
      <c r="BJ100" s="13">
        <f t="shared" si="108"/>
        <v>15.306680301620144</v>
      </c>
      <c r="BK100" s="13">
        <f t="shared" si="108"/>
        <v>15.353435718864644</v>
      </c>
      <c r="BL100" s="13">
        <f t="shared" si="117"/>
        <v>15.194204565236557</v>
      </c>
    </row>
    <row r="101" spans="1:64">
      <c r="A101" s="181" t="s">
        <v>527</v>
      </c>
      <c r="B101" s="182" t="s">
        <v>52</v>
      </c>
      <c r="C101" s="186">
        <v>55550.924400000004</v>
      </c>
      <c r="D101" t="s">
        <v>547</v>
      </c>
      <c r="E101" s="1">
        <f t="shared" si="86"/>
        <v>28076.318916581178</v>
      </c>
      <c r="F101" s="36">
        <f t="shared" si="109"/>
        <v>28076</v>
      </c>
      <c r="G101" s="1">
        <f t="shared" si="87"/>
        <v>0.23257840000587748</v>
      </c>
      <c r="K101" s="1">
        <f t="shared" si="107"/>
        <v>0.23257840000587748</v>
      </c>
      <c r="L101" s="3">
        <f t="shared" ca="1" si="82"/>
        <v>0.23306754168908606</v>
      </c>
      <c r="M101" s="22">
        <f t="shared" si="88"/>
        <v>0.22215772763702035</v>
      </c>
      <c r="N101" s="11">
        <f t="shared" si="89"/>
        <v>40532.424400000004</v>
      </c>
      <c r="O101" s="4">
        <f t="shared" si="103"/>
        <v>1.085904126190625E-4</v>
      </c>
      <c r="Q101" s="1">
        <f t="shared" si="104"/>
        <v>0</v>
      </c>
      <c r="Z101" s="13">
        <f t="shared" si="90"/>
        <v>28076</v>
      </c>
      <c r="AA101" s="68">
        <f t="shared" si="91"/>
        <v>0.22992456888849447</v>
      </c>
      <c r="AB101" s="68">
        <f t="shared" si="92"/>
        <v>-9999</v>
      </c>
      <c r="AC101" s="197">
        <f t="shared" si="93"/>
        <v>1.0420672368857131E-2</v>
      </c>
      <c r="AD101" s="68">
        <f t="shared" si="105"/>
        <v>-9999</v>
      </c>
      <c r="AE101" s="68">
        <f t="shared" si="94"/>
        <v>0</v>
      </c>
      <c r="AF101" s="13">
        <f t="shared" si="95"/>
        <v>-9999</v>
      </c>
      <c r="AG101" s="167"/>
      <c r="AH101" s="13">
        <f t="shared" si="96"/>
        <v>7.7668412514741237E-3</v>
      </c>
      <c r="AI101" s="13">
        <f t="shared" si="97"/>
        <v>0.6760212977052672</v>
      </c>
      <c r="AJ101" s="13">
        <f t="shared" si="98"/>
        <v>0.98382990419908123</v>
      </c>
      <c r="AK101" s="13">
        <f t="shared" si="99"/>
        <v>-3.7148969596627998E-3</v>
      </c>
      <c r="AL101" s="13">
        <f t="shared" si="100"/>
        <v>-3.130126670998048</v>
      </c>
      <c r="AM101" s="13">
        <f t="shared" si="101"/>
        <v>-174.42709968287932</v>
      </c>
      <c r="AN101" s="68">
        <f t="shared" ref="AN101:AT110" si="118">$AU101+$AB$7*SIN(AO101)</f>
        <v>22.007194965811703</v>
      </c>
      <c r="AO101" s="68">
        <f t="shared" si="118"/>
        <v>22.007202922811526</v>
      </c>
      <c r="AP101" s="68">
        <f t="shared" si="118"/>
        <v>22.007178361009696</v>
      </c>
      <c r="AQ101" s="68">
        <f t="shared" si="118"/>
        <v>22.007254178826809</v>
      </c>
      <c r="AR101" s="68">
        <f t="shared" si="118"/>
        <v>22.007020143304722</v>
      </c>
      <c r="AS101" s="68">
        <f t="shared" si="118"/>
        <v>22.007742570357561</v>
      </c>
      <c r="AT101" s="68">
        <f t="shared" si="118"/>
        <v>22.00551258962361</v>
      </c>
      <c r="AU101" s="68">
        <f t="shared" si="102"/>
        <v>22.012396351018293</v>
      </c>
      <c r="AW101" s="13">
        <v>19500</v>
      </c>
      <c r="AX101" s="13">
        <f t="shared" si="110"/>
        <v>6.1953897847634554E-2</v>
      </c>
      <c r="AY101" s="13">
        <f t="shared" si="111"/>
        <v>5.4077643337221218E-2</v>
      </c>
      <c r="AZ101" s="13">
        <f t="shared" si="112"/>
        <v>7.8762545104133323E-3</v>
      </c>
      <c r="BA101" s="13">
        <f t="shared" si="113"/>
        <v>0.67690140352982597</v>
      </c>
      <c r="BB101" s="13">
        <f t="shared" si="114"/>
        <v>0.99558525029604727</v>
      </c>
      <c r="BC101" s="13">
        <f t="shared" si="115"/>
        <v>3.0669816538613932</v>
      </c>
      <c r="BD101" s="13">
        <f t="shared" si="116"/>
        <v>26.79326266865343</v>
      </c>
      <c r="BE101" s="13">
        <f t="shared" si="108"/>
        <v>15.603592099697348</v>
      </c>
      <c r="BF101" s="13">
        <f t="shared" si="108"/>
        <v>15.603542203110559</v>
      </c>
      <c r="BG101" s="13">
        <f t="shared" si="108"/>
        <v>15.603697047096636</v>
      </c>
      <c r="BH101" s="13">
        <f t="shared" si="108"/>
        <v>15.603216511833745</v>
      </c>
      <c r="BI101" s="13">
        <f t="shared" si="108"/>
        <v>15.604707702772819</v>
      </c>
      <c r="BJ101" s="13">
        <f t="shared" si="108"/>
        <v>15.600079490831131</v>
      </c>
      <c r="BK101" s="13">
        <f t="shared" si="108"/>
        <v>15.614436959950879</v>
      </c>
      <c r="BL101" s="13">
        <f t="shared" si="117"/>
        <v>15.569821124611927</v>
      </c>
    </row>
    <row r="102" spans="1:64">
      <c r="A102" s="92" t="s">
        <v>169</v>
      </c>
      <c r="B102" s="101" t="s">
        <v>59</v>
      </c>
      <c r="C102" s="86">
        <v>55805.448420000001</v>
      </c>
      <c r="D102" s="86">
        <v>1E-4</v>
      </c>
      <c r="E102" s="6">
        <f t="shared" si="86"/>
        <v>28425.327811148749</v>
      </c>
      <c r="F102" s="36">
        <f t="shared" si="109"/>
        <v>28425</v>
      </c>
      <c r="G102" s="6">
        <f t="shared" si="87"/>
        <v>0.23906500000157394</v>
      </c>
      <c r="H102" s="6"/>
      <c r="J102" s="6"/>
      <c r="K102" s="6">
        <f t="shared" si="107"/>
        <v>0.23906500000157394</v>
      </c>
      <c r="L102" s="3">
        <f t="shared" ca="1" si="82"/>
        <v>0.24094190259660908</v>
      </c>
      <c r="M102" s="22">
        <f t="shared" si="88"/>
        <v>0.23039074319816277</v>
      </c>
      <c r="N102" s="12">
        <f t="shared" si="89"/>
        <v>40786.948420000001</v>
      </c>
      <c r="O102" s="4">
        <f t="shared" si="103"/>
        <v>7.5242731091524839E-5</v>
      </c>
      <c r="Q102" s="1">
        <f t="shared" si="104"/>
        <v>7.5242731091524839E-5</v>
      </c>
      <c r="S102" s="74">
        <v>1</v>
      </c>
      <c r="Z102" s="13">
        <f t="shared" si="90"/>
        <v>28425</v>
      </c>
      <c r="AA102" s="68">
        <f t="shared" si="91"/>
        <v>0.23773341095799139</v>
      </c>
      <c r="AB102" s="68">
        <f t="shared" si="92"/>
        <v>0.23172233224174532</v>
      </c>
      <c r="AC102" s="197">
        <f t="shared" si="93"/>
        <v>8.6742568034111622E-3</v>
      </c>
      <c r="AD102" s="68">
        <f t="shared" si="105"/>
        <v>1.3315890435825484E-3</v>
      </c>
      <c r="AE102" s="68">
        <f t="shared" si="94"/>
        <v>1.773129380989086E-6</v>
      </c>
      <c r="AF102" s="13">
        <f t="shared" si="95"/>
        <v>0.23906500000157394</v>
      </c>
      <c r="AG102" s="167"/>
      <c r="AH102" s="13">
        <f t="shared" si="96"/>
        <v>7.3426677598286139E-3</v>
      </c>
      <c r="AI102" s="13">
        <f t="shared" si="97"/>
        <v>0.67981064769727273</v>
      </c>
      <c r="AJ102" s="13">
        <f t="shared" si="98"/>
        <v>0.94856252341470748</v>
      </c>
      <c r="AK102" s="13">
        <f t="shared" si="99"/>
        <v>-4.9545723044072745E-2</v>
      </c>
      <c r="AL102" s="13">
        <f t="shared" si="100"/>
        <v>-2.9880714144138318</v>
      </c>
      <c r="AM102" s="13">
        <f t="shared" si="101"/>
        <v>-13.001916466729073</v>
      </c>
      <c r="AN102" s="68">
        <f t="shared" si="118"/>
        <v>22.205597765818883</v>
      </c>
      <c r="AO102" s="68">
        <f t="shared" si="118"/>
        <v>22.205688552208027</v>
      </c>
      <c r="AP102" s="68">
        <f t="shared" si="118"/>
        <v>22.205401781677221</v>
      </c>
      <c r="AQ102" s="68">
        <f t="shared" si="118"/>
        <v>22.20630767614189</v>
      </c>
      <c r="AR102" s="68">
        <f t="shared" si="118"/>
        <v>22.203446606300282</v>
      </c>
      <c r="AS102" s="68">
        <f t="shared" si="118"/>
        <v>22.212488806875459</v>
      </c>
      <c r="AT102" s="68">
        <f t="shared" si="118"/>
        <v>22.183970548360161</v>
      </c>
      <c r="AU102" s="68">
        <f t="shared" si="102"/>
        <v>22.274576709462302</v>
      </c>
      <c r="AW102" s="13">
        <v>20000</v>
      </c>
      <c r="AX102" s="13">
        <f t="shared" si="110"/>
        <v>6.9509937627611984E-2</v>
      </c>
      <c r="AY102" s="13">
        <f t="shared" si="111"/>
        <v>6.2071226161757753E-2</v>
      </c>
      <c r="AZ102" s="13">
        <f t="shared" si="112"/>
        <v>7.4387114658542317E-3</v>
      </c>
      <c r="BA102" s="13">
        <f t="shared" si="113"/>
        <v>0.6786706977635758</v>
      </c>
      <c r="BB102" s="13">
        <f t="shared" si="114"/>
        <v>0.95619054001119996</v>
      </c>
      <c r="BC102" s="13">
        <f t="shared" si="115"/>
        <v>-3.0131072963865795</v>
      </c>
      <c r="BD102" s="13">
        <f t="shared" si="116"/>
        <v>-15.54455598401513</v>
      </c>
      <c r="BE102" s="13">
        <f t="shared" ref="BE102:BK111" si="119">$BL102+$AB$7*SIN(BF102)</f>
        <v>15.887541220501573</v>
      </c>
      <c r="BF102" s="13">
        <f t="shared" si="119"/>
        <v>15.887620963160103</v>
      </c>
      <c r="BG102" s="13">
        <f t="shared" si="119"/>
        <v>15.887370823411677</v>
      </c>
      <c r="BH102" s="13">
        <f t="shared" si="119"/>
        <v>15.888155509221853</v>
      </c>
      <c r="BI102" s="13">
        <f t="shared" si="119"/>
        <v>15.885694331497712</v>
      </c>
      <c r="BJ102" s="13">
        <f t="shared" si="119"/>
        <v>15.893417568732751</v>
      </c>
      <c r="BK102" s="13">
        <f t="shared" si="119"/>
        <v>15.869217113182668</v>
      </c>
      <c r="BL102" s="13">
        <f t="shared" si="117"/>
        <v>15.945437683987299</v>
      </c>
    </row>
    <row r="103" spans="1:64">
      <c r="A103" s="92" t="s">
        <v>169</v>
      </c>
      <c r="B103" s="101" t="s">
        <v>59</v>
      </c>
      <c r="C103" s="86">
        <v>55805.448490000002</v>
      </c>
      <c r="D103" s="86">
        <v>2.9999999999999997E-4</v>
      </c>
      <c r="E103" s="6">
        <f t="shared" si="86"/>
        <v>28425.32790713428</v>
      </c>
      <c r="F103" s="36">
        <f t="shared" si="109"/>
        <v>28425</v>
      </c>
      <c r="G103" s="6">
        <f t="shared" si="87"/>
        <v>0.23913500000344357</v>
      </c>
      <c r="H103" s="6"/>
      <c r="J103" s="6"/>
      <c r="K103" s="6">
        <f t="shared" si="107"/>
        <v>0.23913500000344357</v>
      </c>
      <c r="L103" s="3">
        <f t="shared" ca="1" si="82"/>
        <v>0.24094190259660908</v>
      </c>
      <c r="M103" s="22">
        <f t="shared" si="88"/>
        <v>0.23039074319816277</v>
      </c>
      <c r="N103" s="12">
        <f t="shared" si="89"/>
        <v>40786.948490000002</v>
      </c>
      <c r="O103" s="4">
        <f t="shared" si="103"/>
        <v>7.6462027076699445E-5</v>
      </c>
      <c r="Q103" s="1">
        <f t="shared" si="104"/>
        <v>7.6462027076699445E-5</v>
      </c>
      <c r="S103" s="74">
        <v>1</v>
      </c>
      <c r="Z103" s="13">
        <f t="shared" si="90"/>
        <v>28425</v>
      </c>
      <c r="AA103" s="68">
        <f t="shared" si="91"/>
        <v>0.23773341095799139</v>
      </c>
      <c r="AB103" s="68">
        <f t="shared" si="92"/>
        <v>0.23179233224361495</v>
      </c>
      <c r="AC103" s="197">
        <f t="shared" si="93"/>
        <v>8.7442568052807923E-3</v>
      </c>
      <c r="AD103" s="68">
        <f t="shared" si="105"/>
        <v>1.4015890454521784E-3</v>
      </c>
      <c r="AE103" s="68">
        <f t="shared" si="94"/>
        <v>1.9644518523315489E-6</v>
      </c>
      <c r="AF103" s="13">
        <f t="shared" si="95"/>
        <v>0.23913500000344357</v>
      </c>
      <c r="AG103" s="167"/>
      <c r="AH103" s="13">
        <f t="shared" si="96"/>
        <v>7.3426677598286139E-3</v>
      </c>
      <c r="AI103" s="13">
        <f t="shared" si="97"/>
        <v>0.67981064769727273</v>
      </c>
      <c r="AJ103" s="13">
        <f t="shared" si="98"/>
        <v>0.94856252341470748</v>
      </c>
      <c r="AK103" s="13">
        <f t="shared" si="99"/>
        <v>-4.9545723044072745E-2</v>
      </c>
      <c r="AL103" s="13">
        <f t="shared" si="100"/>
        <v>-2.9880714144138318</v>
      </c>
      <c r="AM103" s="13">
        <f t="shared" si="101"/>
        <v>-13.001916466729073</v>
      </c>
      <c r="AN103" s="68">
        <f t="shared" si="118"/>
        <v>22.205597765818883</v>
      </c>
      <c r="AO103" s="68">
        <f t="shared" si="118"/>
        <v>22.205688552208027</v>
      </c>
      <c r="AP103" s="68">
        <f t="shared" si="118"/>
        <v>22.205401781677221</v>
      </c>
      <c r="AQ103" s="68">
        <f t="shared" si="118"/>
        <v>22.20630767614189</v>
      </c>
      <c r="AR103" s="68">
        <f t="shared" si="118"/>
        <v>22.203446606300282</v>
      </c>
      <c r="AS103" s="68">
        <f t="shared" si="118"/>
        <v>22.212488806875459</v>
      </c>
      <c r="AT103" s="68">
        <f t="shared" si="118"/>
        <v>22.183970548360161</v>
      </c>
      <c r="AU103" s="68">
        <f t="shared" si="102"/>
        <v>22.274576709462302</v>
      </c>
      <c r="AW103" s="13">
        <v>20500</v>
      </c>
      <c r="AX103" s="13">
        <f t="shared" si="110"/>
        <v>7.667712560186031E-2</v>
      </c>
      <c r="AY103" s="13">
        <f t="shared" si="111"/>
        <v>7.0288417503981016E-2</v>
      </c>
      <c r="AZ103" s="13">
        <f t="shared" si="112"/>
        <v>6.3887080978792957E-3</v>
      </c>
      <c r="BA103" s="13">
        <f t="shared" si="113"/>
        <v>0.69420167573439828</v>
      </c>
      <c r="BB103" s="13">
        <f t="shared" si="114"/>
        <v>0.87498286138401105</v>
      </c>
      <c r="BC103" s="13">
        <f t="shared" si="115"/>
        <v>-2.8048077626804688</v>
      </c>
      <c r="BD103" s="13">
        <f t="shared" si="116"/>
        <v>-5.8822714737883546</v>
      </c>
      <c r="BE103" s="13">
        <f t="shared" si="119"/>
        <v>16.175112373857896</v>
      </c>
      <c r="BF103" s="13">
        <f t="shared" si="119"/>
        <v>16.175218986573977</v>
      </c>
      <c r="BG103" s="13">
        <f t="shared" si="119"/>
        <v>16.174850462663358</v>
      </c>
      <c r="BH103" s="13">
        <f t="shared" si="119"/>
        <v>16.17612461568293</v>
      </c>
      <c r="BI103" s="13">
        <f t="shared" si="119"/>
        <v>16.171722761940114</v>
      </c>
      <c r="BJ103" s="13">
        <f t="shared" si="119"/>
        <v>16.186971926584786</v>
      </c>
      <c r="BK103" s="13">
        <f t="shared" si="119"/>
        <v>16.134625216416723</v>
      </c>
      <c r="BL103" s="13">
        <f t="shared" si="117"/>
        <v>16.321054243362671</v>
      </c>
    </row>
    <row r="104" spans="1:64">
      <c r="A104" s="92" t="s">
        <v>169</v>
      </c>
      <c r="B104" s="101" t="s">
        <v>59</v>
      </c>
      <c r="C104" s="86">
        <v>55805.448620000003</v>
      </c>
      <c r="D104" s="86">
        <v>1E-4</v>
      </c>
      <c r="E104" s="6">
        <f t="shared" si="86"/>
        <v>28425.328085393121</v>
      </c>
      <c r="F104" s="36">
        <f t="shared" si="109"/>
        <v>28425</v>
      </c>
      <c r="G104" s="6">
        <f t="shared" si="87"/>
        <v>0.23926500000379747</v>
      </c>
      <c r="H104" s="6"/>
      <c r="J104" s="6"/>
      <c r="K104" s="6">
        <f t="shared" si="107"/>
        <v>0.23926500000379747</v>
      </c>
      <c r="L104" s="3">
        <f t="shared" ca="1" si="82"/>
        <v>0.24094190259660908</v>
      </c>
      <c r="M104" s="22">
        <f t="shared" si="88"/>
        <v>0.23039074319816277</v>
      </c>
      <c r="N104" s="12">
        <f t="shared" si="89"/>
        <v>40786.948620000003</v>
      </c>
      <c r="O104" s="4">
        <f t="shared" si="103"/>
        <v>7.8752433852353695E-5</v>
      </c>
      <c r="Q104" s="1">
        <f t="shared" si="104"/>
        <v>7.8752433852353695E-5</v>
      </c>
      <c r="S104" s="74">
        <v>1</v>
      </c>
      <c r="Z104" s="13">
        <f t="shared" si="90"/>
        <v>28425</v>
      </c>
      <c r="AA104" s="68">
        <f t="shared" si="91"/>
        <v>0.23773341095799139</v>
      </c>
      <c r="AB104" s="68">
        <f t="shared" si="92"/>
        <v>0.23192233224396885</v>
      </c>
      <c r="AC104" s="197">
        <f t="shared" si="93"/>
        <v>8.8742568056346949E-3</v>
      </c>
      <c r="AD104" s="68">
        <f t="shared" si="105"/>
        <v>1.531589045806081E-3</v>
      </c>
      <c r="AE104" s="68">
        <f t="shared" si="94"/>
        <v>2.3457650052331819E-6</v>
      </c>
      <c r="AF104" s="13">
        <f t="shared" si="95"/>
        <v>0.23926500000379747</v>
      </c>
      <c r="AG104" s="167"/>
      <c r="AH104" s="13">
        <f t="shared" si="96"/>
        <v>7.3426677598286139E-3</v>
      </c>
      <c r="AI104" s="13">
        <f t="shared" si="97"/>
        <v>0.67981064769727273</v>
      </c>
      <c r="AJ104" s="13">
        <f t="shared" si="98"/>
        <v>0.94856252341470748</v>
      </c>
      <c r="AK104" s="13">
        <f t="shared" si="99"/>
        <v>-4.9545723044072745E-2</v>
      </c>
      <c r="AL104" s="13">
        <f t="shared" si="100"/>
        <v>-2.9880714144138318</v>
      </c>
      <c r="AM104" s="13">
        <f t="shared" si="101"/>
        <v>-13.001916466729073</v>
      </c>
      <c r="AN104" s="68">
        <f t="shared" si="118"/>
        <v>22.205597765818883</v>
      </c>
      <c r="AO104" s="68">
        <f t="shared" si="118"/>
        <v>22.205688552208027</v>
      </c>
      <c r="AP104" s="68">
        <f t="shared" si="118"/>
        <v>22.205401781677221</v>
      </c>
      <c r="AQ104" s="68">
        <f t="shared" si="118"/>
        <v>22.20630767614189</v>
      </c>
      <c r="AR104" s="68">
        <f t="shared" si="118"/>
        <v>22.203446606300282</v>
      </c>
      <c r="AS104" s="68">
        <f t="shared" si="118"/>
        <v>22.212488806875459</v>
      </c>
      <c r="AT104" s="68">
        <f t="shared" si="118"/>
        <v>22.183970548360161</v>
      </c>
      <c r="AU104" s="68">
        <f t="shared" si="102"/>
        <v>22.274576709462302</v>
      </c>
      <c r="AW104" s="13">
        <v>21000</v>
      </c>
      <c r="AX104" s="13">
        <f t="shared" si="110"/>
        <v>8.3482223752678969E-2</v>
      </c>
      <c r="AY104" s="13">
        <f t="shared" si="111"/>
        <v>7.8729217363890977E-2</v>
      </c>
      <c r="AZ104" s="13">
        <f t="shared" si="112"/>
        <v>4.7530063887879902E-3</v>
      </c>
      <c r="BA104" s="13">
        <f t="shared" si="113"/>
        <v>0.72538993892967318</v>
      </c>
      <c r="BB104" s="13">
        <f t="shared" si="114"/>
        <v>0.74648458138717211</v>
      </c>
      <c r="BC104" s="13">
        <f t="shared" si="115"/>
        <v>-2.5821705062215403</v>
      </c>
      <c r="BD104" s="13">
        <f t="shared" si="116"/>
        <v>-3.4813906723197778</v>
      </c>
      <c r="BE104" s="13">
        <f t="shared" si="119"/>
        <v>16.472408897676317</v>
      </c>
      <c r="BF104" s="13">
        <f t="shared" si="119"/>
        <v>16.472449624147476</v>
      </c>
      <c r="BG104" s="13">
        <f t="shared" si="119"/>
        <v>16.472275477166832</v>
      </c>
      <c r="BH104" s="13">
        <f t="shared" si="119"/>
        <v>16.473020336031034</v>
      </c>
      <c r="BI104" s="13">
        <f t="shared" si="119"/>
        <v>16.469838153776784</v>
      </c>
      <c r="BJ104" s="13">
        <f t="shared" si="119"/>
        <v>16.483501878301691</v>
      </c>
      <c r="BK104" s="13">
        <f t="shared" si="119"/>
        <v>16.426028380517366</v>
      </c>
      <c r="BL104" s="13">
        <f t="shared" si="117"/>
        <v>16.696670802738041</v>
      </c>
    </row>
    <row r="105" spans="1:64">
      <c r="A105" s="124" t="s">
        <v>440</v>
      </c>
      <c r="B105" s="125" t="s">
        <v>52</v>
      </c>
      <c r="C105" s="124">
        <v>55858.322800000002</v>
      </c>
      <c r="D105" s="124" t="s">
        <v>179</v>
      </c>
      <c r="E105" s="6">
        <f t="shared" si="86"/>
        <v>28497.830315685438</v>
      </c>
      <c r="F105" s="36">
        <f t="shared" si="109"/>
        <v>28497.5</v>
      </c>
      <c r="G105" s="6">
        <f t="shared" si="87"/>
        <v>0.24089150000509107</v>
      </c>
      <c r="H105" s="6"/>
      <c r="J105" s="6"/>
      <c r="K105" s="6">
        <f>G105</f>
        <v>0.24089150000509107</v>
      </c>
      <c r="L105" s="3">
        <f t="shared" ca="1" si="82"/>
        <v>0.24257769390261319</v>
      </c>
      <c r="M105" s="22">
        <f t="shared" si="88"/>
        <v>0.2321147065206331</v>
      </c>
      <c r="N105" s="12">
        <f t="shared" si="89"/>
        <v>40839.822800000002</v>
      </c>
      <c r="O105" s="4">
        <f t="shared" si="103"/>
        <v>7.7032103868824027E-5</v>
      </c>
      <c r="Q105" s="1">
        <f t="shared" si="104"/>
        <v>0</v>
      </c>
      <c r="Z105" s="13">
        <f t="shared" si="90"/>
        <v>28497.5</v>
      </c>
      <c r="AA105" s="68">
        <f t="shared" si="91"/>
        <v>0.23933172403156874</v>
      </c>
      <c r="AB105" s="68">
        <f t="shared" si="92"/>
        <v>-9999</v>
      </c>
      <c r="AC105" s="197">
        <f t="shared" si="93"/>
        <v>8.7767934844579787E-3</v>
      </c>
      <c r="AD105" s="68">
        <f t="shared" si="105"/>
        <v>-9999</v>
      </c>
      <c r="AE105" s="68">
        <f t="shared" si="94"/>
        <v>0</v>
      </c>
      <c r="AF105" s="13">
        <f t="shared" si="95"/>
        <v>-9999</v>
      </c>
      <c r="AG105" s="167"/>
      <c r="AH105" s="13">
        <f t="shared" si="96"/>
        <v>7.2170175109356359E-3</v>
      </c>
      <c r="AI105" s="13">
        <f t="shared" si="97"/>
        <v>0.68142864199915643</v>
      </c>
      <c r="AJ105" s="13">
        <f t="shared" si="98"/>
        <v>0.9387107833652536</v>
      </c>
      <c r="AK105" s="13">
        <f t="shared" si="99"/>
        <v>-5.906174617718607E-2</v>
      </c>
      <c r="AL105" s="13">
        <f t="shared" si="100"/>
        <v>-2.9582783508155956</v>
      </c>
      <c r="AM105" s="13">
        <f t="shared" si="101"/>
        <v>-10.879653914618792</v>
      </c>
      <c r="AN105" s="68">
        <f t="shared" si="118"/>
        <v>22.247011396353404</v>
      </c>
      <c r="AO105" s="68">
        <f t="shared" si="118"/>
        <v>22.247112587121133</v>
      </c>
      <c r="AP105" s="68">
        <f t="shared" si="118"/>
        <v>22.24678976549119</v>
      </c>
      <c r="AQ105" s="68">
        <f t="shared" si="118"/>
        <v>22.247819735471769</v>
      </c>
      <c r="AR105" s="68">
        <f t="shared" si="118"/>
        <v>22.244534558887167</v>
      </c>
      <c r="AS105" s="68">
        <f t="shared" si="118"/>
        <v>22.255022867441987</v>
      </c>
      <c r="AT105" s="68">
        <f t="shared" si="118"/>
        <v>22.221635262530164</v>
      </c>
      <c r="AU105" s="68">
        <f t="shared" si="102"/>
        <v>22.329041110571733</v>
      </c>
      <c r="AW105" s="13">
        <v>21500</v>
      </c>
      <c r="AX105" s="13">
        <f t="shared" si="110"/>
        <v>8.9967410519663935E-2</v>
      </c>
      <c r="AY105" s="13">
        <f t="shared" si="111"/>
        <v>8.7393625741487679E-2</v>
      </c>
      <c r="AZ105" s="13">
        <f t="shared" si="112"/>
        <v>2.5737847781762565E-3</v>
      </c>
      <c r="BA105" s="13">
        <f t="shared" si="113"/>
        <v>0.77621303769425254</v>
      </c>
      <c r="BB105" s="13">
        <f t="shared" si="114"/>
        <v>0.55955292828258407</v>
      </c>
      <c r="BC105" s="13">
        <f t="shared" si="115"/>
        <v>-2.3332536241129747</v>
      </c>
      <c r="BD105" s="13">
        <f t="shared" si="116"/>
        <v>-2.3379958307085609</v>
      </c>
      <c r="BE105" s="13">
        <f t="shared" si="119"/>
        <v>16.786722284138769</v>
      </c>
      <c r="BF105" s="13">
        <f t="shared" si="119"/>
        <v>16.786725417809407</v>
      </c>
      <c r="BG105" s="13">
        <f t="shared" si="119"/>
        <v>16.78670494525597</v>
      </c>
      <c r="BH105" s="13">
        <f t="shared" si="119"/>
        <v>16.786838708433606</v>
      </c>
      <c r="BI105" s="13">
        <f t="shared" si="119"/>
        <v>16.785965331696648</v>
      </c>
      <c r="BJ105" s="13">
        <f t="shared" si="119"/>
        <v>16.791693798045216</v>
      </c>
      <c r="BK105" s="13">
        <f t="shared" si="119"/>
        <v>16.755169049093361</v>
      </c>
      <c r="BL105" s="13">
        <f t="shared" si="117"/>
        <v>17.072287362113414</v>
      </c>
    </row>
    <row r="106" spans="1:64">
      <c r="A106" s="181" t="s">
        <v>527</v>
      </c>
      <c r="B106" s="182" t="s">
        <v>59</v>
      </c>
      <c r="C106" s="186">
        <v>55927.970939999999</v>
      </c>
      <c r="D106" t="s">
        <v>550</v>
      </c>
      <c r="E106" s="6">
        <f t="shared" si="86"/>
        <v>28593.333366242659</v>
      </c>
      <c r="F106" s="36">
        <f t="shared" si="109"/>
        <v>28593</v>
      </c>
      <c r="G106" s="6">
        <f t="shared" si="87"/>
        <v>0.24311619999934919</v>
      </c>
      <c r="H106" s="6"/>
      <c r="K106" s="6">
        <f t="shared" ref="K106:K111" si="120">+G106</f>
        <v>0.24311619999934919</v>
      </c>
      <c r="L106" s="3">
        <f t="shared" ca="1" si="82"/>
        <v>0.24473242589879785</v>
      </c>
      <c r="M106" s="22">
        <f t="shared" si="88"/>
        <v>0.23439275749551997</v>
      </c>
      <c r="N106" s="12">
        <f t="shared" si="89"/>
        <v>40909.470939999999</v>
      </c>
      <c r="O106" s="4">
        <f t="shared" si="103"/>
        <v>7.6098449117614316E-5</v>
      </c>
      <c r="Q106" s="1">
        <f t="shared" si="104"/>
        <v>0</v>
      </c>
      <c r="Z106" s="13">
        <f t="shared" si="90"/>
        <v>28593</v>
      </c>
      <c r="AA106" s="68">
        <f t="shared" si="91"/>
        <v>0.24142481234985597</v>
      </c>
      <c r="AB106" s="68">
        <f t="shared" si="92"/>
        <v>-9999</v>
      </c>
      <c r="AC106" s="197">
        <f t="shared" si="93"/>
        <v>8.7234425038292263E-3</v>
      </c>
      <c r="AD106" s="68">
        <f t="shared" si="105"/>
        <v>-9999</v>
      </c>
      <c r="AE106" s="68">
        <f t="shared" si="94"/>
        <v>0</v>
      </c>
      <c r="AF106" s="13">
        <f t="shared" si="95"/>
        <v>-9999</v>
      </c>
      <c r="AG106" s="167"/>
      <c r="AH106" s="13">
        <f t="shared" si="96"/>
        <v>7.0320548543360006E-3</v>
      </c>
      <c r="AI106" s="13">
        <f t="shared" si="97"/>
        <v>0.68400845669416055</v>
      </c>
      <c r="AJ106" s="13">
        <f t="shared" si="98"/>
        <v>0.92437161588907724</v>
      </c>
      <c r="AK106" s="13">
        <f t="shared" si="99"/>
        <v>-7.1591511781731385E-2</v>
      </c>
      <c r="AL106" s="13">
        <f t="shared" si="100"/>
        <v>-2.9187924698404752</v>
      </c>
      <c r="AM106" s="13">
        <f t="shared" si="101"/>
        <v>-8.9394891569974</v>
      </c>
      <c r="AN106" s="68">
        <f t="shared" si="118"/>
        <v>22.301731160312499</v>
      </c>
      <c r="AO106" s="68">
        <f t="shared" si="118"/>
        <v>22.301841281054809</v>
      </c>
      <c r="AP106" s="68">
        <f t="shared" si="118"/>
        <v>22.301484331676278</v>
      </c>
      <c r="AQ106" s="68">
        <f t="shared" si="118"/>
        <v>22.302641509098056</v>
      </c>
      <c r="AR106" s="68">
        <f t="shared" si="118"/>
        <v>22.29889166686317</v>
      </c>
      <c r="AS106" s="68">
        <f t="shared" si="118"/>
        <v>22.311059618910939</v>
      </c>
      <c r="AT106" s="68">
        <f t="shared" si="118"/>
        <v>22.271742829806289</v>
      </c>
      <c r="AU106" s="68">
        <f t="shared" si="102"/>
        <v>22.400783873412429</v>
      </c>
      <c r="AW106" s="13">
        <v>22000</v>
      </c>
      <c r="AX106" s="13">
        <f t="shared" si="110"/>
        <v>9.621449300547591E-2</v>
      </c>
      <c r="AY106" s="13">
        <f t="shared" si="111"/>
        <v>9.6281642636771109E-2</v>
      </c>
      <c r="AZ106" s="13">
        <f t="shared" si="112"/>
        <v>-6.7149631295199198E-5</v>
      </c>
      <c r="BA106" s="13">
        <f t="shared" si="113"/>
        <v>0.85338733054590343</v>
      </c>
      <c r="BB106" s="13">
        <f t="shared" si="114"/>
        <v>0.29644197059925764</v>
      </c>
      <c r="BC106" s="13">
        <f t="shared" si="115"/>
        <v>-2.0403723484696639</v>
      </c>
      <c r="BD106" s="13">
        <f t="shared" si="116"/>
        <v>-1.6288103048116032</v>
      </c>
      <c r="BE106" s="13">
        <f t="shared" si="119"/>
        <v>17.127598524807052</v>
      </c>
      <c r="BF106" s="13">
        <f t="shared" si="119"/>
        <v>17.127598524538421</v>
      </c>
      <c r="BG106" s="13">
        <f t="shared" si="119"/>
        <v>17.127598530044292</v>
      </c>
      <c r="BH106" s="13">
        <f t="shared" si="119"/>
        <v>17.127598417195699</v>
      </c>
      <c r="BI106" s="13">
        <f t="shared" si="119"/>
        <v>17.127600730162225</v>
      </c>
      <c r="BJ106" s="13">
        <f t="shared" si="119"/>
        <v>17.127553330169377</v>
      </c>
      <c r="BK106" s="13">
        <f t="shared" si="119"/>
        <v>17.128527670119734</v>
      </c>
      <c r="BL106" s="13">
        <f t="shared" si="117"/>
        <v>17.447903921488784</v>
      </c>
    </row>
    <row r="107" spans="1:64">
      <c r="A107" s="181" t="s">
        <v>527</v>
      </c>
      <c r="B107" s="182" t="s">
        <v>59</v>
      </c>
      <c r="C107" s="186">
        <v>55927.970979999998</v>
      </c>
      <c r="D107" t="s">
        <v>551</v>
      </c>
      <c r="E107" s="6">
        <f t="shared" si="86"/>
        <v>28593.333421091531</v>
      </c>
      <c r="F107" s="36">
        <f t="shared" si="109"/>
        <v>28593</v>
      </c>
      <c r="G107" s="6">
        <f t="shared" si="87"/>
        <v>0.24315619999833871</v>
      </c>
      <c r="H107" s="6"/>
      <c r="J107" s="6"/>
      <c r="K107" s="6">
        <f t="shared" si="120"/>
        <v>0.24315619999833871</v>
      </c>
      <c r="L107" s="3">
        <f t="shared" ca="1" si="82"/>
        <v>0.24473242589879785</v>
      </c>
      <c r="M107" s="22">
        <f t="shared" si="88"/>
        <v>0.23439275749551997</v>
      </c>
      <c r="N107" s="12">
        <f t="shared" si="89"/>
        <v>40909.470979999998</v>
      </c>
      <c r="O107" s="4">
        <f t="shared" si="103"/>
        <v>7.6797924500210006E-5</v>
      </c>
      <c r="Q107" s="1">
        <f t="shared" si="104"/>
        <v>0</v>
      </c>
      <c r="Z107" s="13">
        <f t="shared" si="90"/>
        <v>28593</v>
      </c>
      <c r="AA107" s="68">
        <f t="shared" si="91"/>
        <v>0.24142481234985597</v>
      </c>
      <c r="AB107" s="68">
        <f t="shared" si="92"/>
        <v>-9999</v>
      </c>
      <c r="AC107" s="197">
        <f t="shared" si="93"/>
        <v>8.7634425028187413E-3</v>
      </c>
      <c r="AD107" s="68">
        <f t="shared" si="105"/>
        <v>-9999</v>
      </c>
      <c r="AE107" s="68">
        <f t="shared" si="94"/>
        <v>0</v>
      </c>
      <c r="AF107" s="13">
        <f t="shared" si="95"/>
        <v>-9999</v>
      </c>
      <c r="AG107" s="167"/>
      <c r="AH107" s="13">
        <f t="shared" si="96"/>
        <v>7.0320548543360006E-3</v>
      </c>
      <c r="AI107" s="13">
        <f t="shared" si="97"/>
        <v>0.68400845669416055</v>
      </c>
      <c r="AJ107" s="13">
        <f t="shared" si="98"/>
        <v>0.92437161588907724</v>
      </c>
      <c r="AK107" s="13">
        <f t="shared" si="99"/>
        <v>-7.1591511781731385E-2</v>
      </c>
      <c r="AL107" s="13">
        <f t="shared" si="100"/>
        <v>-2.9187924698404752</v>
      </c>
      <c r="AM107" s="13">
        <f t="shared" si="101"/>
        <v>-8.9394891569974</v>
      </c>
      <c r="AN107" s="68">
        <f t="shared" si="118"/>
        <v>22.301731160312499</v>
      </c>
      <c r="AO107" s="68">
        <f t="shared" si="118"/>
        <v>22.301841281054809</v>
      </c>
      <c r="AP107" s="68">
        <f t="shared" si="118"/>
        <v>22.301484331676278</v>
      </c>
      <c r="AQ107" s="68">
        <f t="shared" si="118"/>
        <v>22.302641509098056</v>
      </c>
      <c r="AR107" s="68">
        <f t="shared" si="118"/>
        <v>22.29889166686317</v>
      </c>
      <c r="AS107" s="68">
        <f t="shared" si="118"/>
        <v>22.311059618910939</v>
      </c>
      <c r="AT107" s="68">
        <f t="shared" si="118"/>
        <v>22.271742829806289</v>
      </c>
      <c r="AU107" s="68">
        <f t="shared" si="102"/>
        <v>22.400783873412429</v>
      </c>
      <c r="AW107" s="13">
        <v>22500</v>
      </c>
      <c r="AX107" s="13">
        <f t="shared" si="110"/>
        <v>0.10240217380857683</v>
      </c>
      <c r="AY107" s="13">
        <f t="shared" si="111"/>
        <v>0.10539326804974124</v>
      </c>
      <c r="AZ107" s="13">
        <f t="shared" si="112"/>
        <v>-2.991094241164405E-3</v>
      </c>
      <c r="BA107" s="13">
        <f t="shared" si="113"/>
        <v>0.96615618281055982</v>
      </c>
      <c r="BB107" s="13">
        <f t="shared" si="114"/>
        <v>-6.392029164367069E-2</v>
      </c>
      <c r="BC107" s="13">
        <f t="shared" si="115"/>
        <v>-1.6754434469137769</v>
      </c>
      <c r="BD107" s="13">
        <f t="shared" si="116"/>
        <v>-1.110531404410557</v>
      </c>
      <c r="BE107" s="13">
        <f t="shared" si="119"/>
        <v>17.507996285333661</v>
      </c>
      <c r="BF107" s="13">
        <f t="shared" si="119"/>
        <v>17.507996369239994</v>
      </c>
      <c r="BG107" s="13">
        <f t="shared" si="119"/>
        <v>17.507997508898459</v>
      </c>
      <c r="BH107" s="13">
        <f t="shared" si="119"/>
        <v>17.508012987768033</v>
      </c>
      <c r="BI107" s="13">
        <f t="shared" si="119"/>
        <v>17.508223120577302</v>
      </c>
      <c r="BJ107" s="13">
        <f t="shared" si="119"/>
        <v>17.511057296597606</v>
      </c>
      <c r="BK107" s="13">
        <f t="shared" si="119"/>
        <v>17.546419083220854</v>
      </c>
      <c r="BL107" s="13">
        <f t="shared" si="117"/>
        <v>17.823520480864154</v>
      </c>
    </row>
    <row r="108" spans="1:64">
      <c r="A108" s="181" t="s">
        <v>527</v>
      </c>
      <c r="B108" s="182" t="s">
        <v>59</v>
      </c>
      <c r="C108" s="186">
        <v>55927.971030000001</v>
      </c>
      <c r="D108" t="s">
        <v>549</v>
      </c>
      <c r="E108" s="6">
        <f t="shared" si="86"/>
        <v>28593.333489652625</v>
      </c>
      <c r="F108" s="36">
        <f t="shared" si="109"/>
        <v>28593</v>
      </c>
      <c r="G108" s="6">
        <f t="shared" si="87"/>
        <v>0.24320620000071358</v>
      </c>
      <c r="H108" s="6"/>
      <c r="K108" s="6">
        <f t="shared" si="120"/>
        <v>0.24320620000071358</v>
      </c>
      <c r="L108" s="3">
        <f t="shared" ca="1" si="82"/>
        <v>0.24473242589879785</v>
      </c>
      <c r="M108" s="22">
        <f t="shared" si="88"/>
        <v>0.23439275749551997</v>
      </c>
      <c r="N108" s="12">
        <f t="shared" si="89"/>
        <v>40909.471030000001</v>
      </c>
      <c r="O108" s="4">
        <f t="shared" si="103"/>
        <v>7.7676768792353488E-5</v>
      </c>
      <c r="Q108" s="1">
        <f t="shared" si="104"/>
        <v>0</v>
      </c>
      <c r="Z108" s="13">
        <f t="shared" si="90"/>
        <v>28593</v>
      </c>
      <c r="AA108" s="68">
        <f t="shared" si="91"/>
        <v>0.24142481234985597</v>
      </c>
      <c r="AB108" s="68">
        <f t="shared" si="92"/>
        <v>-9999</v>
      </c>
      <c r="AC108" s="197">
        <f t="shared" si="93"/>
        <v>8.8134425051936138E-3</v>
      </c>
      <c r="AD108" s="68">
        <f t="shared" si="105"/>
        <v>-9999</v>
      </c>
      <c r="AE108" s="68">
        <f t="shared" si="94"/>
        <v>0</v>
      </c>
      <c r="AF108" s="13">
        <f t="shared" si="95"/>
        <v>-9999</v>
      </c>
      <c r="AG108" s="167"/>
      <c r="AH108" s="13">
        <f t="shared" si="96"/>
        <v>7.0320548543360006E-3</v>
      </c>
      <c r="AI108" s="13">
        <f t="shared" si="97"/>
        <v>0.68400845669416055</v>
      </c>
      <c r="AJ108" s="13">
        <f t="shared" si="98"/>
        <v>0.92437161588907724</v>
      </c>
      <c r="AK108" s="13">
        <f t="shared" si="99"/>
        <v>-7.1591511781731385E-2</v>
      </c>
      <c r="AL108" s="13">
        <f t="shared" si="100"/>
        <v>-2.9187924698404752</v>
      </c>
      <c r="AM108" s="13">
        <f t="shared" si="101"/>
        <v>-8.9394891569974</v>
      </c>
      <c r="AN108" s="68">
        <f t="shared" si="118"/>
        <v>22.301731160312499</v>
      </c>
      <c r="AO108" s="68">
        <f t="shared" si="118"/>
        <v>22.301841281054809</v>
      </c>
      <c r="AP108" s="68">
        <f t="shared" si="118"/>
        <v>22.301484331676278</v>
      </c>
      <c r="AQ108" s="68">
        <f t="shared" si="118"/>
        <v>22.302641509098056</v>
      </c>
      <c r="AR108" s="68">
        <f t="shared" si="118"/>
        <v>22.29889166686317</v>
      </c>
      <c r="AS108" s="68">
        <f t="shared" si="118"/>
        <v>22.311059618910939</v>
      </c>
      <c r="AT108" s="68">
        <f t="shared" si="118"/>
        <v>22.271742829806289</v>
      </c>
      <c r="AU108" s="68">
        <f t="shared" si="102"/>
        <v>22.400783873412429</v>
      </c>
      <c r="AW108" s="13">
        <v>23000</v>
      </c>
      <c r="AX108" s="13">
        <f t="shared" si="110"/>
        <v>0.10893309775264076</v>
      </c>
      <c r="AY108" s="13">
        <f t="shared" si="111"/>
        <v>0.11472850198039808</v>
      </c>
      <c r="AZ108" s="13">
        <f t="shared" si="112"/>
        <v>-5.7954042277573231E-3</v>
      </c>
      <c r="BA108" s="13">
        <f t="shared" si="113"/>
        <v>1.1188650951069767</v>
      </c>
      <c r="BB108" s="13">
        <f t="shared" si="114"/>
        <v>-0.51777710242665542</v>
      </c>
      <c r="BC108" s="13">
        <f t="shared" si="115"/>
        <v>-1.1951567583027392</v>
      </c>
      <c r="BD108" s="13">
        <f t="shared" si="116"/>
        <v>-0.6805876374329477</v>
      </c>
      <c r="BE108" s="13">
        <f t="shared" si="119"/>
        <v>17.944284037105284</v>
      </c>
      <c r="BF108" s="13">
        <f t="shared" si="119"/>
        <v>17.944299781750413</v>
      </c>
      <c r="BG108" s="13">
        <f t="shared" si="119"/>
        <v>17.944378475511556</v>
      </c>
      <c r="BH108" s="13">
        <f t="shared" si="119"/>
        <v>17.944771678890312</v>
      </c>
      <c r="BI108" s="13">
        <f t="shared" si="119"/>
        <v>17.946733430381116</v>
      </c>
      <c r="BJ108" s="13">
        <f t="shared" si="119"/>
        <v>17.956449064476949</v>
      </c>
      <c r="BK108" s="13">
        <f t="shared" si="119"/>
        <v>18.002948619450965</v>
      </c>
      <c r="BL108" s="13">
        <f t="shared" si="117"/>
        <v>18.199137040239528</v>
      </c>
    </row>
    <row r="109" spans="1:64">
      <c r="A109" s="92" t="s">
        <v>169</v>
      </c>
      <c r="B109" s="101" t="s">
        <v>59</v>
      </c>
      <c r="C109" s="86">
        <v>56158.430160000004</v>
      </c>
      <c r="D109" s="86">
        <v>2.0000000000000001E-4</v>
      </c>
      <c r="E109" s="6">
        <f t="shared" si="86"/>
        <v>28909.344081518597</v>
      </c>
      <c r="F109" s="36">
        <f t="shared" si="109"/>
        <v>28909</v>
      </c>
      <c r="G109" s="6">
        <f t="shared" si="87"/>
        <v>0.25093060000654077</v>
      </c>
      <c r="H109" s="6"/>
      <c r="J109" s="6"/>
      <c r="K109" s="6">
        <f t="shared" si="120"/>
        <v>0.25093060000654077</v>
      </c>
      <c r="L109" s="3">
        <f t="shared" ca="1" si="82"/>
        <v>0.25186221972910527</v>
      </c>
      <c r="M109" s="22">
        <f t="shared" si="88"/>
        <v>0.24198875497899749</v>
      </c>
      <c r="N109" s="12">
        <f t="shared" si="89"/>
        <v>41139.930160000004</v>
      </c>
      <c r="O109" s="4">
        <f t="shared" si="103"/>
        <v>7.9956592496600425E-5</v>
      </c>
      <c r="Q109" s="1">
        <f t="shared" si="104"/>
        <v>0</v>
      </c>
      <c r="Z109" s="13">
        <f t="shared" si="90"/>
        <v>28909</v>
      </c>
      <c r="AA109" s="68">
        <f t="shared" si="91"/>
        <v>0.24825328186180576</v>
      </c>
      <c r="AB109" s="68">
        <f t="shared" si="92"/>
        <v>-9999</v>
      </c>
      <c r="AC109" s="197">
        <f t="shared" si="93"/>
        <v>8.941845027543277E-3</v>
      </c>
      <c r="AD109" s="68">
        <f t="shared" si="105"/>
        <v>-9999</v>
      </c>
      <c r="AE109" s="68">
        <f t="shared" si="94"/>
        <v>0</v>
      </c>
      <c r="AF109" s="13">
        <f t="shared" si="95"/>
        <v>-9999</v>
      </c>
      <c r="AG109" s="167"/>
      <c r="AH109" s="13">
        <f t="shared" si="96"/>
        <v>6.2645268828082764E-3</v>
      </c>
      <c r="AI109" s="13">
        <f t="shared" si="97"/>
        <v>0.69633312769992939</v>
      </c>
      <c r="AJ109" s="13">
        <f t="shared" si="98"/>
        <v>0.86543980736015524</v>
      </c>
      <c r="AK109" s="13">
        <f t="shared" si="99"/>
        <v>-0.11297092841741471</v>
      </c>
      <c r="AL109" s="13">
        <f t="shared" si="100"/>
        <v>-2.7854348900087347</v>
      </c>
      <c r="AM109" s="13">
        <f t="shared" si="101"/>
        <v>-5.5560034877372422</v>
      </c>
      <c r="AN109" s="68">
        <f t="shared" si="118"/>
        <v>22.484658918348646</v>
      </c>
      <c r="AO109" s="68">
        <f t="shared" si="118"/>
        <v>22.484761437995843</v>
      </c>
      <c r="AP109" s="68">
        <f t="shared" si="118"/>
        <v>22.48440216197508</v>
      </c>
      <c r="AQ109" s="68">
        <f t="shared" si="118"/>
        <v>22.485661535503233</v>
      </c>
      <c r="AR109" s="68">
        <f t="shared" si="118"/>
        <v>22.481250774960191</v>
      </c>
      <c r="AS109" s="68">
        <f t="shared" si="118"/>
        <v>22.496745215323195</v>
      </c>
      <c r="AT109" s="68">
        <f t="shared" si="118"/>
        <v>22.442861364592904</v>
      </c>
      <c r="AU109" s="68">
        <f t="shared" si="102"/>
        <v>22.638173538937661</v>
      </c>
      <c r="AW109" s="13">
        <v>23500</v>
      </c>
      <c r="AX109" s="13">
        <f t="shared" si="110"/>
        <v>0.11662829891888635</v>
      </c>
      <c r="AY109" s="13">
        <f t="shared" si="111"/>
        <v>0.12428734442874168</v>
      </c>
      <c r="AZ109" s="13">
        <f t="shared" si="112"/>
        <v>-7.6590455098553304E-3</v>
      </c>
      <c r="BA109" s="13">
        <f t="shared" si="113"/>
        <v>1.2754205172641768</v>
      </c>
      <c r="BB109" s="13">
        <f t="shared" si="114"/>
        <v>-0.92639236705642913</v>
      </c>
      <c r="BC109" s="13">
        <f t="shared" si="115"/>
        <v>-0.55469081066872805</v>
      </c>
      <c r="BD109" s="13">
        <f t="shared" si="116"/>
        <v>-0.28468241480480977</v>
      </c>
      <c r="BE109" s="13">
        <f t="shared" si="119"/>
        <v>18.448195511706242</v>
      </c>
      <c r="BF109" s="13">
        <f t="shared" si="119"/>
        <v>18.44826027735866</v>
      </c>
      <c r="BG109" s="13">
        <f t="shared" si="119"/>
        <v>18.448477412278464</v>
      </c>
      <c r="BH109" s="13">
        <f t="shared" si="119"/>
        <v>18.449205238375804</v>
      </c>
      <c r="BI109" s="13">
        <f t="shared" si="119"/>
        <v>18.451643246144311</v>
      </c>
      <c r="BJ109" s="13">
        <f t="shared" si="119"/>
        <v>18.459791812607264</v>
      </c>
      <c r="BK109" s="13">
        <f t="shared" si="119"/>
        <v>18.486834034876843</v>
      </c>
      <c r="BL109" s="13">
        <f t="shared" si="117"/>
        <v>18.574753599614898</v>
      </c>
    </row>
    <row r="110" spans="1:64">
      <c r="A110" s="92" t="s">
        <v>169</v>
      </c>
      <c r="B110" s="87" t="s">
        <v>59</v>
      </c>
      <c r="C110" s="88">
        <v>56158.430509999998</v>
      </c>
      <c r="D110" s="88">
        <v>2.0000000000000001E-4</v>
      </c>
      <c r="E110" s="6">
        <f t="shared" si="86"/>
        <v>28909.344561446233</v>
      </c>
      <c r="F110" s="36">
        <f t="shared" si="109"/>
        <v>28909</v>
      </c>
      <c r="G110" s="6">
        <f t="shared" si="87"/>
        <v>0.25128060000133701</v>
      </c>
      <c r="H110" s="6"/>
      <c r="K110" s="6">
        <f t="shared" si="120"/>
        <v>0.25128060000133701</v>
      </c>
      <c r="L110" s="3">
        <f t="shared" ca="1" si="82"/>
        <v>0.25186221972910527</v>
      </c>
      <c r="M110" s="22">
        <f t="shared" si="88"/>
        <v>0.24198875497899749</v>
      </c>
      <c r="N110" s="12">
        <f t="shared" si="89"/>
        <v>41139.930509999998</v>
      </c>
      <c r="O110" s="4">
        <f t="shared" si="103"/>
        <v>8.633838391917557E-5</v>
      </c>
      <c r="Q110" s="1">
        <f t="shared" si="104"/>
        <v>0</v>
      </c>
      <c r="Z110" s="13">
        <f t="shared" si="90"/>
        <v>28909</v>
      </c>
      <c r="AA110" s="68">
        <f t="shared" si="91"/>
        <v>0.24825328186180576</v>
      </c>
      <c r="AB110" s="68">
        <f t="shared" si="92"/>
        <v>-9999</v>
      </c>
      <c r="AC110" s="197">
        <f t="shared" si="93"/>
        <v>9.2918450223395122E-3</v>
      </c>
      <c r="AD110" s="68">
        <f t="shared" si="105"/>
        <v>-9999</v>
      </c>
      <c r="AE110" s="68">
        <f t="shared" si="94"/>
        <v>0</v>
      </c>
      <c r="AF110" s="13">
        <f t="shared" si="95"/>
        <v>-9999</v>
      </c>
      <c r="AG110" s="167"/>
      <c r="AH110" s="13">
        <f t="shared" si="96"/>
        <v>6.2645268828082764E-3</v>
      </c>
      <c r="AI110" s="13">
        <f t="shared" si="97"/>
        <v>0.69633312769992939</v>
      </c>
      <c r="AJ110" s="13">
        <f t="shared" si="98"/>
        <v>0.86543980736015524</v>
      </c>
      <c r="AK110" s="13">
        <f t="shared" si="99"/>
        <v>-0.11297092841741471</v>
      </c>
      <c r="AL110" s="13">
        <f t="shared" si="100"/>
        <v>-2.7854348900087347</v>
      </c>
      <c r="AM110" s="13">
        <f t="shared" si="101"/>
        <v>-5.5560034877372422</v>
      </c>
      <c r="AN110" s="68">
        <f t="shared" si="118"/>
        <v>22.484658918348646</v>
      </c>
      <c r="AO110" s="68">
        <f t="shared" si="118"/>
        <v>22.484761437995843</v>
      </c>
      <c r="AP110" s="68">
        <f t="shared" si="118"/>
        <v>22.48440216197508</v>
      </c>
      <c r="AQ110" s="68">
        <f t="shared" si="118"/>
        <v>22.485661535503233</v>
      </c>
      <c r="AR110" s="68">
        <f t="shared" si="118"/>
        <v>22.481250774960191</v>
      </c>
      <c r="AS110" s="68">
        <f t="shared" si="118"/>
        <v>22.496745215323195</v>
      </c>
      <c r="AT110" s="68">
        <f t="shared" si="118"/>
        <v>22.442861364592904</v>
      </c>
      <c r="AU110" s="68">
        <f t="shared" si="102"/>
        <v>22.638173538937661</v>
      </c>
      <c r="AW110" s="13">
        <v>24000</v>
      </c>
      <c r="AX110" s="13">
        <f t="shared" si="110"/>
        <v>0.12655395303495912</v>
      </c>
      <c r="AY110" s="13">
        <f t="shared" si="111"/>
        <v>0.13406979539477198</v>
      </c>
      <c r="AZ110" s="13">
        <f t="shared" si="112"/>
        <v>-7.5158423598128722E-3</v>
      </c>
      <c r="BA110" s="13">
        <f t="shared" si="113"/>
        <v>1.3170196610049545</v>
      </c>
      <c r="BB110" s="13">
        <f t="shared" si="114"/>
        <v>-0.92993391354228849</v>
      </c>
      <c r="BC110" s="13">
        <f t="shared" si="115"/>
        <v>0.20795221980103212</v>
      </c>
      <c r="BD110" s="13">
        <f t="shared" si="116"/>
        <v>0.10435243369438371</v>
      </c>
      <c r="BE110" s="13">
        <f t="shared" si="119"/>
        <v>18.99840940194693</v>
      </c>
      <c r="BF110" s="13">
        <f t="shared" si="119"/>
        <v>18.998373888619838</v>
      </c>
      <c r="BG110" s="13">
        <f t="shared" si="119"/>
        <v>18.998263055460228</v>
      </c>
      <c r="BH110" s="13">
        <f t="shared" si="119"/>
        <v>18.997917169274544</v>
      </c>
      <c r="BI110" s="13">
        <f t="shared" si="119"/>
        <v>18.996837848485267</v>
      </c>
      <c r="BJ110" s="13">
        <f t="shared" si="119"/>
        <v>18.993470985979336</v>
      </c>
      <c r="BK110" s="13">
        <f t="shared" si="119"/>
        <v>18.982978670200879</v>
      </c>
      <c r="BL110" s="13">
        <f t="shared" si="117"/>
        <v>18.950370158990268</v>
      </c>
    </row>
    <row r="111" spans="1:64">
      <c r="A111" s="92" t="s">
        <v>169</v>
      </c>
      <c r="B111" s="87" t="s">
        <v>59</v>
      </c>
      <c r="C111" s="88">
        <v>56158.431069999999</v>
      </c>
      <c r="D111" s="88">
        <v>2.0000000000000001E-4</v>
      </c>
      <c r="E111" s="6">
        <f t="shared" si="86"/>
        <v>28909.345329330463</v>
      </c>
      <c r="F111" s="36">
        <f t="shared" si="109"/>
        <v>28909</v>
      </c>
      <c r="G111" s="6">
        <f t="shared" si="87"/>
        <v>0.25184060000174213</v>
      </c>
      <c r="H111" s="6"/>
      <c r="J111" s="6"/>
      <c r="K111" s="6">
        <f t="shared" si="120"/>
        <v>0.25184060000174213</v>
      </c>
      <c r="L111" s="3">
        <f t="shared" ca="1" si="82"/>
        <v>0.25186221972910527</v>
      </c>
      <c r="M111" s="22">
        <f t="shared" si="88"/>
        <v>0.24198875497899749</v>
      </c>
      <c r="N111" s="12">
        <f t="shared" si="89"/>
        <v>41139.931069999999</v>
      </c>
      <c r="O111" s="4">
        <f t="shared" si="103"/>
        <v>9.7058850352178285E-5</v>
      </c>
      <c r="Q111" s="1">
        <f t="shared" si="104"/>
        <v>0</v>
      </c>
      <c r="Z111" s="13">
        <f t="shared" si="90"/>
        <v>28909</v>
      </c>
      <c r="AA111" s="68">
        <f t="shared" si="91"/>
        <v>0.24825328186180576</v>
      </c>
      <c r="AB111" s="68">
        <f t="shared" si="92"/>
        <v>-9999</v>
      </c>
      <c r="AC111" s="197">
        <f t="shared" si="93"/>
        <v>9.8518450227446375E-3</v>
      </c>
      <c r="AD111" s="68">
        <f t="shared" si="105"/>
        <v>-9999</v>
      </c>
      <c r="AE111" s="68">
        <f t="shared" si="94"/>
        <v>0</v>
      </c>
      <c r="AF111" s="13">
        <f t="shared" si="95"/>
        <v>-9999</v>
      </c>
      <c r="AG111" s="167"/>
      <c r="AH111" s="13">
        <f t="shared" si="96"/>
        <v>6.2645268828082764E-3</v>
      </c>
      <c r="AI111" s="13">
        <f t="shared" si="97"/>
        <v>0.69633312769992939</v>
      </c>
      <c r="AJ111" s="13">
        <f t="shared" si="98"/>
        <v>0.86543980736015524</v>
      </c>
      <c r="AK111" s="13">
        <f t="shared" si="99"/>
        <v>-0.11297092841741471</v>
      </c>
      <c r="AL111" s="13">
        <f t="shared" si="100"/>
        <v>-2.7854348900087347</v>
      </c>
      <c r="AM111" s="13">
        <f t="shared" si="101"/>
        <v>-5.5560034877372422</v>
      </c>
      <c r="AN111" s="68">
        <f t="shared" ref="AN111:AT120" si="121">$AU111+$AB$7*SIN(AO111)</f>
        <v>22.484658918348646</v>
      </c>
      <c r="AO111" s="68">
        <f t="shared" si="121"/>
        <v>22.484761437995843</v>
      </c>
      <c r="AP111" s="68">
        <f t="shared" si="121"/>
        <v>22.48440216197508</v>
      </c>
      <c r="AQ111" s="68">
        <f t="shared" si="121"/>
        <v>22.485661535503233</v>
      </c>
      <c r="AR111" s="68">
        <f t="shared" si="121"/>
        <v>22.481250774960191</v>
      </c>
      <c r="AS111" s="68">
        <f t="shared" si="121"/>
        <v>22.496745215323195</v>
      </c>
      <c r="AT111" s="68">
        <f t="shared" si="121"/>
        <v>22.442861364592904</v>
      </c>
      <c r="AU111" s="68">
        <f t="shared" si="102"/>
        <v>22.638173538937661</v>
      </c>
      <c r="AW111" s="13">
        <v>24500</v>
      </c>
      <c r="AX111" s="13">
        <f t="shared" si="110"/>
        <v>0.13880995088879977</v>
      </c>
      <c r="AY111" s="13">
        <f t="shared" si="111"/>
        <v>0.14407585487848895</v>
      </c>
      <c r="AZ111" s="13">
        <f t="shared" si="112"/>
        <v>-5.2659039896891715E-3</v>
      </c>
      <c r="BA111" s="13">
        <f t="shared" si="113"/>
        <v>1.1963850276837218</v>
      </c>
      <c r="BB111" s="13">
        <f t="shared" si="114"/>
        <v>-0.46405773128697059</v>
      </c>
      <c r="BC111" s="13">
        <f t="shared" si="115"/>
        <v>0.91961473560334961</v>
      </c>
      <c r="BD111" s="13">
        <f t="shared" si="116"/>
        <v>0.49520887448755568</v>
      </c>
      <c r="BE111" s="13">
        <f t="shared" si="119"/>
        <v>19.529754932360802</v>
      </c>
      <c r="BF111" s="13">
        <f t="shared" si="119"/>
        <v>19.529711822519271</v>
      </c>
      <c r="BG111" s="13">
        <f t="shared" si="119"/>
        <v>19.529540696871077</v>
      </c>
      <c r="BH111" s="13">
        <f t="shared" si="119"/>
        <v>19.528861642503685</v>
      </c>
      <c r="BI111" s="13">
        <f t="shared" si="119"/>
        <v>19.526170703885061</v>
      </c>
      <c r="BJ111" s="13">
        <f t="shared" si="119"/>
        <v>19.515563636570832</v>
      </c>
      <c r="BK111" s="13">
        <f t="shared" si="119"/>
        <v>19.474576480132036</v>
      </c>
      <c r="BL111" s="13">
        <f t="shared" si="117"/>
        <v>19.325986718365641</v>
      </c>
    </row>
    <row r="112" spans="1:64">
      <c r="A112" s="92" t="s">
        <v>170</v>
      </c>
      <c r="B112" s="87" t="s">
        <v>52</v>
      </c>
      <c r="C112" s="88">
        <v>56158.434000000001</v>
      </c>
      <c r="D112" s="88">
        <v>1.0999999999999999E-2</v>
      </c>
      <c r="E112" s="6">
        <f t="shared" si="86"/>
        <v>28909.349347010451</v>
      </c>
      <c r="F112" s="36">
        <f t="shared" si="109"/>
        <v>28909</v>
      </c>
      <c r="G112" s="6">
        <f t="shared" si="87"/>
        <v>0.25477060000412166</v>
      </c>
      <c r="H112" s="6"/>
      <c r="J112" s="1">
        <f>+G112</f>
        <v>0.25477060000412166</v>
      </c>
      <c r="K112" s="6"/>
      <c r="L112" s="3">
        <f t="shared" ca="1" si="82"/>
        <v>0.25186221972910527</v>
      </c>
      <c r="M112" s="22">
        <f t="shared" si="88"/>
        <v>0.24198875497899749</v>
      </c>
      <c r="N112" s="12">
        <f t="shared" si="89"/>
        <v>41139.934000000001</v>
      </c>
      <c r="O112" s="4">
        <f t="shared" si="103"/>
        <v>1.6337556224629141E-4</v>
      </c>
      <c r="Q112" s="1">
        <f t="shared" si="104"/>
        <v>0</v>
      </c>
      <c r="Z112" s="13">
        <f t="shared" si="90"/>
        <v>28909</v>
      </c>
      <c r="AA112" s="68">
        <f t="shared" si="91"/>
        <v>0.24825328186180576</v>
      </c>
      <c r="AB112" s="68">
        <f t="shared" si="92"/>
        <v>-9999</v>
      </c>
      <c r="AC112" s="197">
        <f t="shared" si="93"/>
        <v>1.2781845025124167E-2</v>
      </c>
      <c r="AD112" s="68">
        <f t="shared" si="105"/>
        <v>-9999</v>
      </c>
      <c r="AE112" s="68">
        <f t="shared" si="94"/>
        <v>0</v>
      </c>
      <c r="AF112" s="13">
        <f t="shared" si="95"/>
        <v>-9999</v>
      </c>
      <c r="AG112" s="167"/>
      <c r="AH112" s="13">
        <f t="shared" si="96"/>
        <v>6.2645268828082764E-3</v>
      </c>
      <c r="AI112" s="13">
        <f t="shared" si="97"/>
        <v>0.69633312769992939</v>
      </c>
      <c r="AJ112" s="13">
        <f t="shared" si="98"/>
        <v>0.86543980736015524</v>
      </c>
      <c r="AK112" s="13">
        <f t="shared" si="99"/>
        <v>-0.11297092841741471</v>
      </c>
      <c r="AL112" s="13">
        <f t="shared" si="100"/>
        <v>-2.7854348900087347</v>
      </c>
      <c r="AM112" s="13">
        <f t="shared" si="101"/>
        <v>-5.5560034877372422</v>
      </c>
      <c r="AN112" s="68">
        <f t="shared" si="121"/>
        <v>22.484658918348646</v>
      </c>
      <c r="AO112" s="68">
        <f t="shared" si="121"/>
        <v>22.484761437995843</v>
      </c>
      <c r="AP112" s="68">
        <f t="shared" si="121"/>
        <v>22.48440216197508</v>
      </c>
      <c r="AQ112" s="68">
        <f t="shared" si="121"/>
        <v>22.485661535503233</v>
      </c>
      <c r="AR112" s="68">
        <f t="shared" si="121"/>
        <v>22.481250774960191</v>
      </c>
      <c r="AS112" s="68">
        <f t="shared" si="121"/>
        <v>22.496745215323195</v>
      </c>
      <c r="AT112" s="68">
        <f t="shared" si="121"/>
        <v>22.442861364592904</v>
      </c>
      <c r="AU112" s="68">
        <f t="shared" si="102"/>
        <v>22.638173538937661</v>
      </c>
      <c r="AW112" s="13">
        <v>25000</v>
      </c>
      <c r="AX112" s="13">
        <f t="shared" si="110"/>
        <v>0.15224955612749269</v>
      </c>
      <c r="AY112" s="13">
        <f t="shared" si="111"/>
        <v>0.15430552287989271</v>
      </c>
      <c r="AZ112" s="13">
        <f t="shared" si="112"/>
        <v>-2.0559667524000344E-3</v>
      </c>
      <c r="BA112" s="13">
        <f t="shared" si="113"/>
        <v>1.0324487247513832</v>
      </c>
      <c r="BB112" s="13">
        <f t="shared" si="114"/>
        <v>6.823938263489239E-2</v>
      </c>
      <c r="BC112" s="13">
        <f t="shared" si="115"/>
        <v>1.4704777618376268</v>
      </c>
      <c r="BD112" s="13">
        <f t="shared" si="116"/>
        <v>0.90439663967427808</v>
      </c>
      <c r="BE112" s="13">
        <f t="shared" ref="BE112:BK121" si="122">$BL112+$AB$7*SIN(BF112)</f>
        <v>19.996999178328952</v>
      </c>
      <c r="BF112" s="13">
        <f t="shared" si="122"/>
        <v>19.996997187158179</v>
      </c>
      <c r="BG112" s="13">
        <f t="shared" si="122"/>
        <v>19.996982228143168</v>
      </c>
      <c r="BH112" s="13">
        <f t="shared" si="122"/>
        <v>19.996869861829193</v>
      </c>
      <c r="BI112" s="13">
        <f t="shared" si="122"/>
        <v>19.9960267033854</v>
      </c>
      <c r="BJ112" s="13">
        <f t="shared" si="122"/>
        <v>19.989749404862359</v>
      </c>
      <c r="BK112" s="13">
        <f t="shared" si="122"/>
        <v>19.945455414013967</v>
      </c>
      <c r="BL112" s="13">
        <f t="shared" si="117"/>
        <v>19.701603277741011</v>
      </c>
    </row>
    <row r="113" spans="1:64">
      <c r="A113" s="92" t="s">
        <v>171</v>
      </c>
      <c r="B113" s="87" t="s">
        <v>59</v>
      </c>
      <c r="C113" s="88">
        <v>56215.318299999999</v>
      </c>
      <c r="D113" s="88">
        <v>1E-4</v>
      </c>
      <c r="E113" s="6">
        <f t="shared" si="86"/>
        <v>28987.350341420526</v>
      </c>
      <c r="F113" s="36">
        <f t="shared" si="109"/>
        <v>28987</v>
      </c>
      <c r="G113" s="6">
        <f t="shared" si="87"/>
        <v>0.25549579999642447</v>
      </c>
      <c r="H113" s="6"/>
      <c r="J113" s="6"/>
      <c r="K113" s="6">
        <f>+G113</f>
        <v>0.25549579999642447</v>
      </c>
      <c r="L113" s="3">
        <f t="shared" ca="1" si="82"/>
        <v>0.25362210554797859</v>
      </c>
      <c r="M113" s="22">
        <f t="shared" si="88"/>
        <v>0.24387746025707813</v>
      </c>
      <c r="N113" s="12">
        <f t="shared" si="89"/>
        <v>41196.818299999999</v>
      </c>
      <c r="O113" s="4">
        <f t="shared" si="103"/>
        <v>1.3498581829887436E-4</v>
      </c>
      <c r="Q113" s="1">
        <f t="shared" si="104"/>
        <v>0</v>
      </c>
      <c r="Z113" s="13">
        <f t="shared" si="90"/>
        <v>28987</v>
      </c>
      <c r="AA113" s="68">
        <f t="shared" si="91"/>
        <v>0.24991634694187886</v>
      </c>
      <c r="AB113" s="68">
        <f t="shared" si="92"/>
        <v>-9999</v>
      </c>
      <c r="AC113" s="197">
        <f t="shared" si="93"/>
        <v>1.1618339739346339E-2</v>
      </c>
      <c r="AD113" s="68">
        <f t="shared" si="105"/>
        <v>-9999</v>
      </c>
      <c r="AE113" s="68">
        <f t="shared" si="94"/>
        <v>0</v>
      </c>
      <c r="AF113" s="13">
        <f t="shared" si="95"/>
        <v>-9999</v>
      </c>
      <c r="AG113" s="167"/>
      <c r="AH113" s="13">
        <f t="shared" si="96"/>
        <v>6.0388866848007476E-3</v>
      </c>
      <c r="AI113" s="13">
        <f t="shared" si="97"/>
        <v>0.70031756394703359</v>
      </c>
      <c r="AJ113" s="13">
        <f t="shared" si="98"/>
        <v>0.84804330750729617</v>
      </c>
      <c r="AK113" s="13">
        <f t="shared" si="99"/>
        <v>-0.12315209101497118</v>
      </c>
      <c r="AL113" s="13">
        <f t="shared" si="100"/>
        <v>-2.7516892760686664</v>
      </c>
      <c r="AM113" s="13">
        <f t="shared" si="101"/>
        <v>-5.0643268085244912</v>
      </c>
      <c r="AN113" s="68">
        <f t="shared" si="121"/>
        <v>22.530377826912165</v>
      </c>
      <c r="AO113" s="68">
        <f t="shared" si="121"/>
        <v>22.530471606912077</v>
      </c>
      <c r="AP113" s="68">
        <f t="shared" si="121"/>
        <v>22.530134315341886</v>
      </c>
      <c r="AQ113" s="68">
        <f t="shared" si="121"/>
        <v>22.531347745126979</v>
      </c>
      <c r="AR113" s="68">
        <f t="shared" si="121"/>
        <v>22.526986449749803</v>
      </c>
      <c r="AS113" s="68">
        <f t="shared" si="121"/>
        <v>22.542715520239618</v>
      </c>
      <c r="AT113" s="68">
        <f t="shared" si="121"/>
        <v>22.486653526362499</v>
      </c>
      <c r="AU113" s="68">
        <f t="shared" si="102"/>
        <v>22.696769722200219</v>
      </c>
      <c r="AW113" s="13">
        <v>25500</v>
      </c>
      <c r="AX113" s="13">
        <f t="shared" si="110"/>
        <v>0.16586332133611562</v>
      </c>
      <c r="AY113" s="13">
        <f t="shared" si="111"/>
        <v>0.16475879939898319</v>
      </c>
      <c r="AZ113" s="13">
        <f t="shared" si="112"/>
        <v>1.1045219371324127E-3</v>
      </c>
      <c r="BA113" s="13">
        <f t="shared" si="113"/>
        <v>0.900623946525134</v>
      </c>
      <c r="BB113" s="13">
        <f t="shared" si="114"/>
        <v>0.46209141300241302</v>
      </c>
      <c r="BC113" s="13">
        <f t="shared" si="115"/>
        <v>1.88253735663956</v>
      </c>
      <c r="BD113" s="13">
        <f t="shared" si="116"/>
        <v>1.3728880300149069</v>
      </c>
      <c r="BE113" s="13">
        <f t="shared" si="122"/>
        <v>20.401160168527703</v>
      </c>
      <c r="BF113" s="13">
        <f t="shared" si="122"/>
        <v>20.40116016852744</v>
      </c>
      <c r="BG113" s="13">
        <f t="shared" si="122"/>
        <v>20.401160168485568</v>
      </c>
      <c r="BH113" s="13">
        <f t="shared" si="122"/>
        <v>20.401160161751328</v>
      </c>
      <c r="BI113" s="13">
        <f t="shared" si="122"/>
        <v>20.401159078732874</v>
      </c>
      <c r="BJ113" s="13">
        <f t="shared" si="122"/>
        <v>20.400985692816398</v>
      </c>
      <c r="BK113" s="13">
        <f t="shared" si="122"/>
        <v>20.382332394290781</v>
      </c>
      <c r="BL113" s="13">
        <f t="shared" si="117"/>
        <v>20.077219837116381</v>
      </c>
    </row>
    <row r="114" spans="1:64">
      <c r="A114" s="100" t="s">
        <v>172</v>
      </c>
      <c r="B114" s="185" t="s">
        <v>59</v>
      </c>
      <c r="C114" s="88">
        <v>56507.4015</v>
      </c>
      <c r="D114" s="190">
        <v>1.5E-3</v>
      </c>
      <c r="E114" s="6">
        <f t="shared" si="86"/>
        <v>29387.861203828561</v>
      </c>
      <c r="F114" s="36">
        <f t="shared" si="109"/>
        <v>29387.5</v>
      </c>
      <c r="G114" s="6">
        <f t="shared" si="87"/>
        <v>0.26341750000574393</v>
      </c>
      <c r="H114" s="6"/>
      <c r="J114" s="1">
        <f>+G114</f>
        <v>0.26341750000574393</v>
      </c>
      <c r="K114" s="6"/>
      <c r="L114" s="3">
        <f t="shared" ca="1" si="82"/>
        <v>0.26265844234873204</v>
      </c>
      <c r="M114" s="22">
        <f t="shared" si="88"/>
        <v>0.25366093977216136</v>
      </c>
      <c r="N114" s="12">
        <f t="shared" si="89"/>
        <v>41488.9015</v>
      </c>
      <c r="O114" s="4">
        <f t="shared" si="103"/>
        <v>9.5190467591524719E-5</v>
      </c>
      <c r="Q114" s="1">
        <f t="shared" si="104"/>
        <v>0</v>
      </c>
      <c r="Z114" s="13">
        <f t="shared" si="90"/>
        <v>29387.5</v>
      </c>
      <c r="AA114" s="68">
        <f t="shared" si="91"/>
        <v>0.25832259732803731</v>
      </c>
      <c r="AB114" s="68">
        <f t="shared" si="92"/>
        <v>-9999</v>
      </c>
      <c r="AC114" s="197">
        <f t="shared" si="93"/>
        <v>9.7565602335825674E-3</v>
      </c>
      <c r="AD114" s="68">
        <f t="shared" si="105"/>
        <v>-9999</v>
      </c>
      <c r="AE114" s="68">
        <f t="shared" si="94"/>
        <v>0</v>
      </c>
      <c r="AF114" s="13">
        <f t="shared" si="95"/>
        <v>-9999</v>
      </c>
      <c r="AG114" s="167"/>
      <c r="AH114" s="13">
        <f t="shared" si="96"/>
        <v>4.6616575558759612E-3</v>
      </c>
      <c r="AI114" s="13">
        <f t="shared" si="97"/>
        <v>0.72731195741150889</v>
      </c>
      <c r="AJ114" s="13">
        <f t="shared" si="98"/>
        <v>0.73906608296823229</v>
      </c>
      <c r="AK114" s="13">
        <f t="shared" si="99"/>
        <v>-0.17497780267581736</v>
      </c>
      <c r="AL114" s="13">
        <f t="shared" si="100"/>
        <v>-2.5710902596882939</v>
      </c>
      <c r="AM114" s="13">
        <f t="shared" si="101"/>
        <v>-3.4100784983223225</v>
      </c>
      <c r="AN114" s="68">
        <f t="shared" si="121"/>
        <v>22.770026060747924</v>
      </c>
      <c r="AO114" s="68">
        <f t="shared" si="121"/>
        <v>22.770063758619372</v>
      </c>
      <c r="AP114" s="68">
        <f t="shared" si="121"/>
        <v>22.769900282458067</v>
      </c>
      <c r="AQ114" s="68">
        <f t="shared" si="121"/>
        <v>22.770609384946749</v>
      </c>
      <c r="AR114" s="68">
        <f t="shared" si="121"/>
        <v>22.767537127450687</v>
      </c>
      <c r="AS114" s="68">
        <f t="shared" si="121"/>
        <v>22.780916186631245</v>
      </c>
      <c r="AT114" s="68">
        <f t="shared" si="121"/>
        <v>22.723871608872415</v>
      </c>
      <c r="AU114" s="68">
        <f t="shared" si="102"/>
        <v>22.997638586259892</v>
      </c>
      <c r="AW114" s="13">
        <v>26000</v>
      </c>
      <c r="AX114" s="13">
        <f t="shared" si="110"/>
        <v>0.1792023818792175</v>
      </c>
      <c r="AY114" s="13">
        <f t="shared" si="111"/>
        <v>0.1754356844357603</v>
      </c>
      <c r="AZ114" s="13">
        <f t="shared" si="112"/>
        <v>3.7666974434572057E-3</v>
      </c>
      <c r="BA114" s="13">
        <f t="shared" si="113"/>
        <v>0.80816216547487352</v>
      </c>
      <c r="BB114" s="13">
        <f t="shared" si="114"/>
        <v>0.71893120926163367</v>
      </c>
      <c r="BC114" s="13">
        <f t="shared" si="115"/>
        <v>2.2044487521270102</v>
      </c>
      <c r="BD114" s="13">
        <f t="shared" si="116"/>
        <v>1.9756182226747949</v>
      </c>
      <c r="BE114" s="13">
        <f t="shared" si="122"/>
        <v>20.758489662026346</v>
      </c>
      <c r="BF114" s="13">
        <f t="shared" si="122"/>
        <v>20.758489366619312</v>
      </c>
      <c r="BG114" s="13">
        <f t="shared" si="122"/>
        <v>20.758492115076752</v>
      </c>
      <c r="BH114" s="13">
        <f t="shared" si="122"/>
        <v>20.758466542688129</v>
      </c>
      <c r="BI114" s="13">
        <f t="shared" si="122"/>
        <v>20.758704403283431</v>
      </c>
      <c r="BJ114" s="13">
        <f t="shared" si="122"/>
        <v>20.756485703341369</v>
      </c>
      <c r="BK114" s="13">
        <f t="shared" si="122"/>
        <v>20.776665465902514</v>
      </c>
      <c r="BL114" s="13">
        <f t="shared" si="117"/>
        <v>20.452836396491755</v>
      </c>
    </row>
    <row r="115" spans="1:64">
      <c r="A115" s="92" t="s">
        <v>169</v>
      </c>
      <c r="B115" s="87" t="s">
        <v>52</v>
      </c>
      <c r="C115" s="88">
        <v>56558.45132</v>
      </c>
      <c r="D115" s="88">
        <v>2.9999999999999997E-4</v>
      </c>
      <c r="E115" s="6">
        <f t="shared" si="86"/>
        <v>29457.861831848164</v>
      </c>
      <c r="F115" s="36">
        <f t="shared" si="109"/>
        <v>29457.5</v>
      </c>
      <c r="G115" s="6">
        <f t="shared" si="87"/>
        <v>0.26387550000072224</v>
      </c>
      <c r="H115" s="6"/>
      <c r="J115" s="6"/>
      <c r="K115" s="6">
        <f t="shared" ref="K115:K121" si="123">+G115</f>
        <v>0.26387550000072224</v>
      </c>
      <c r="L115" s="3">
        <f t="shared" ca="1" si="82"/>
        <v>0.26423782705797738</v>
      </c>
      <c r="M115" s="22">
        <f t="shared" si="88"/>
        <v>0.25538564031604744</v>
      </c>
      <c r="N115" s="12">
        <f t="shared" si="89"/>
        <v>41539.95132</v>
      </c>
      <c r="O115" s="4">
        <f t="shared" si="103"/>
        <v>7.2077717465466589E-5</v>
      </c>
      <c r="Q115" s="1">
        <f t="shared" si="104"/>
        <v>0</v>
      </c>
      <c r="Z115" s="13">
        <f t="shared" si="90"/>
        <v>29457.5</v>
      </c>
      <c r="AA115" s="68">
        <f t="shared" si="91"/>
        <v>0.25977005121814778</v>
      </c>
      <c r="AB115" s="68">
        <f t="shared" si="92"/>
        <v>-9999</v>
      </c>
      <c r="AC115" s="197">
        <f t="shared" si="93"/>
        <v>8.4898596846748053E-3</v>
      </c>
      <c r="AD115" s="68">
        <f t="shared" si="105"/>
        <v>-9999</v>
      </c>
      <c r="AE115" s="68">
        <f t="shared" si="94"/>
        <v>0</v>
      </c>
      <c r="AF115" s="13">
        <f t="shared" si="95"/>
        <v>-9999</v>
      </c>
      <c r="AG115" s="167"/>
      <c r="AH115" s="13">
        <f t="shared" si="96"/>
        <v>4.384410902100332E-3</v>
      </c>
      <c r="AI115" s="13">
        <f t="shared" si="97"/>
        <v>0.73325564587910663</v>
      </c>
      <c r="AJ115" s="13">
        <f t="shared" si="98"/>
        <v>0.71635436415540665</v>
      </c>
      <c r="AK115" s="13">
        <f t="shared" si="99"/>
        <v>-0.18391152640502845</v>
      </c>
      <c r="AL115" s="13">
        <f t="shared" si="100"/>
        <v>-2.5379706059802714</v>
      </c>
      <c r="AM115" s="13">
        <f t="shared" si="101"/>
        <v>-3.2121116368742255</v>
      </c>
      <c r="AN115" s="68">
        <f t="shared" si="121"/>
        <v>22.812933097414291</v>
      </c>
      <c r="AO115" s="68">
        <f t="shared" si="121"/>
        <v>22.812962495076043</v>
      </c>
      <c r="AP115" s="68">
        <f t="shared" si="121"/>
        <v>22.812829248134324</v>
      </c>
      <c r="AQ115" s="68">
        <f t="shared" si="121"/>
        <v>22.813433352126388</v>
      </c>
      <c r="AR115" s="68">
        <f t="shared" si="121"/>
        <v>22.810697650168478</v>
      </c>
      <c r="AS115" s="68">
        <f t="shared" si="121"/>
        <v>22.823151550380302</v>
      </c>
      <c r="AT115" s="68">
        <f t="shared" si="121"/>
        <v>22.767728153229076</v>
      </c>
      <c r="AU115" s="68">
        <f t="shared" si="102"/>
        <v>23.050224904572445</v>
      </c>
      <c r="AW115" s="13">
        <v>26500</v>
      </c>
      <c r="AX115" s="13">
        <f t="shared" si="110"/>
        <v>0.19212013109846415</v>
      </c>
      <c r="AY115" s="13">
        <f t="shared" si="111"/>
        <v>0.1863361779902242</v>
      </c>
      <c r="AZ115" s="13">
        <f t="shared" si="112"/>
        <v>5.7839531082399427E-3</v>
      </c>
      <c r="BA115" s="13">
        <f t="shared" si="113"/>
        <v>0.74615448169417231</v>
      </c>
      <c r="BB115" s="13">
        <f t="shared" si="114"/>
        <v>0.87664652882246952</v>
      </c>
      <c r="BC115" s="13">
        <f t="shared" si="115"/>
        <v>2.4710327036175932</v>
      </c>
      <c r="BD115" s="13">
        <f t="shared" si="116"/>
        <v>2.8699753356568194</v>
      </c>
      <c r="BE115" s="13">
        <f t="shared" si="122"/>
        <v>21.083739375220684</v>
      </c>
      <c r="BF115" s="13">
        <f t="shared" si="122"/>
        <v>21.083723057560587</v>
      </c>
      <c r="BG115" s="13">
        <f t="shared" si="122"/>
        <v>21.083804841343692</v>
      </c>
      <c r="BH115" s="13">
        <f t="shared" si="122"/>
        <v>21.083394856585233</v>
      </c>
      <c r="BI115" s="13">
        <f t="shared" si="122"/>
        <v>21.085447965672277</v>
      </c>
      <c r="BJ115" s="13">
        <f t="shared" si="122"/>
        <v>21.075111638731865</v>
      </c>
      <c r="BK115" s="13">
        <f t="shared" si="122"/>
        <v>21.125844858885944</v>
      </c>
      <c r="BL115" s="13">
        <f t="shared" si="117"/>
        <v>20.828452955867125</v>
      </c>
    </row>
    <row r="116" spans="1:64">
      <c r="A116" s="107" t="s">
        <v>173</v>
      </c>
      <c r="B116" s="184" t="s">
        <v>52</v>
      </c>
      <c r="C116" s="188">
        <v>56865.486440000001</v>
      </c>
      <c r="D116" s="189">
        <v>2.9999999999999997E-4</v>
      </c>
      <c r="E116" s="6">
        <f t="shared" si="86"/>
        <v>29878.87509348305</v>
      </c>
      <c r="F116" s="36">
        <f t="shared" si="109"/>
        <v>29878.5</v>
      </c>
      <c r="G116" s="6">
        <f t="shared" si="87"/>
        <v>0.27354690000356641</v>
      </c>
      <c r="H116" s="6"/>
      <c r="K116" s="6">
        <f t="shared" si="123"/>
        <v>0.27354690000356641</v>
      </c>
      <c r="L116" s="3">
        <f t="shared" ca="1" si="82"/>
        <v>0.27373669795215272</v>
      </c>
      <c r="M116" s="22">
        <f t="shared" si="88"/>
        <v>0.26585092683916117</v>
      </c>
      <c r="N116" s="12">
        <f t="shared" si="89"/>
        <v>41846.986440000001</v>
      </c>
      <c r="O116" s="4">
        <f t="shared" si="103"/>
        <v>5.9228002947245512E-5</v>
      </c>
      <c r="Q116" s="1">
        <f t="shared" si="104"/>
        <v>0</v>
      </c>
      <c r="Z116" s="13">
        <f t="shared" si="90"/>
        <v>29878.5</v>
      </c>
      <c r="AA116" s="68">
        <f t="shared" si="91"/>
        <v>0.26835323693455287</v>
      </c>
      <c r="AB116" s="68">
        <f t="shared" si="92"/>
        <v>-9999</v>
      </c>
      <c r="AC116" s="197">
        <f t="shared" si="93"/>
        <v>7.6959731644052343E-3</v>
      </c>
      <c r="AD116" s="68">
        <f t="shared" si="105"/>
        <v>-9999</v>
      </c>
      <c r="AE116" s="68">
        <f t="shared" si="94"/>
        <v>0</v>
      </c>
      <c r="AF116" s="13">
        <f t="shared" si="95"/>
        <v>-9999</v>
      </c>
      <c r="AG116" s="167"/>
      <c r="AH116" s="13">
        <f t="shared" si="96"/>
        <v>2.5023100953917242E-3</v>
      </c>
      <c r="AI116" s="13">
        <f t="shared" si="97"/>
        <v>0.77806175646602527</v>
      </c>
      <c r="AJ116" s="13">
        <f t="shared" si="98"/>
        <v>0.55302051911595695</v>
      </c>
      <c r="AK116" s="13">
        <f t="shared" si="99"/>
        <v>-0.23604960507709838</v>
      </c>
      <c r="AL116" s="13">
        <f t="shared" si="100"/>
        <v>-2.3253925845288048</v>
      </c>
      <c r="AM116" s="13">
        <f t="shared" si="101"/>
        <v>-2.3128115099182684</v>
      </c>
      <c r="AN116" s="68">
        <f t="shared" si="121"/>
        <v>23.079477336229136</v>
      </c>
      <c r="AO116" s="68">
        <f t="shared" si="121"/>
        <v>23.079480125781778</v>
      </c>
      <c r="AP116" s="68">
        <f t="shared" si="121"/>
        <v>23.079461569217944</v>
      </c>
      <c r="AQ116" s="68">
        <f t="shared" si="121"/>
        <v>23.079585022901089</v>
      </c>
      <c r="AR116" s="68">
        <f t="shared" si="121"/>
        <v>23.07876425278139</v>
      </c>
      <c r="AS116" s="68">
        <f t="shared" si="121"/>
        <v>23.08424545513072</v>
      </c>
      <c r="AT116" s="68">
        <f t="shared" si="121"/>
        <v>23.048662939734704</v>
      </c>
      <c r="AU116" s="68">
        <f t="shared" si="102"/>
        <v>23.366494047566505</v>
      </c>
      <c r="AW116" s="13">
        <v>27000</v>
      </c>
      <c r="AX116" s="13">
        <f t="shared" si="110"/>
        <v>0.20458519525520463</v>
      </c>
      <c r="AY116" s="13">
        <f t="shared" si="111"/>
        <v>0.19746028006237479</v>
      </c>
      <c r="AZ116" s="13">
        <f t="shared" si="112"/>
        <v>7.1249151928298466E-3</v>
      </c>
      <c r="BA116" s="13">
        <f t="shared" si="113"/>
        <v>0.7065160569594281</v>
      </c>
      <c r="BB116" s="13">
        <f t="shared" si="114"/>
        <v>0.96406724452855175</v>
      </c>
      <c r="BC116" s="13">
        <f t="shared" si="115"/>
        <v>2.7040949090630755</v>
      </c>
      <c r="BD116" s="13">
        <f t="shared" si="116"/>
        <v>4.498302174875918</v>
      </c>
      <c r="BE116" s="13">
        <f t="shared" si="122"/>
        <v>21.387901995969376</v>
      </c>
      <c r="BF116" s="13">
        <f t="shared" si="122"/>
        <v>21.387822832219364</v>
      </c>
      <c r="BG116" s="13">
        <f t="shared" si="122"/>
        <v>21.38811951889739</v>
      </c>
      <c r="BH116" s="13">
        <f t="shared" si="122"/>
        <v>21.387007296107608</v>
      </c>
      <c r="BI116" s="13">
        <f t="shared" si="122"/>
        <v>21.391172435466171</v>
      </c>
      <c r="BJ116" s="13">
        <f t="shared" si="122"/>
        <v>21.375512237839839</v>
      </c>
      <c r="BK116" s="13">
        <f t="shared" si="122"/>
        <v>21.433556886261943</v>
      </c>
      <c r="BL116" s="13">
        <f t="shared" si="117"/>
        <v>21.204069515242495</v>
      </c>
    </row>
    <row r="117" spans="1:64">
      <c r="A117" s="107" t="s">
        <v>173</v>
      </c>
      <c r="B117" s="184" t="s">
        <v>52</v>
      </c>
      <c r="C117" s="188">
        <v>56865.486620000003</v>
      </c>
      <c r="D117" s="189">
        <v>2.9999999999999997E-4</v>
      </c>
      <c r="E117" s="6">
        <f t="shared" si="86"/>
        <v>29878.875340302984</v>
      </c>
      <c r="F117" s="36">
        <f t="shared" si="109"/>
        <v>29878.5</v>
      </c>
      <c r="G117" s="6">
        <f>C117-(C$7+C$8*F117)</f>
        <v>0.27372690000629518</v>
      </c>
      <c r="H117" s="6"/>
      <c r="J117" s="6"/>
      <c r="K117" s="6">
        <f t="shared" si="123"/>
        <v>0.27372690000629518</v>
      </c>
      <c r="L117" s="3">
        <f t="shared" ca="1" si="82"/>
        <v>0.27373669795215272</v>
      </c>
      <c r="M117" s="22">
        <f t="shared" si="88"/>
        <v>0.26585092683916117</v>
      </c>
      <c r="N117" s="12">
        <f t="shared" si="89"/>
        <v>41846.986620000003</v>
      </c>
      <c r="O117" s="4">
        <f t="shared" si="103"/>
        <v>6.2030953329414922E-5</v>
      </c>
      <c r="Q117" s="1">
        <f t="shared" si="104"/>
        <v>0</v>
      </c>
      <c r="Z117" s="13">
        <f t="shared" si="90"/>
        <v>29878.5</v>
      </c>
      <c r="AA117" s="68">
        <f>AB$3+AB$4*Z117+AB$5*Z117^2+AH117</f>
        <v>0.26835323693455287</v>
      </c>
      <c r="AB117" s="68">
        <f t="shared" si="92"/>
        <v>-9999</v>
      </c>
      <c r="AC117" s="197">
        <f t="shared" si="93"/>
        <v>7.8759731671340094E-3</v>
      </c>
      <c r="AD117" s="68">
        <f t="shared" si="105"/>
        <v>-9999</v>
      </c>
      <c r="AE117" s="68">
        <f t="shared" si="94"/>
        <v>0</v>
      </c>
      <c r="AF117" s="13">
        <f t="shared" si="95"/>
        <v>-9999</v>
      </c>
      <c r="AG117" s="167"/>
      <c r="AH117" s="13">
        <f>$AB$6*($AB$11/AI117*AJ117+$AB$12)</f>
        <v>2.5023100953917242E-3</v>
      </c>
      <c r="AI117" s="13">
        <f t="shared" si="97"/>
        <v>0.77806175646602527</v>
      </c>
      <c r="AJ117" s="13">
        <f t="shared" si="98"/>
        <v>0.55302051911595695</v>
      </c>
      <c r="AK117" s="13">
        <f>$AB$7*SIN(AL117)</f>
        <v>-0.23604960507709838</v>
      </c>
      <c r="AL117" s="13">
        <f>2*ATAN(AM117)</f>
        <v>-2.3253925845288048</v>
      </c>
      <c r="AM117" s="13">
        <f>SQRT((1+$AB$7)/(1-$AB$7))*TAN(AN117/2)</f>
        <v>-2.3128115099182684</v>
      </c>
      <c r="AN117" s="68">
        <f t="shared" si="121"/>
        <v>23.079477336229136</v>
      </c>
      <c r="AO117" s="68">
        <f t="shared" si="121"/>
        <v>23.079480125781778</v>
      </c>
      <c r="AP117" s="68">
        <f t="shared" si="121"/>
        <v>23.079461569217944</v>
      </c>
      <c r="AQ117" s="68">
        <f t="shared" si="121"/>
        <v>23.079585022901089</v>
      </c>
      <c r="AR117" s="68">
        <f t="shared" si="121"/>
        <v>23.07876425278139</v>
      </c>
      <c r="AS117" s="68">
        <f t="shared" si="121"/>
        <v>23.08424545513072</v>
      </c>
      <c r="AT117" s="68">
        <f t="shared" si="121"/>
        <v>23.048662939734704</v>
      </c>
      <c r="AU117" s="68">
        <f t="shared" si="102"/>
        <v>23.366494047566505</v>
      </c>
      <c r="AW117" s="13">
        <v>27500</v>
      </c>
      <c r="AX117" s="13">
        <f t="shared" si="110"/>
        <v>0.2166049892452733</v>
      </c>
      <c r="AY117" s="13">
        <f t="shared" si="111"/>
        <v>0.20880799065221212</v>
      </c>
      <c r="AZ117" s="13">
        <f t="shared" si="112"/>
        <v>7.7969985930611847E-3</v>
      </c>
      <c r="BA117" s="13">
        <f t="shared" si="113"/>
        <v>0.68408090427825041</v>
      </c>
      <c r="BB117" s="13">
        <f t="shared" si="114"/>
        <v>0.99847692904200935</v>
      </c>
      <c r="BC117" s="13">
        <f t="shared" si="115"/>
        <v>2.9177827618974854</v>
      </c>
      <c r="BD117" s="13">
        <f t="shared" si="116"/>
        <v>8.8988226971236166</v>
      </c>
      <c r="BE117" s="13">
        <f t="shared" si="122"/>
        <v>21.679169529428847</v>
      </c>
      <c r="BF117" s="13">
        <f t="shared" si="122"/>
        <v>21.679059253769481</v>
      </c>
      <c r="BG117" s="13">
        <f t="shared" si="122"/>
        <v>21.679416865882047</v>
      </c>
      <c r="BH117" s="13">
        <f t="shared" si="122"/>
        <v>21.6782570180712</v>
      </c>
      <c r="BI117" s="13">
        <f t="shared" si="122"/>
        <v>21.682017193578886</v>
      </c>
      <c r="BJ117" s="13">
        <f t="shared" si="122"/>
        <v>21.669810120597159</v>
      </c>
      <c r="BK117" s="13">
        <f t="shared" si="122"/>
        <v>21.709269936464217</v>
      </c>
      <c r="BL117" s="13">
        <f t="shared" si="117"/>
        <v>21.579686074617868</v>
      </c>
    </row>
    <row r="118" spans="1:64">
      <c r="A118" s="107" t="s">
        <v>173</v>
      </c>
      <c r="B118" s="184" t="s">
        <v>52</v>
      </c>
      <c r="C118" s="188">
        <v>56865.486770000003</v>
      </c>
      <c r="D118" s="189">
        <v>2.9999999999999997E-4</v>
      </c>
      <c r="E118" s="6">
        <f t="shared" si="86"/>
        <v>29878.875545986262</v>
      </c>
      <c r="F118" s="36">
        <f t="shared" si="109"/>
        <v>29878.5</v>
      </c>
      <c r="G118" s="6">
        <f>C118-(C$7+C$8*F118)</f>
        <v>0.27387690000614384</v>
      </c>
      <c r="H118" s="6"/>
      <c r="K118" s="6">
        <f t="shared" si="123"/>
        <v>0.27387690000614384</v>
      </c>
      <c r="L118" s="3">
        <f t="shared" ca="1" si="82"/>
        <v>0.27373669795215272</v>
      </c>
      <c r="M118" s="22">
        <f t="shared" si="88"/>
        <v>0.26585092683916117</v>
      </c>
      <c r="N118" s="12">
        <f t="shared" si="89"/>
        <v>41846.986770000003</v>
      </c>
      <c r="O118" s="4">
        <f t="shared" si="103"/>
        <v>6.4416245277125827E-5</v>
      </c>
      <c r="Q118" s="1">
        <f t="shared" si="104"/>
        <v>0</v>
      </c>
      <c r="Z118" s="13">
        <f t="shared" si="90"/>
        <v>29878.5</v>
      </c>
      <c r="AA118" s="68">
        <f>AB$3+AB$4*Z118+AB$5*Z118^2+AH118</f>
        <v>0.26835323693455287</v>
      </c>
      <c r="AB118" s="68">
        <f t="shared" si="92"/>
        <v>-9999</v>
      </c>
      <c r="AC118" s="197">
        <f t="shared" si="93"/>
        <v>8.0259731669826695E-3</v>
      </c>
      <c r="AD118" s="68">
        <f t="shared" si="105"/>
        <v>-9999</v>
      </c>
      <c r="AE118" s="68">
        <f t="shared" si="94"/>
        <v>0</v>
      </c>
      <c r="AF118" s="13">
        <f t="shared" si="95"/>
        <v>-9999</v>
      </c>
      <c r="AG118" s="167"/>
      <c r="AH118" s="13">
        <f>$AB$6*($AB$11/AI118*AJ118+$AB$12)</f>
        <v>2.5023100953917242E-3</v>
      </c>
      <c r="AI118" s="13">
        <f t="shared" si="97"/>
        <v>0.77806175646602527</v>
      </c>
      <c r="AJ118" s="13">
        <f t="shared" si="98"/>
        <v>0.55302051911595695</v>
      </c>
      <c r="AK118" s="13">
        <f>$AB$7*SIN(AL118)</f>
        <v>-0.23604960507709838</v>
      </c>
      <c r="AL118" s="13">
        <f>2*ATAN(AM118)</f>
        <v>-2.3253925845288048</v>
      </c>
      <c r="AM118" s="13">
        <f>SQRT((1+$AB$7)/(1-$AB$7))*TAN(AN118/2)</f>
        <v>-2.3128115099182684</v>
      </c>
      <c r="AN118" s="68">
        <f t="shared" si="121"/>
        <v>23.079477336229136</v>
      </c>
      <c r="AO118" s="68">
        <f t="shared" si="121"/>
        <v>23.079480125781778</v>
      </c>
      <c r="AP118" s="68">
        <f t="shared" si="121"/>
        <v>23.079461569217944</v>
      </c>
      <c r="AQ118" s="68">
        <f t="shared" si="121"/>
        <v>23.079585022901089</v>
      </c>
      <c r="AR118" s="68">
        <f t="shared" si="121"/>
        <v>23.07876425278139</v>
      </c>
      <c r="AS118" s="68">
        <f t="shared" si="121"/>
        <v>23.08424545513072</v>
      </c>
      <c r="AT118" s="68">
        <f t="shared" si="121"/>
        <v>23.048662939734704</v>
      </c>
      <c r="AU118" s="68">
        <f t="shared" si="102"/>
        <v>23.366494047566505</v>
      </c>
      <c r="AW118" s="13">
        <v>28000</v>
      </c>
      <c r="AX118" s="13">
        <f t="shared" si="110"/>
        <v>0.22819837397276088</v>
      </c>
      <c r="AY118" s="13">
        <f t="shared" si="111"/>
        <v>0.22037930975973616</v>
      </c>
      <c r="AZ118" s="13">
        <f t="shared" si="112"/>
        <v>7.8190642130247217E-3</v>
      </c>
      <c r="BA118" s="13">
        <f t="shared" si="113"/>
        <v>0.67606061930097638</v>
      </c>
      <c r="BB118" s="13">
        <f t="shared" si="114"/>
        <v>0.98888040345635564</v>
      </c>
      <c r="BC118" s="13">
        <f t="shared" si="115"/>
        <v>3.1222482775371381</v>
      </c>
      <c r="BD118" s="13">
        <f t="shared" si="116"/>
        <v>103.38599842591907</v>
      </c>
      <c r="BE118" s="13">
        <f t="shared" si="122"/>
        <v>21.964077070802183</v>
      </c>
      <c r="BF118" s="13">
        <f t="shared" si="122"/>
        <v>21.964063668614834</v>
      </c>
      <c r="BG118" s="13">
        <f t="shared" si="122"/>
        <v>21.964105048544496</v>
      </c>
      <c r="BH118" s="13">
        <f t="shared" si="122"/>
        <v>21.963977285774209</v>
      </c>
      <c r="BI118" s="13">
        <f t="shared" si="122"/>
        <v>21.964371758815187</v>
      </c>
      <c r="BJ118" s="13">
        <f t="shared" si="122"/>
        <v>21.963153792656396</v>
      </c>
      <c r="BK118" s="13">
        <f t="shared" si="122"/>
        <v>21.966914231863615</v>
      </c>
      <c r="BL118" s="13">
        <f t="shared" si="117"/>
        <v>21.955302633993238</v>
      </c>
    </row>
    <row r="119" spans="1:64">
      <c r="A119" s="127" t="s">
        <v>466</v>
      </c>
      <c r="B119" s="183" t="s">
        <v>59</v>
      </c>
      <c r="C119" s="187">
        <v>56950.451200000003</v>
      </c>
      <c r="D119" s="187">
        <v>2.9999999999999997E-4</v>
      </c>
      <c r="E119" s="6">
        <f t="shared" si="86"/>
        <v>29995.380627871516</v>
      </c>
      <c r="F119" s="36">
        <f t="shared" si="109"/>
        <v>29995</v>
      </c>
      <c r="G119" s="6">
        <f>C119-(C$7+C$8*F119)</f>
        <v>0.27758300000277814</v>
      </c>
      <c r="H119" s="6"/>
      <c r="J119" s="6"/>
      <c r="K119" s="6">
        <f t="shared" si="123"/>
        <v>0.27758300000277814</v>
      </c>
      <c r="L119" s="3">
        <f t="shared" ca="1" si="82"/>
        <v>0.27636524536111096</v>
      </c>
      <c r="M119" s="22">
        <f t="shared" si="88"/>
        <v>0.2687749069727543</v>
      </c>
      <c r="N119" s="12">
        <f t="shared" si="89"/>
        <v>41931.951200000003</v>
      </c>
      <c r="O119" s="4">
        <f t="shared" si="103"/>
        <v>7.7582502825554431E-5</v>
      </c>
      <c r="Q119" s="1">
        <f t="shared" si="104"/>
        <v>0</v>
      </c>
      <c r="Z119" s="13">
        <f t="shared" si="90"/>
        <v>29995</v>
      </c>
      <c r="AA119" s="68">
        <f>AB$3+AB$4*Z119+AB$5*Z119^2+AH119</f>
        <v>0.27069565945302837</v>
      </c>
      <c r="AB119" s="68">
        <f t="shared" si="92"/>
        <v>-9999</v>
      </c>
      <c r="AC119" s="197">
        <f t="shared" si="93"/>
        <v>8.8080930300238336E-3</v>
      </c>
      <c r="AD119" s="68">
        <f t="shared" si="105"/>
        <v>-9999</v>
      </c>
      <c r="AE119" s="68">
        <f t="shared" si="94"/>
        <v>0</v>
      </c>
      <c r="AF119" s="13">
        <f t="shared" si="95"/>
        <v>-9999</v>
      </c>
      <c r="AG119" s="167"/>
      <c r="AH119" s="13">
        <f>$AB$6*($AB$11/AI119*AJ119+$AB$12)</f>
        <v>1.9207524802740638E-3</v>
      </c>
      <c r="AI119" s="13">
        <f t="shared" si="97"/>
        <v>0.79356471468068257</v>
      </c>
      <c r="AJ119" s="13">
        <f t="shared" si="98"/>
        <v>0.49876955165645082</v>
      </c>
      <c r="AK119" s="13">
        <f>$AB$7*SIN(AL119)</f>
        <v>-0.24972079003385361</v>
      </c>
      <c r="AL119" s="13">
        <f>2*ATAN(AM119)</f>
        <v>-2.2615859044291646</v>
      </c>
      <c r="AM119" s="13">
        <f>SQRT((1+$AB$7)/(1-$AB$7))*TAN(AN119/2)</f>
        <v>-2.1241134358393174</v>
      </c>
      <c r="AN119" s="68">
        <f t="shared" si="121"/>
        <v>23.15630514023443</v>
      </c>
      <c r="AO119" s="68">
        <f t="shared" si="121"/>
        <v>23.156306104063987</v>
      </c>
      <c r="AP119" s="68">
        <f t="shared" si="121"/>
        <v>23.156298565511666</v>
      </c>
      <c r="AQ119" s="68">
        <f t="shared" si="121"/>
        <v>23.156357531512015</v>
      </c>
      <c r="AR119" s="68">
        <f t="shared" si="121"/>
        <v>23.155896519599199</v>
      </c>
      <c r="AS119" s="68">
        <f t="shared" si="121"/>
        <v>23.159514128640737</v>
      </c>
      <c r="AT119" s="68">
        <f t="shared" si="121"/>
        <v>23.131898070708111</v>
      </c>
      <c r="AU119" s="68">
        <f t="shared" si="102"/>
        <v>23.454012705900968</v>
      </c>
      <c r="AW119" s="13">
        <v>28500</v>
      </c>
      <c r="AX119" s="13">
        <f t="shared" si="110"/>
        <v>0.23938669425441517</v>
      </c>
      <c r="AY119" s="13">
        <f t="shared" si="111"/>
        <v>0.23217423738494694</v>
      </c>
      <c r="AZ119" s="13">
        <f t="shared" si="112"/>
        <v>7.2124568694682256E-3</v>
      </c>
      <c r="BA119" s="13">
        <f t="shared" si="113"/>
        <v>0.68148964257574907</v>
      </c>
      <c r="BB119" s="13">
        <f t="shared" si="114"/>
        <v>0.93835525017535859</v>
      </c>
      <c r="BC119" s="13">
        <f t="shared" si="115"/>
        <v>-2.9572483844471966</v>
      </c>
      <c r="BD119" s="13">
        <f t="shared" si="116"/>
        <v>-10.818524477158775</v>
      </c>
      <c r="BE119" s="13">
        <f t="shared" si="122"/>
        <v>22.248441279608596</v>
      </c>
      <c r="BF119" s="13">
        <f t="shared" si="122"/>
        <v>22.248542774402775</v>
      </c>
      <c r="BG119" s="13">
        <f t="shared" si="122"/>
        <v>22.248218861417989</v>
      </c>
      <c r="BH119" s="13">
        <f t="shared" si="122"/>
        <v>22.249252701935248</v>
      </c>
      <c r="BI119" s="13">
        <f t="shared" si="122"/>
        <v>22.245953950062347</v>
      </c>
      <c r="BJ119" s="13">
        <f t="shared" si="122"/>
        <v>22.256489632960307</v>
      </c>
      <c r="BK119" s="13">
        <f t="shared" si="122"/>
        <v>22.222939443591642</v>
      </c>
      <c r="BL119" s="13">
        <f t="shared" si="117"/>
        <v>22.330919193368608</v>
      </c>
    </row>
    <row r="120" spans="1:64">
      <c r="A120" s="127" t="s">
        <v>466</v>
      </c>
      <c r="B120" s="183" t="s">
        <v>59</v>
      </c>
      <c r="C120" s="187">
        <v>56950.451739999997</v>
      </c>
      <c r="D120" s="187">
        <v>4.0000000000000002E-4</v>
      </c>
      <c r="E120" s="6">
        <f t="shared" si="86"/>
        <v>29995.381368331298</v>
      </c>
      <c r="F120" s="36">
        <f t="shared" si="109"/>
        <v>29995</v>
      </c>
      <c r="G120" s="6">
        <f>C120-(C$7+C$8*F120)</f>
        <v>0.27812299999641255</v>
      </c>
      <c r="H120" s="6"/>
      <c r="K120" s="6">
        <f t="shared" si="123"/>
        <v>0.27812299999641255</v>
      </c>
      <c r="L120" s="3">
        <f t="shared" ca="1" si="82"/>
        <v>0.27636524536111096</v>
      </c>
      <c r="M120" s="22">
        <f t="shared" si="88"/>
        <v>0.2687749069727543</v>
      </c>
      <c r="N120" s="12">
        <f t="shared" si="89"/>
        <v>41931.951739999997</v>
      </c>
      <c r="O120" s="4">
        <f t="shared" si="103"/>
        <v>8.7386843178967924E-5</v>
      </c>
      <c r="Q120" s="1">
        <f t="shared" si="104"/>
        <v>0</v>
      </c>
      <c r="Z120" s="13">
        <f t="shared" si="90"/>
        <v>29995</v>
      </c>
      <c r="AA120" s="68">
        <f>AB$3+AB$4*Z120+AB$5*Z120^2+AH120</f>
        <v>0.27069565945302837</v>
      </c>
      <c r="AB120" s="68">
        <f t="shared" si="92"/>
        <v>-9999</v>
      </c>
      <c r="AC120" s="197">
        <f t="shared" si="93"/>
        <v>9.3480930236582438E-3</v>
      </c>
      <c r="AD120" s="68">
        <f t="shared" si="105"/>
        <v>-9999</v>
      </c>
      <c r="AE120" s="68">
        <f t="shared" si="94"/>
        <v>0</v>
      </c>
      <c r="AF120" s="13">
        <f t="shared" si="95"/>
        <v>-9999</v>
      </c>
      <c r="AG120" s="167"/>
      <c r="AH120" s="13">
        <f>$AB$6*($AB$11/AI120*AJ120+$AB$12)</f>
        <v>1.9207524802740638E-3</v>
      </c>
      <c r="AI120" s="13">
        <f t="shared" si="97"/>
        <v>0.79356471468068257</v>
      </c>
      <c r="AJ120" s="13">
        <f t="shared" si="98"/>
        <v>0.49876955165645082</v>
      </c>
      <c r="AK120" s="13">
        <f>$AB$7*SIN(AL120)</f>
        <v>-0.24972079003385361</v>
      </c>
      <c r="AL120" s="13">
        <f>2*ATAN(AM120)</f>
        <v>-2.2615859044291646</v>
      </c>
      <c r="AM120" s="13">
        <f>SQRT((1+$AB$7)/(1-$AB$7))*TAN(AN120/2)</f>
        <v>-2.1241134358393174</v>
      </c>
      <c r="AN120" s="68">
        <f t="shared" si="121"/>
        <v>23.15630514023443</v>
      </c>
      <c r="AO120" s="68">
        <f t="shared" si="121"/>
        <v>23.156306104063987</v>
      </c>
      <c r="AP120" s="68">
        <f t="shared" si="121"/>
        <v>23.156298565511666</v>
      </c>
      <c r="AQ120" s="68">
        <f t="shared" si="121"/>
        <v>23.156357531512015</v>
      </c>
      <c r="AR120" s="68">
        <f t="shared" si="121"/>
        <v>23.155896519599199</v>
      </c>
      <c r="AS120" s="68">
        <f t="shared" si="121"/>
        <v>23.159514128640737</v>
      </c>
      <c r="AT120" s="68">
        <f t="shared" si="121"/>
        <v>23.131898070708111</v>
      </c>
      <c r="AU120" s="68">
        <f t="shared" si="102"/>
        <v>23.454012705900968</v>
      </c>
      <c r="AW120" s="13">
        <v>29000</v>
      </c>
      <c r="AX120" s="13">
        <f t="shared" si="110"/>
        <v>0.25019268053369381</v>
      </c>
      <c r="AY120" s="13">
        <f t="shared" si="111"/>
        <v>0.24419277352784441</v>
      </c>
      <c r="AZ120" s="13">
        <f t="shared" si="112"/>
        <v>5.9999070058493953E-3</v>
      </c>
      <c r="BA120" s="13">
        <f t="shared" si="113"/>
        <v>0.70101972557013337</v>
      </c>
      <c r="BB120" s="13">
        <f t="shared" si="114"/>
        <v>0.84502896451245291</v>
      </c>
      <c r="BC120" s="13">
        <f t="shared" si="115"/>
        <v>-2.7460266787302818</v>
      </c>
      <c r="BD120" s="13">
        <f t="shared" si="116"/>
        <v>-4.9899463577117347</v>
      </c>
      <c r="BE120" s="13">
        <f t="shared" si="122"/>
        <v>22.53802359058535</v>
      </c>
      <c r="BF120" s="13">
        <f t="shared" si="122"/>
        <v>22.53811574375333</v>
      </c>
      <c r="BG120" s="13">
        <f t="shared" si="122"/>
        <v>22.537782770339302</v>
      </c>
      <c r="BH120" s="13">
        <f t="shared" si="122"/>
        <v>22.538986209077478</v>
      </c>
      <c r="BI120" s="13">
        <f t="shared" si="122"/>
        <v>22.534640869099366</v>
      </c>
      <c r="BJ120" s="13">
        <f t="shared" si="122"/>
        <v>22.550385783491997</v>
      </c>
      <c r="BK120" s="13">
        <f t="shared" si="122"/>
        <v>22.494021002573064</v>
      </c>
      <c r="BL120" s="13">
        <f t="shared" si="117"/>
        <v>22.706535752743978</v>
      </c>
    </row>
    <row r="121" spans="1:64">
      <c r="A121" s="127" t="s">
        <v>466</v>
      </c>
      <c r="B121" s="183" t="s">
        <v>59</v>
      </c>
      <c r="C121" s="187">
        <v>56950.452270000002</v>
      </c>
      <c r="D121" s="187">
        <v>2.9999999999999997E-4</v>
      </c>
      <c r="E121" s="6">
        <f t="shared" si="86"/>
        <v>29995.38209507888</v>
      </c>
      <c r="F121" s="36">
        <f t="shared" si="109"/>
        <v>29995</v>
      </c>
      <c r="G121" s="6">
        <f>C121-(C$7+C$8*F121)</f>
        <v>0.27865300000121351</v>
      </c>
      <c r="H121" s="6"/>
      <c r="J121" s="6"/>
      <c r="K121" s="6">
        <f t="shared" si="123"/>
        <v>0.27865300000121351</v>
      </c>
      <c r="L121" s="3">
        <f t="shared" ca="1" si="82"/>
        <v>0.27636524536111096</v>
      </c>
      <c r="M121" s="22">
        <f t="shared" si="88"/>
        <v>0.2687749069727543</v>
      </c>
      <c r="N121" s="12">
        <f t="shared" si="89"/>
        <v>41931.952270000002</v>
      </c>
      <c r="O121" s="4">
        <f t="shared" si="103"/>
        <v>9.7576721878894486E-5</v>
      </c>
      <c r="Q121" s="1">
        <f t="shared" si="104"/>
        <v>0</v>
      </c>
      <c r="Z121" s="13">
        <f t="shared" si="90"/>
        <v>29995</v>
      </c>
      <c r="AA121" s="68">
        <f>AB$3+AB$4*Z121+AB$5*Z121^2+AH121</f>
        <v>0.27069565945302837</v>
      </c>
      <c r="AB121" s="68">
        <f t="shared" si="92"/>
        <v>-9999</v>
      </c>
      <c r="AC121" s="197">
        <f t="shared" si="93"/>
        <v>9.8780930284592117E-3</v>
      </c>
      <c r="AD121" s="68">
        <f t="shared" si="105"/>
        <v>-9999</v>
      </c>
      <c r="AE121" s="68">
        <f t="shared" si="94"/>
        <v>0</v>
      </c>
      <c r="AF121" s="13">
        <f t="shared" si="95"/>
        <v>-9999</v>
      </c>
      <c r="AG121" s="167"/>
      <c r="AH121" s="13">
        <f>$AB$6*($AB$11/AI121*AJ121+$AB$12)</f>
        <v>1.9207524802740638E-3</v>
      </c>
      <c r="AI121" s="13">
        <f t="shared" si="97"/>
        <v>0.79356471468068257</v>
      </c>
      <c r="AJ121" s="13">
        <f t="shared" si="98"/>
        <v>0.49876955165645082</v>
      </c>
      <c r="AK121" s="13">
        <f>$AB$7*SIN(AL121)</f>
        <v>-0.24972079003385361</v>
      </c>
      <c r="AL121" s="13">
        <f>2*ATAN(AM121)</f>
        <v>-2.2615859044291646</v>
      </c>
      <c r="AM121" s="13">
        <f>SQRT((1+$AB$7)/(1-$AB$7))*TAN(AN121/2)</f>
        <v>-2.1241134358393174</v>
      </c>
      <c r="AN121" s="68">
        <f t="shared" ref="AN121:AT121" si="124">$AU121+$AB$7*SIN(AO121)</f>
        <v>23.15630514023443</v>
      </c>
      <c r="AO121" s="68">
        <f t="shared" si="124"/>
        <v>23.156306104063987</v>
      </c>
      <c r="AP121" s="68">
        <f t="shared" si="124"/>
        <v>23.156298565511666</v>
      </c>
      <c r="AQ121" s="68">
        <f t="shared" si="124"/>
        <v>23.156357531512015</v>
      </c>
      <c r="AR121" s="68">
        <f t="shared" si="124"/>
        <v>23.155896519599199</v>
      </c>
      <c r="AS121" s="68">
        <f t="shared" si="124"/>
        <v>23.159514128640737</v>
      </c>
      <c r="AT121" s="68">
        <f t="shared" si="124"/>
        <v>23.131898070708111</v>
      </c>
      <c r="AU121" s="68">
        <f t="shared" si="102"/>
        <v>23.454012705900968</v>
      </c>
      <c r="AW121" s="13">
        <v>29500</v>
      </c>
      <c r="AX121" s="13">
        <f t="shared" si="110"/>
        <v>0.26064586669574713</v>
      </c>
      <c r="AY121" s="13">
        <f t="shared" si="111"/>
        <v>0.25643491818842862</v>
      </c>
      <c r="AZ121" s="13">
        <f t="shared" si="112"/>
        <v>4.2109485073185031E-3</v>
      </c>
      <c r="BA121" s="13">
        <f t="shared" si="113"/>
        <v>0.73705862806011813</v>
      </c>
      <c r="BB121" s="13">
        <f t="shared" si="114"/>
        <v>0.70198772496230288</v>
      </c>
      <c r="BC121" s="13">
        <f t="shared" si="115"/>
        <v>-2.5175920255753441</v>
      </c>
      <c r="BD121" s="13">
        <f t="shared" si="116"/>
        <v>-3.1004436356587832</v>
      </c>
      <c r="BE121" s="13">
        <f t="shared" si="122"/>
        <v>22.839158216763927</v>
      </c>
      <c r="BF121" s="13">
        <f t="shared" si="122"/>
        <v>22.839183102122192</v>
      </c>
      <c r="BG121" s="13">
        <f t="shared" si="122"/>
        <v>22.839066992635264</v>
      </c>
      <c r="BH121" s="13">
        <f t="shared" si="122"/>
        <v>22.839608864192897</v>
      </c>
      <c r="BI121" s="13">
        <f t="shared" si="122"/>
        <v>22.837082843302078</v>
      </c>
      <c r="BJ121" s="13">
        <f t="shared" si="122"/>
        <v>22.848920876257274</v>
      </c>
      <c r="BK121" s="13">
        <f t="shared" si="122"/>
        <v>22.79473493134282</v>
      </c>
      <c r="BL121" s="13">
        <f t="shared" si="117"/>
        <v>23.082152312119351</v>
      </c>
    </row>
    <row r="122" spans="1:64">
      <c r="A122" s="106"/>
      <c r="B122" s="105"/>
      <c r="C122" s="106"/>
      <c r="D122" s="106"/>
      <c r="F122" s="6"/>
      <c r="K122" s="3"/>
      <c r="L122" s="3"/>
      <c r="M122" s="22"/>
      <c r="N122" s="11"/>
      <c r="O122" s="4"/>
      <c r="AA122" s="68"/>
      <c r="AB122" s="68"/>
      <c r="AC122" s="68"/>
      <c r="AD122" s="68"/>
      <c r="AE122" s="68"/>
      <c r="AG122" s="167"/>
      <c r="AN122" s="68"/>
      <c r="AO122" s="68"/>
      <c r="AP122" s="68"/>
      <c r="AQ122" s="68"/>
      <c r="AR122" s="68"/>
      <c r="AS122" s="68"/>
      <c r="AT122" s="68"/>
      <c r="AU122" s="68"/>
      <c r="AW122" s="13">
        <v>30000</v>
      </c>
      <c r="AX122" s="13">
        <f t="shared" si="110"/>
        <v>0.27079592165996047</v>
      </c>
      <c r="AY122" s="13">
        <f t="shared" si="111"/>
        <v>0.26890067136669948</v>
      </c>
      <c r="AZ122" s="13">
        <f t="shared" si="112"/>
        <v>1.8952502932609793E-3</v>
      </c>
      <c r="BA122" s="13">
        <f t="shared" si="113"/>
        <v>0.79426374535080246</v>
      </c>
      <c r="BB122" s="13">
        <f t="shared" si="114"/>
        <v>0.49634419666461621</v>
      </c>
      <c r="BC122" s="13">
        <f t="shared" si="115"/>
        <v>-2.2587898831122861</v>
      </c>
      <c r="BD122" s="13">
        <f t="shared" si="116"/>
        <v>-2.1164306091675082</v>
      </c>
      <c r="BE122" s="13">
        <f t="shared" ref="BE122:BK130" si="125">$BL122+$AB$7*SIN(BF122)</f>
        <v>23.159636981739375</v>
      </c>
      <c r="BF122" s="13">
        <f t="shared" si="125"/>
        <v>23.15963789665885</v>
      </c>
      <c r="BG122" s="13">
        <f t="shared" si="125"/>
        <v>23.15963068466068</v>
      </c>
      <c r="BH122" s="13">
        <f t="shared" si="125"/>
        <v>23.159687537698801</v>
      </c>
      <c r="BI122" s="13">
        <f t="shared" si="125"/>
        <v>23.159239564328473</v>
      </c>
      <c r="BJ122" s="13">
        <f t="shared" si="125"/>
        <v>23.16278225193027</v>
      </c>
      <c r="BK122" s="13">
        <f t="shared" si="125"/>
        <v>23.135525410582193</v>
      </c>
      <c r="BL122" s="13">
        <f t="shared" si="117"/>
        <v>23.457768871494721</v>
      </c>
    </row>
    <row r="123" spans="1:64">
      <c r="A123" s="106"/>
      <c r="B123" s="105"/>
      <c r="C123" s="106"/>
      <c r="D123" s="106"/>
      <c r="F123" s="6"/>
      <c r="K123" s="3"/>
      <c r="L123" s="3"/>
      <c r="M123" s="22"/>
      <c r="N123" s="11"/>
      <c r="O123" s="4"/>
      <c r="AA123" s="68"/>
      <c r="AB123" s="68"/>
      <c r="AC123" s="68"/>
      <c r="AD123" s="68"/>
      <c r="AE123" s="68"/>
      <c r="AG123" s="167"/>
      <c r="AN123" s="68"/>
      <c r="AO123" s="68"/>
      <c r="AP123" s="68"/>
      <c r="AQ123" s="68"/>
      <c r="AR123" s="68"/>
      <c r="AS123" s="68"/>
      <c r="AT123" s="68"/>
      <c r="AU123" s="68"/>
      <c r="AW123" s="13">
        <v>30500</v>
      </c>
      <c r="AX123" s="13">
        <f t="shared" si="110"/>
        <v>0.28074324645622661</v>
      </c>
      <c r="AY123" s="13">
        <f t="shared" si="111"/>
        <v>0.28159003306265717</v>
      </c>
      <c r="AZ123" s="13">
        <f t="shared" si="112"/>
        <v>-8.4678660643054324E-4</v>
      </c>
      <c r="BA123" s="13">
        <f t="shared" si="113"/>
        <v>0.88016758447500776</v>
      </c>
      <c r="BB123" s="13">
        <f t="shared" si="114"/>
        <v>0.2086945443922974</v>
      </c>
      <c r="BC123" s="13">
        <f t="shared" si="115"/>
        <v>-1.9496472678121073</v>
      </c>
      <c r="BD123" s="13">
        <f t="shared" si="116"/>
        <v>-1.4744026869461908</v>
      </c>
      <c r="BE123" s="13">
        <f t="shared" si="125"/>
        <v>23.50982539502785</v>
      </c>
      <c r="BF123" s="13">
        <f t="shared" si="125"/>
        <v>23.509825395013657</v>
      </c>
      <c r="BG123" s="13">
        <f t="shared" si="125"/>
        <v>23.509825395854627</v>
      </c>
      <c r="BH123" s="13">
        <f t="shared" si="125"/>
        <v>23.509825346031469</v>
      </c>
      <c r="BI123" s="13">
        <f t="shared" si="125"/>
        <v>23.509828297882525</v>
      </c>
      <c r="BJ123" s="13">
        <f t="shared" si="125"/>
        <v>23.50965369808883</v>
      </c>
      <c r="BK123" s="13">
        <f t="shared" si="125"/>
        <v>23.521248476326516</v>
      </c>
      <c r="BL123" s="13">
        <f t="shared" si="117"/>
        <v>23.833385430870091</v>
      </c>
    </row>
    <row r="124" spans="1:64">
      <c r="A124" s="106"/>
      <c r="B124" s="105"/>
      <c r="C124" s="106"/>
      <c r="D124" s="106"/>
      <c r="F124" s="6"/>
      <c r="K124" s="3"/>
      <c r="L124" s="3"/>
      <c r="M124" s="22"/>
      <c r="N124" s="11"/>
      <c r="O124" s="4"/>
      <c r="AA124" s="68"/>
      <c r="AB124" s="68"/>
      <c r="AC124" s="68"/>
      <c r="AD124" s="68"/>
      <c r="AE124" s="68"/>
      <c r="AG124" s="167"/>
      <c r="AN124" s="68"/>
      <c r="AO124" s="68"/>
      <c r="AP124" s="68"/>
      <c r="AQ124" s="68"/>
      <c r="AR124" s="68"/>
      <c r="AS124" s="68"/>
      <c r="AT124" s="68"/>
      <c r="AU124" s="68"/>
      <c r="AW124" s="13">
        <v>31000</v>
      </c>
      <c r="AX124" s="13">
        <f t="shared" si="110"/>
        <v>0.29071094893975186</v>
      </c>
      <c r="AY124" s="13">
        <f t="shared" si="111"/>
        <v>0.29450300327630152</v>
      </c>
      <c r="AZ124" s="13">
        <f t="shared" si="112"/>
        <v>-3.7920543365496727E-3</v>
      </c>
      <c r="BA124" s="13">
        <f t="shared" si="113"/>
        <v>1.0040647623638759</v>
      </c>
      <c r="BB124" s="13">
        <f t="shared" si="114"/>
        <v>-0.1801676735259152</v>
      </c>
      <c r="BC124" s="13">
        <f t="shared" si="115"/>
        <v>-1.5582504348266955</v>
      </c>
      <c r="BD124" s="13">
        <f t="shared" si="116"/>
        <v>-0.98753215461604738</v>
      </c>
      <c r="BE124" s="13">
        <f t="shared" si="125"/>
        <v>23.903744491941378</v>
      </c>
      <c r="BF124" s="13">
        <f t="shared" si="125"/>
        <v>23.903745168287941</v>
      </c>
      <c r="BG124" s="13">
        <f t="shared" si="125"/>
        <v>23.90375139612879</v>
      </c>
      <c r="BH124" s="13">
        <f t="shared" si="125"/>
        <v>23.903808737348577</v>
      </c>
      <c r="BI124" s="13">
        <f t="shared" si="125"/>
        <v>23.904336258134023</v>
      </c>
      <c r="BJ124" s="13">
        <f t="shared" si="125"/>
        <v>23.909153158416576</v>
      </c>
      <c r="BK124" s="13">
        <f t="shared" si="125"/>
        <v>23.950494909998003</v>
      </c>
      <c r="BL124" s="13">
        <f t="shared" si="117"/>
        <v>24.209001990245465</v>
      </c>
    </row>
    <row r="125" spans="1:64">
      <c r="A125" s="106"/>
      <c r="B125" s="105"/>
      <c r="C125" s="106"/>
      <c r="D125" s="106"/>
      <c r="F125" s="6"/>
      <c r="K125" s="3"/>
      <c r="L125" s="3"/>
      <c r="M125" s="22"/>
      <c r="N125" s="11"/>
      <c r="O125" s="4"/>
      <c r="AA125" s="68"/>
      <c r="AB125" s="68"/>
      <c r="AC125" s="68"/>
      <c r="AD125" s="68"/>
      <c r="AE125" s="68"/>
      <c r="AG125" s="167"/>
      <c r="AN125" s="68"/>
      <c r="AO125" s="68"/>
      <c r="AP125" s="68"/>
      <c r="AQ125" s="68"/>
      <c r="AR125" s="68"/>
      <c r="AS125" s="68"/>
      <c r="AT125" s="68"/>
      <c r="AU125" s="68"/>
      <c r="AW125" s="13">
        <v>31500</v>
      </c>
      <c r="AX125" s="13">
        <f t="shared" si="110"/>
        <v>0.30119705677020286</v>
      </c>
      <c r="AY125" s="13">
        <f t="shared" si="111"/>
        <v>0.30763958200763253</v>
      </c>
      <c r="AZ125" s="13">
        <f t="shared" si="112"/>
        <v>-6.4425252374296724E-3</v>
      </c>
      <c r="BA125" s="13">
        <f t="shared" si="113"/>
        <v>1.1646746589864581</v>
      </c>
      <c r="BB125" s="13">
        <f t="shared" si="114"/>
        <v>-0.64556930894589304</v>
      </c>
      <c r="BC125" s="13">
        <f t="shared" si="115"/>
        <v>-1.0376388379907868</v>
      </c>
      <c r="BD125" s="13">
        <f t="shared" si="116"/>
        <v>-0.57099528104960617</v>
      </c>
      <c r="BE125" s="13">
        <f t="shared" si="125"/>
        <v>24.357970776509717</v>
      </c>
      <c r="BF125" s="13">
        <f t="shared" si="125"/>
        <v>24.358001422261104</v>
      </c>
      <c r="BG125" s="13">
        <f t="shared" si="125"/>
        <v>24.358133774792986</v>
      </c>
      <c r="BH125" s="13">
        <f t="shared" si="125"/>
        <v>24.35870518068668</v>
      </c>
      <c r="BI125" s="13">
        <f t="shared" si="125"/>
        <v>24.361168460363452</v>
      </c>
      <c r="BJ125" s="13">
        <f t="shared" si="125"/>
        <v>24.371720745414009</v>
      </c>
      <c r="BK125" s="13">
        <f t="shared" si="125"/>
        <v>24.415786735288819</v>
      </c>
      <c r="BL125" s="13">
        <f t="shared" si="117"/>
        <v>24.584618549620835</v>
      </c>
    </row>
    <row r="126" spans="1:64">
      <c r="A126" s="106"/>
      <c r="B126" s="105"/>
      <c r="C126" s="106"/>
      <c r="D126" s="106"/>
      <c r="F126" s="6"/>
      <c r="K126" s="3"/>
      <c r="L126" s="3"/>
      <c r="M126" s="22"/>
      <c r="N126" s="11"/>
      <c r="O126" s="4"/>
      <c r="AA126" s="68"/>
      <c r="AB126" s="68"/>
      <c r="AC126" s="68"/>
      <c r="AD126" s="68"/>
      <c r="AE126" s="68"/>
      <c r="AG126" s="167"/>
      <c r="AN126" s="68"/>
      <c r="AO126" s="68"/>
      <c r="AP126" s="68"/>
      <c r="AQ126" s="68"/>
      <c r="AR126" s="68"/>
      <c r="AS126" s="68"/>
      <c r="AT126" s="68"/>
      <c r="AU126" s="68"/>
      <c r="AW126" s="13">
        <v>32000</v>
      </c>
      <c r="AX126" s="13">
        <f t="shared" si="110"/>
        <v>0.3131464172991017</v>
      </c>
      <c r="AY126" s="13">
        <f t="shared" si="111"/>
        <v>0.32099976925665036</v>
      </c>
      <c r="AZ126" s="13">
        <f t="shared" si="112"/>
        <v>-7.8533519575486512E-3</v>
      </c>
      <c r="BA126" s="13">
        <f t="shared" si="113"/>
        <v>1.3039697158660508</v>
      </c>
      <c r="BB126" s="13">
        <f t="shared" si="114"/>
        <v>-0.98296267527646464</v>
      </c>
      <c r="BC126" s="13">
        <f t="shared" si="115"/>
        <v>-0.35346731048542757</v>
      </c>
      <c r="BD126" s="13">
        <f t="shared" si="116"/>
        <v>-0.17859701864737976</v>
      </c>
      <c r="BE126" s="13">
        <f t="shared" si="125"/>
        <v>24.878882307959437</v>
      </c>
      <c r="BF126" s="13">
        <f t="shared" si="125"/>
        <v>24.878936207101944</v>
      </c>
      <c r="BG126" s="13">
        <f t="shared" si="125"/>
        <v>24.879108064387335</v>
      </c>
      <c r="BH126" s="13">
        <f t="shared" si="125"/>
        <v>24.879655979835274</v>
      </c>
      <c r="BI126" s="13">
        <f t="shared" si="125"/>
        <v>24.881402326679112</v>
      </c>
      <c r="BJ126" s="13">
        <f t="shared" si="125"/>
        <v>24.886963189138186</v>
      </c>
      <c r="BK126" s="13">
        <f t="shared" si="125"/>
        <v>24.904619923004113</v>
      </c>
      <c r="BL126" s="13">
        <f t="shared" si="117"/>
        <v>24.960235108996205</v>
      </c>
    </row>
    <row r="127" spans="1:64">
      <c r="A127" s="106"/>
      <c r="B127" s="105"/>
      <c r="C127" s="106"/>
      <c r="D127" s="106"/>
      <c r="F127" s="6"/>
      <c r="K127" s="3"/>
      <c r="L127" s="3"/>
      <c r="M127" s="22"/>
      <c r="N127" s="11"/>
      <c r="O127" s="4"/>
      <c r="AA127" s="68"/>
      <c r="AB127" s="68"/>
      <c r="AC127" s="68"/>
      <c r="AD127" s="68"/>
      <c r="AE127" s="68"/>
      <c r="AG127" s="167"/>
      <c r="AN127" s="68"/>
      <c r="AO127" s="68"/>
      <c r="AP127" s="68"/>
      <c r="AQ127" s="68"/>
      <c r="AR127" s="68"/>
      <c r="AS127" s="68"/>
      <c r="AT127" s="68"/>
      <c r="AU127" s="68"/>
      <c r="AW127" s="13">
        <v>32500</v>
      </c>
      <c r="AX127" s="13">
        <f t="shared" si="110"/>
        <v>0.3275082123389812</v>
      </c>
      <c r="AY127" s="13">
        <f t="shared" si="111"/>
        <v>0.3345835650233549</v>
      </c>
      <c r="AZ127" s="13">
        <f t="shared" si="112"/>
        <v>-7.075352684373727E-3</v>
      </c>
      <c r="BA127" s="13">
        <f t="shared" si="113"/>
        <v>1.2965525393465935</v>
      </c>
      <c r="BB127" s="13">
        <f t="shared" si="114"/>
        <v>-0.83470968790405142</v>
      </c>
      <c r="BC127" s="13">
        <f t="shared" si="115"/>
        <v>0.4145799113217003</v>
      </c>
      <c r="BD127" s="13">
        <f t="shared" si="116"/>
        <v>0.21031091217107498</v>
      </c>
      <c r="BE127" s="13">
        <f t="shared" si="125"/>
        <v>25.431061994756735</v>
      </c>
      <c r="BF127" s="13">
        <f t="shared" si="125"/>
        <v>25.431002858057564</v>
      </c>
      <c r="BG127" s="13">
        <f t="shared" si="125"/>
        <v>25.430811912244398</v>
      </c>
      <c r="BH127" s="13">
        <f t="shared" si="125"/>
        <v>25.430195445913128</v>
      </c>
      <c r="BI127" s="13">
        <f t="shared" si="125"/>
        <v>25.428205985074339</v>
      </c>
      <c r="BJ127" s="13">
        <f t="shared" si="125"/>
        <v>25.421793756410416</v>
      </c>
      <c r="BK127" s="13">
        <f t="shared" si="125"/>
        <v>25.401207912472415</v>
      </c>
      <c r="BL127" s="13">
        <f t="shared" si="117"/>
        <v>25.335851668371578</v>
      </c>
    </row>
    <row r="128" spans="1:64">
      <c r="A128" s="83"/>
      <c r="B128" s="83"/>
      <c r="C128" s="84"/>
      <c r="D128" s="84"/>
      <c r="AA128" s="68"/>
      <c r="AB128" s="68"/>
      <c r="AC128" s="68"/>
      <c r="AD128" s="68"/>
      <c r="AE128" s="68"/>
      <c r="AG128" s="167"/>
      <c r="AN128" s="68"/>
      <c r="AO128" s="68"/>
      <c r="AP128" s="68"/>
      <c r="AQ128" s="68"/>
      <c r="AR128" s="68"/>
      <c r="AS128" s="68"/>
      <c r="AT128" s="68"/>
      <c r="AU128" s="68"/>
      <c r="AW128" s="13">
        <v>33000</v>
      </c>
      <c r="AX128" s="13">
        <f t="shared" si="110"/>
        <v>0.34395801017705707</v>
      </c>
      <c r="AY128" s="13">
        <f t="shared" si="111"/>
        <v>0.34839096930774616</v>
      </c>
      <c r="AZ128" s="13">
        <f t="shared" si="112"/>
        <v>-4.4329591306890813E-3</v>
      </c>
      <c r="BA128" s="13">
        <f t="shared" si="113"/>
        <v>1.1509661578055976</v>
      </c>
      <c r="BB128" s="13">
        <f t="shared" si="114"/>
        <v>-0.31085382948304729</v>
      </c>
      <c r="BC128" s="13">
        <f t="shared" si="115"/>
        <v>1.0860940715077321</v>
      </c>
      <c r="BD128" s="13">
        <f t="shared" si="116"/>
        <v>0.60357909901970219</v>
      </c>
      <c r="BE128" s="13">
        <f t="shared" si="125"/>
        <v>25.947103943375048</v>
      </c>
      <c r="BF128" s="13">
        <f t="shared" si="125"/>
        <v>25.947078256841024</v>
      </c>
      <c r="BG128" s="13">
        <f t="shared" si="125"/>
        <v>25.946962755283934</v>
      </c>
      <c r="BH128" s="13">
        <f t="shared" si="125"/>
        <v>25.946443567816079</v>
      </c>
      <c r="BI128" s="13">
        <f t="shared" si="125"/>
        <v>25.944113296760619</v>
      </c>
      <c r="BJ128" s="13">
        <f t="shared" si="125"/>
        <v>25.933723840161708</v>
      </c>
      <c r="BK128" s="13">
        <f t="shared" si="125"/>
        <v>25.888682838533985</v>
      </c>
      <c r="BL128" s="13">
        <f t="shared" si="117"/>
        <v>25.711468227746948</v>
      </c>
    </row>
    <row r="129" spans="1:64">
      <c r="A129" s="83"/>
      <c r="B129" s="83"/>
      <c r="C129" s="84"/>
      <c r="D129" s="84"/>
      <c r="AA129" s="68"/>
      <c r="AB129" s="68"/>
      <c r="AC129" s="68"/>
      <c r="AD129" s="68"/>
      <c r="AE129" s="68"/>
      <c r="AG129" s="167"/>
      <c r="AN129" s="68"/>
      <c r="AO129" s="68"/>
      <c r="AP129" s="68"/>
      <c r="AQ129" s="68"/>
      <c r="AR129" s="68"/>
      <c r="AS129" s="68"/>
      <c r="AT129" s="68"/>
      <c r="AU129" s="68"/>
      <c r="AW129" s="13">
        <v>33500</v>
      </c>
      <c r="AX129" s="13">
        <f t="shared" si="110"/>
        <v>0.36125882159564787</v>
      </c>
      <c r="AY129" s="13">
        <f t="shared" si="111"/>
        <v>0.36242198210982413</v>
      </c>
      <c r="AZ129" s="13">
        <f t="shared" si="112"/>
        <v>-1.1631605141762481E-3</v>
      </c>
      <c r="BA129" s="13">
        <f t="shared" si="113"/>
        <v>0.9923968487626712</v>
      </c>
      <c r="BB129" s="13">
        <f t="shared" si="114"/>
        <v>0.19090074953370337</v>
      </c>
      <c r="BC129" s="13">
        <f t="shared" si="115"/>
        <v>1.5942649972399854</v>
      </c>
      <c r="BD129" s="13">
        <f t="shared" si="116"/>
        <v>1.0237484325339472</v>
      </c>
      <c r="BE129" s="13">
        <f t="shared" si="125"/>
        <v>26.395870578975327</v>
      </c>
      <c r="BF129" s="13">
        <f t="shared" si="125"/>
        <v>26.395870186106979</v>
      </c>
      <c r="BG129" s="13">
        <f t="shared" si="125"/>
        <v>26.395866182132821</v>
      </c>
      <c r="BH129" s="13">
        <f t="shared" si="125"/>
        <v>26.395825377932212</v>
      </c>
      <c r="BI129" s="13">
        <f t="shared" si="125"/>
        <v>26.395409843721463</v>
      </c>
      <c r="BJ129" s="13">
        <f t="shared" si="125"/>
        <v>26.391208682231937</v>
      </c>
      <c r="BK129" s="13">
        <f t="shared" si="125"/>
        <v>26.351447532131626</v>
      </c>
      <c r="BL129" s="13">
        <f t="shared" si="117"/>
        <v>26.087084787122318</v>
      </c>
    </row>
    <row r="130" spans="1:64">
      <c r="A130" s="83"/>
      <c r="B130" s="83"/>
      <c r="C130" s="84"/>
      <c r="D130" s="84"/>
      <c r="AA130" s="68"/>
      <c r="AB130" s="68"/>
      <c r="AC130" s="68"/>
      <c r="AD130" s="68"/>
      <c r="AE130" s="68"/>
      <c r="AG130" s="167"/>
      <c r="AN130" s="68"/>
      <c r="AO130" s="68"/>
      <c r="AP130" s="68"/>
      <c r="AQ130" s="68"/>
      <c r="AR130" s="68"/>
      <c r="AS130" s="68"/>
      <c r="AT130" s="68"/>
      <c r="AU130" s="68"/>
      <c r="AW130" s="13">
        <v>34000</v>
      </c>
      <c r="AX130" s="13">
        <f>AB$3+AB$4*AW130+AB$5*AW130^2+AZ130</f>
        <v>0.37856505859282918</v>
      </c>
      <c r="AY130" s="13">
        <f t="shared" si="111"/>
        <v>0.3766766034295887</v>
      </c>
      <c r="AZ130" s="13">
        <f>$AB$6*($AB$11/BA130*BB130+$AB$12)</f>
        <v>1.8884551632404991E-3</v>
      </c>
      <c r="BA130" s="13">
        <f t="shared" si="113"/>
        <v>0.87186562416351254</v>
      </c>
      <c r="BB130" s="13">
        <f>SIN(BC130+RADIANS($AB$9))</f>
        <v>0.54400058158554199</v>
      </c>
      <c r="BC130" s="13">
        <f>2*ATAN(BD130)</f>
        <v>1.9773828799132631</v>
      </c>
      <c r="BD130" s="13">
        <f>SQRT((1+$AB$7)/(1-$AB$7))*TAN(BE130/2)</f>
        <v>1.5193388864381796</v>
      </c>
      <c r="BE130" s="13">
        <f t="shared" si="125"/>
        <v>26.785610726041273</v>
      </c>
      <c r="BF130" s="13">
        <f t="shared" si="125"/>
        <v>26.785610726147894</v>
      </c>
      <c r="BG130" s="13">
        <f t="shared" si="125"/>
        <v>26.785610722133892</v>
      </c>
      <c r="BH130" s="13">
        <f t="shared" si="125"/>
        <v>26.785610873252761</v>
      </c>
      <c r="BI130" s="13">
        <f t="shared" si="125"/>
        <v>26.785605183748924</v>
      </c>
      <c r="BJ130" s="13">
        <f t="shared" si="125"/>
        <v>26.785819118184087</v>
      </c>
      <c r="BK130" s="13">
        <f t="shared" si="125"/>
        <v>26.777350339144579</v>
      </c>
      <c r="BL130" s="13">
        <f t="shared" si="117"/>
        <v>26.462701346497688</v>
      </c>
    </row>
    <row r="131" spans="1:64">
      <c r="A131" s="83"/>
      <c r="B131" s="83"/>
      <c r="C131" s="84"/>
      <c r="D131" s="84"/>
      <c r="AA131" s="68"/>
      <c r="AB131" s="68"/>
      <c r="AC131" s="68"/>
      <c r="AD131" s="68"/>
      <c r="AE131" s="68"/>
      <c r="AG131" s="167"/>
      <c r="AN131" s="68"/>
      <c r="AO131" s="68"/>
      <c r="AP131" s="68"/>
      <c r="AQ131" s="68"/>
      <c r="AR131" s="68"/>
      <c r="AS131" s="68"/>
      <c r="AT131" s="68"/>
      <c r="AU131" s="68"/>
    </row>
    <row r="132" spans="1:64">
      <c r="A132" s="83"/>
      <c r="B132" s="83"/>
      <c r="C132" s="84"/>
      <c r="D132" s="84"/>
      <c r="AA132" s="68"/>
      <c r="AB132" s="68"/>
      <c r="AC132" s="68"/>
      <c r="AD132" s="68"/>
      <c r="AE132" s="68"/>
      <c r="AG132" s="167"/>
      <c r="AN132" s="68"/>
      <c r="AO132" s="68"/>
      <c r="AP132" s="68"/>
      <c r="AQ132" s="68"/>
      <c r="AR132" s="68"/>
      <c r="AS132" s="68"/>
      <c r="AT132" s="68"/>
      <c r="AU132" s="68"/>
    </row>
    <row r="133" spans="1:64">
      <c r="A133" s="83"/>
      <c r="B133" s="83"/>
      <c r="C133" s="84"/>
      <c r="D133" s="84"/>
      <c r="AA133" s="68"/>
      <c r="AB133" s="68"/>
      <c r="AC133" s="68"/>
      <c r="AD133" s="68"/>
      <c r="AE133" s="68"/>
      <c r="AG133" s="167"/>
      <c r="AN133" s="68"/>
      <c r="AO133" s="68"/>
      <c r="AP133" s="68"/>
      <c r="AQ133" s="68"/>
      <c r="AR133" s="68"/>
      <c r="AS133" s="68"/>
      <c r="AT133" s="68"/>
      <c r="AU133" s="68"/>
    </row>
    <row r="134" spans="1:64">
      <c r="A134" s="83"/>
      <c r="B134" s="83"/>
      <c r="C134" s="84"/>
      <c r="D134" s="84"/>
      <c r="AA134" s="68"/>
      <c r="AB134" s="68"/>
      <c r="AC134" s="68"/>
      <c r="AD134" s="68"/>
      <c r="AE134" s="68"/>
      <c r="AG134" s="167"/>
      <c r="AN134" s="68"/>
      <c r="AO134" s="68"/>
      <c r="AP134" s="68"/>
      <c r="AQ134" s="68"/>
      <c r="AR134" s="68"/>
      <c r="AS134" s="68"/>
      <c r="AT134" s="68"/>
      <c r="AU134" s="68"/>
    </row>
    <row r="135" spans="1:64">
      <c r="A135" s="83"/>
      <c r="B135" s="83"/>
      <c r="C135" s="84"/>
      <c r="D135" s="84"/>
      <c r="AA135" s="68"/>
      <c r="AB135" s="68"/>
      <c r="AC135" s="68"/>
      <c r="AD135" s="68"/>
      <c r="AE135" s="68"/>
      <c r="AG135" s="167"/>
      <c r="AN135" s="68"/>
      <c r="AO135" s="68"/>
      <c r="AP135" s="68"/>
      <c r="AQ135" s="68"/>
      <c r="AR135" s="68"/>
      <c r="AS135" s="68"/>
      <c r="AT135" s="68"/>
      <c r="AU135" s="68"/>
    </row>
    <row r="136" spans="1:64">
      <c r="A136" s="83"/>
      <c r="B136" s="83"/>
      <c r="C136" s="84"/>
      <c r="D136" s="84"/>
      <c r="AA136" s="68"/>
      <c r="AB136" s="68"/>
      <c r="AC136" s="68"/>
      <c r="AD136" s="68"/>
      <c r="AE136" s="68"/>
      <c r="AG136" s="167"/>
      <c r="AN136" s="68"/>
      <c r="AO136" s="68"/>
      <c r="AP136" s="68"/>
      <c r="AQ136" s="68"/>
      <c r="AR136" s="68"/>
      <c r="AS136" s="68"/>
      <c r="AT136" s="68"/>
      <c r="AU136" s="68"/>
    </row>
    <row r="137" spans="1:64">
      <c r="A137" s="83"/>
      <c r="B137" s="83"/>
      <c r="C137" s="84"/>
      <c r="D137" s="84"/>
      <c r="AA137" s="68"/>
      <c r="AB137" s="68"/>
      <c r="AC137" s="68"/>
      <c r="AD137" s="68"/>
      <c r="AE137" s="68"/>
      <c r="AG137" s="167"/>
      <c r="AN137" s="68"/>
      <c r="AO137" s="68"/>
      <c r="AP137" s="68"/>
      <c r="AQ137" s="68"/>
      <c r="AR137" s="68"/>
      <c r="AS137" s="68"/>
      <c r="AT137" s="68"/>
      <c r="AU137" s="68"/>
    </row>
    <row r="138" spans="1:64">
      <c r="A138" s="83"/>
      <c r="B138" s="83"/>
      <c r="C138" s="84"/>
      <c r="D138" s="84"/>
      <c r="AA138" s="68"/>
      <c r="AB138" s="68"/>
      <c r="AC138" s="68"/>
      <c r="AD138" s="68"/>
      <c r="AE138" s="68"/>
      <c r="AG138" s="167"/>
      <c r="AN138" s="68"/>
      <c r="AO138" s="68"/>
      <c r="AP138" s="68"/>
      <c r="AQ138" s="68"/>
      <c r="AR138" s="68"/>
      <c r="AS138" s="68"/>
      <c r="AT138" s="68"/>
      <c r="AU138" s="68"/>
    </row>
    <row r="139" spans="1:64">
      <c r="A139" s="83"/>
      <c r="B139" s="83"/>
      <c r="C139" s="84"/>
      <c r="D139" s="84"/>
      <c r="AA139" s="68"/>
      <c r="AB139" s="68"/>
      <c r="AC139" s="68"/>
      <c r="AD139" s="68"/>
      <c r="AE139" s="68"/>
      <c r="AG139" s="167"/>
      <c r="AN139" s="68"/>
      <c r="AO139" s="68"/>
      <c r="AP139" s="68"/>
      <c r="AQ139" s="68"/>
      <c r="AR139" s="68"/>
      <c r="AS139" s="68"/>
      <c r="AT139" s="68"/>
      <c r="AU139" s="68"/>
    </row>
    <row r="140" spans="1:64">
      <c r="A140" s="83"/>
      <c r="B140" s="83"/>
      <c r="C140" s="84"/>
      <c r="D140" s="84"/>
      <c r="AA140" s="68"/>
      <c r="AB140" s="68"/>
      <c r="AC140" s="68"/>
      <c r="AD140" s="68"/>
      <c r="AE140" s="68"/>
      <c r="AG140" s="167"/>
      <c r="AN140" s="68"/>
      <c r="AO140" s="68"/>
      <c r="AP140" s="68"/>
      <c r="AQ140" s="68"/>
      <c r="AR140" s="68"/>
      <c r="AS140" s="68"/>
      <c r="AT140" s="68"/>
      <c r="AU140" s="68"/>
    </row>
    <row r="141" spans="1:64">
      <c r="A141" s="83"/>
      <c r="B141" s="83"/>
      <c r="C141" s="84"/>
      <c r="D141" s="84"/>
      <c r="AA141" s="68"/>
      <c r="AB141" s="68"/>
      <c r="AC141" s="68"/>
      <c r="AD141" s="68"/>
      <c r="AE141" s="68"/>
      <c r="AG141" s="167"/>
      <c r="AN141" s="68"/>
      <c r="AO141" s="68"/>
      <c r="AP141" s="68"/>
      <c r="AQ141" s="68"/>
      <c r="AR141" s="68"/>
      <c r="AS141" s="68"/>
      <c r="AT141" s="68"/>
      <c r="AU141" s="68"/>
    </row>
    <row r="142" spans="1:64">
      <c r="A142" s="83"/>
      <c r="B142" s="83"/>
      <c r="C142" s="84"/>
      <c r="D142" s="84"/>
      <c r="AA142" s="68"/>
      <c r="AB142" s="68"/>
      <c r="AC142" s="68"/>
      <c r="AD142" s="68"/>
      <c r="AE142" s="68"/>
      <c r="AG142" s="167"/>
      <c r="AN142" s="68"/>
      <c r="AO142" s="68"/>
      <c r="AP142" s="68"/>
      <c r="AQ142" s="68"/>
      <c r="AR142" s="68"/>
      <c r="AS142" s="68"/>
      <c r="AT142" s="68"/>
      <c r="AU142" s="68"/>
    </row>
    <row r="143" spans="1:64">
      <c r="A143" s="83"/>
      <c r="B143" s="83"/>
      <c r="C143" s="84"/>
      <c r="D143" s="84"/>
      <c r="AA143" s="68"/>
      <c r="AB143" s="68"/>
      <c r="AC143" s="68"/>
      <c r="AD143" s="68"/>
      <c r="AE143" s="68"/>
      <c r="AG143" s="167"/>
      <c r="AN143" s="68"/>
      <c r="AO143" s="68"/>
      <c r="AP143" s="68"/>
      <c r="AQ143" s="68"/>
      <c r="AR143" s="68"/>
      <c r="AS143" s="68"/>
      <c r="AT143" s="68"/>
      <c r="AU143" s="68"/>
    </row>
    <row r="144" spans="1:64">
      <c r="A144" s="83"/>
      <c r="B144" s="83"/>
      <c r="C144" s="84"/>
      <c r="D144" s="84"/>
      <c r="AA144" s="68"/>
      <c r="AB144" s="68"/>
      <c r="AC144" s="68"/>
      <c r="AD144" s="68"/>
      <c r="AE144" s="68"/>
      <c r="AG144" s="167"/>
      <c r="AN144" s="68"/>
      <c r="AO144" s="68"/>
      <c r="AP144" s="68"/>
      <c r="AQ144" s="68"/>
      <c r="AR144" s="68"/>
      <c r="AS144" s="68"/>
      <c r="AT144" s="68"/>
      <c r="AU144" s="68"/>
    </row>
    <row r="145" spans="1:47">
      <c r="A145" s="83"/>
      <c r="B145" s="83"/>
      <c r="C145" s="84"/>
      <c r="D145" s="84"/>
      <c r="AA145" s="68"/>
      <c r="AB145" s="68"/>
      <c r="AC145" s="68"/>
      <c r="AD145" s="68"/>
      <c r="AE145" s="68"/>
      <c r="AG145" s="167"/>
      <c r="AN145" s="68"/>
      <c r="AO145" s="68"/>
      <c r="AP145" s="68"/>
      <c r="AQ145" s="68"/>
      <c r="AR145" s="68"/>
      <c r="AS145" s="68"/>
      <c r="AT145" s="68"/>
      <c r="AU145" s="68"/>
    </row>
    <row r="146" spans="1:47">
      <c r="C146" s="39"/>
      <c r="D146" s="39"/>
      <c r="AA146" s="68"/>
      <c r="AB146" s="68"/>
      <c r="AC146" s="68"/>
      <c r="AD146" s="68"/>
      <c r="AE146" s="68"/>
      <c r="AG146" s="167"/>
      <c r="AN146" s="68"/>
      <c r="AO146" s="68"/>
      <c r="AP146" s="68"/>
      <c r="AQ146" s="68"/>
      <c r="AR146" s="68"/>
      <c r="AS146" s="68"/>
      <c r="AT146" s="68"/>
      <c r="AU146" s="68"/>
    </row>
    <row r="147" spans="1:47">
      <c r="C147" s="39"/>
      <c r="D147" s="39"/>
      <c r="AA147" s="68"/>
      <c r="AB147" s="68"/>
      <c r="AC147" s="68"/>
      <c r="AD147" s="68"/>
      <c r="AE147" s="68"/>
      <c r="AG147" s="167"/>
      <c r="AN147" s="68"/>
      <c r="AO147" s="68"/>
      <c r="AP147" s="68"/>
      <c r="AQ147" s="68"/>
      <c r="AR147" s="68"/>
      <c r="AS147" s="68"/>
      <c r="AT147" s="68"/>
      <c r="AU147" s="68"/>
    </row>
    <row r="148" spans="1:47">
      <c r="C148" s="39"/>
      <c r="D148" s="39"/>
      <c r="AA148" s="68"/>
      <c r="AB148" s="68"/>
      <c r="AC148" s="68"/>
      <c r="AD148" s="68"/>
      <c r="AE148" s="68"/>
      <c r="AG148" s="167"/>
      <c r="AN148" s="68"/>
      <c r="AO148" s="68"/>
      <c r="AP148" s="68"/>
      <c r="AQ148" s="68"/>
      <c r="AR148" s="68"/>
      <c r="AS148" s="68"/>
      <c r="AT148" s="68"/>
      <c r="AU148" s="68"/>
    </row>
    <row r="149" spans="1:47">
      <c r="C149" s="39"/>
      <c r="D149" s="39"/>
      <c r="AA149" s="68"/>
      <c r="AB149" s="68"/>
      <c r="AC149" s="68"/>
      <c r="AD149" s="68"/>
      <c r="AE149" s="68"/>
      <c r="AG149" s="167"/>
      <c r="AN149" s="68"/>
      <c r="AO149" s="68"/>
      <c r="AP149" s="68"/>
      <c r="AQ149" s="68"/>
      <c r="AR149" s="68"/>
      <c r="AS149" s="68"/>
      <c r="AT149" s="68"/>
      <c r="AU149" s="68"/>
    </row>
    <row r="150" spans="1:47">
      <c r="C150" s="39"/>
      <c r="D150" s="39"/>
      <c r="AA150" s="68"/>
      <c r="AB150" s="68"/>
      <c r="AC150" s="68"/>
      <c r="AD150" s="68"/>
      <c r="AE150" s="68"/>
      <c r="AG150" s="167"/>
      <c r="AN150" s="68"/>
      <c r="AO150" s="68"/>
      <c r="AP150" s="68"/>
      <c r="AQ150" s="68"/>
      <c r="AR150" s="68"/>
      <c r="AS150" s="68"/>
      <c r="AT150" s="68"/>
      <c r="AU150" s="68"/>
    </row>
    <row r="151" spans="1:47">
      <c r="C151" s="39"/>
      <c r="D151" s="39"/>
      <c r="AA151" s="68"/>
      <c r="AB151" s="68"/>
      <c r="AC151" s="68"/>
      <c r="AD151" s="68"/>
      <c r="AE151" s="68"/>
      <c r="AG151" s="167"/>
      <c r="AN151" s="68"/>
      <c r="AO151" s="68"/>
      <c r="AP151" s="68"/>
      <c r="AQ151" s="68"/>
      <c r="AR151" s="68"/>
      <c r="AS151" s="68"/>
      <c r="AT151" s="68"/>
      <c r="AU151" s="68"/>
    </row>
    <row r="152" spans="1:47">
      <c r="C152" s="39"/>
      <c r="D152" s="39"/>
      <c r="AA152" s="68"/>
      <c r="AB152" s="68"/>
      <c r="AC152" s="68"/>
      <c r="AD152" s="68"/>
      <c r="AE152" s="68"/>
      <c r="AG152" s="167"/>
      <c r="AN152" s="68"/>
      <c r="AO152" s="68"/>
      <c r="AP152" s="68"/>
      <c r="AQ152" s="68"/>
      <c r="AR152" s="68"/>
      <c r="AS152" s="68"/>
      <c r="AT152" s="68"/>
      <c r="AU152" s="68"/>
    </row>
    <row r="153" spans="1:47">
      <c r="C153" s="39"/>
      <c r="D153" s="39"/>
      <c r="AA153" s="68"/>
      <c r="AB153" s="68"/>
      <c r="AC153" s="68"/>
      <c r="AD153" s="68"/>
      <c r="AE153" s="68"/>
      <c r="AG153" s="167"/>
      <c r="AN153" s="68"/>
      <c r="AO153" s="68"/>
      <c r="AP153" s="68"/>
      <c r="AQ153" s="68"/>
      <c r="AR153" s="68"/>
      <c r="AS153" s="68"/>
      <c r="AT153" s="68"/>
      <c r="AU153" s="68"/>
    </row>
    <row r="154" spans="1:47">
      <c r="C154" s="39"/>
      <c r="D154" s="39"/>
      <c r="AA154" s="68"/>
      <c r="AB154" s="68"/>
      <c r="AC154" s="68"/>
      <c r="AD154" s="68"/>
      <c r="AE154" s="68"/>
      <c r="AG154" s="167"/>
      <c r="AN154" s="68"/>
      <c r="AO154" s="68"/>
      <c r="AP154" s="68"/>
      <c r="AQ154" s="68"/>
      <c r="AR154" s="68"/>
      <c r="AS154" s="68"/>
      <c r="AT154" s="68"/>
      <c r="AU154" s="68"/>
    </row>
    <row r="155" spans="1:47">
      <c r="C155" s="39"/>
      <c r="D155" s="39"/>
      <c r="AA155" s="68"/>
      <c r="AB155" s="68"/>
      <c r="AC155" s="68"/>
      <c r="AD155" s="68"/>
      <c r="AE155" s="68"/>
      <c r="AG155" s="167"/>
      <c r="AN155" s="68"/>
      <c r="AO155" s="68"/>
      <c r="AP155" s="68"/>
      <c r="AQ155" s="68"/>
      <c r="AR155" s="68"/>
      <c r="AS155" s="68"/>
      <c r="AT155" s="68"/>
      <c r="AU155" s="68"/>
    </row>
    <row r="156" spans="1:47">
      <c r="C156" s="39"/>
      <c r="D156" s="39"/>
      <c r="AA156" s="68"/>
      <c r="AB156" s="68"/>
      <c r="AC156" s="68"/>
      <c r="AD156" s="68"/>
      <c r="AE156" s="68"/>
      <c r="AG156" s="167"/>
      <c r="AN156" s="68"/>
      <c r="AO156" s="68"/>
      <c r="AP156" s="68"/>
      <c r="AQ156" s="68"/>
      <c r="AR156" s="68"/>
      <c r="AS156" s="68"/>
      <c r="AT156" s="68"/>
      <c r="AU156" s="68"/>
    </row>
    <row r="157" spans="1:47">
      <c r="C157" s="39"/>
      <c r="D157" s="39"/>
      <c r="AA157" s="68"/>
      <c r="AB157" s="68"/>
      <c r="AC157" s="68"/>
      <c r="AD157" s="68"/>
      <c r="AE157" s="68"/>
      <c r="AG157" s="167"/>
      <c r="AN157" s="68"/>
      <c r="AO157" s="68"/>
      <c r="AP157" s="68"/>
      <c r="AQ157" s="68"/>
      <c r="AR157" s="68"/>
      <c r="AS157" s="68"/>
      <c r="AT157" s="68"/>
      <c r="AU157" s="68"/>
    </row>
    <row r="158" spans="1:47">
      <c r="C158" s="39"/>
      <c r="D158" s="39"/>
      <c r="AA158" s="68"/>
      <c r="AB158" s="68"/>
      <c r="AC158" s="68"/>
      <c r="AD158" s="68"/>
      <c r="AE158" s="68"/>
      <c r="AG158" s="167"/>
      <c r="AN158" s="68"/>
      <c r="AO158" s="68"/>
      <c r="AP158" s="68"/>
      <c r="AQ158" s="68"/>
      <c r="AR158" s="68"/>
      <c r="AS158" s="68"/>
      <c r="AT158" s="68"/>
      <c r="AU158" s="68"/>
    </row>
    <row r="159" spans="1:47">
      <c r="C159" s="39"/>
      <c r="D159" s="39"/>
      <c r="AA159" s="68"/>
      <c r="AB159" s="68"/>
      <c r="AC159" s="68"/>
      <c r="AD159" s="68"/>
      <c r="AE159" s="68"/>
      <c r="AG159" s="167"/>
      <c r="AN159" s="68"/>
      <c r="AO159" s="68"/>
      <c r="AP159" s="68"/>
      <c r="AQ159" s="68"/>
      <c r="AR159" s="68"/>
      <c r="AS159" s="68"/>
      <c r="AT159" s="68"/>
      <c r="AU159" s="68"/>
    </row>
    <row r="160" spans="1:47">
      <c r="C160" s="39"/>
      <c r="D160" s="39"/>
      <c r="AA160" s="68"/>
      <c r="AB160" s="68"/>
      <c r="AC160" s="68"/>
      <c r="AD160" s="68"/>
      <c r="AE160" s="68"/>
      <c r="AG160" s="167"/>
      <c r="AN160" s="68"/>
      <c r="AO160" s="68"/>
      <c r="AP160" s="68"/>
      <c r="AQ160" s="68"/>
      <c r="AR160" s="68"/>
      <c r="AS160" s="68"/>
      <c r="AT160" s="68"/>
      <c r="AU160" s="68"/>
    </row>
    <row r="161" spans="3:48">
      <c r="C161" s="39"/>
      <c r="D161" s="39"/>
      <c r="AA161" s="68"/>
      <c r="AB161" s="68"/>
      <c r="AC161" s="68"/>
      <c r="AD161" s="68"/>
      <c r="AE161" s="68"/>
      <c r="AG161" s="167"/>
      <c r="AN161" s="68"/>
      <c r="AO161" s="68"/>
      <c r="AP161" s="68"/>
      <c r="AQ161" s="68"/>
      <c r="AR161" s="68"/>
      <c r="AS161" s="68"/>
      <c r="AT161" s="68"/>
      <c r="AU161" s="68"/>
    </row>
    <row r="162" spans="3:48">
      <c r="C162" s="39"/>
      <c r="D162" s="39"/>
      <c r="AA162" s="68"/>
      <c r="AB162" s="68"/>
      <c r="AC162" s="68"/>
      <c r="AD162" s="68"/>
      <c r="AE162" s="68"/>
      <c r="AG162" s="167"/>
      <c r="AN162" s="68"/>
      <c r="AO162" s="68"/>
      <c r="AP162" s="68"/>
      <c r="AQ162" s="68"/>
      <c r="AR162" s="68"/>
      <c r="AS162" s="68"/>
      <c r="AT162" s="68"/>
      <c r="AU162" s="68"/>
    </row>
    <row r="163" spans="3:48">
      <c r="C163" s="39"/>
      <c r="D163" s="39"/>
      <c r="AA163" s="68"/>
      <c r="AB163" s="68"/>
      <c r="AC163" s="68"/>
      <c r="AD163" s="68"/>
      <c r="AE163" s="68"/>
      <c r="AG163" s="167"/>
      <c r="AN163" s="68"/>
      <c r="AO163" s="68"/>
      <c r="AP163" s="68"/>
      <c r="AQ163" s="68"/>
      <c r="AR163" s="68"/>
      <c r="AS163" s="68"/>
      <c r="AT163" s="68"/>
      <c r="AU163" s="68"/>
    </row>
    <row r="164" spans="3:48">
      <c r="C164" s="39"/>
      <c r="D164" s="39"/>
      <c r="AA164" s="68"/>
      <c r="AB164" s="68"/>
      <c r="AC164" s="68"/>
      <c r="AD164" s="68"/>
      <c r="AE164" s="68"/>
      <c r="AG164" s="167"/>
      <c r="AN164" s="68"/>
      <c r="AO164" s="68"/>
      <c r="AP164" s="68"/>
      <c r="AQ164" s="68"/>
      <c r="AR164" s="68"/>
      <c r="AS164" s="68"/>
      <c r="AT164" s="68"/>
      <c r="AU164" s="68"/>
    </row>
    <row r="165" spans="3:48">
      <c r="C165" s="39"/>
      <c r="D165" s="39"/>
      <c r="AA165" s="68"/>
      <c r="AB165" s="68"/>
      <c r="AC165" s="68"/>
      <c r="AD165" s="68"/>
      <c r="AE165" s="68"/>
      <c r="AG165" s="167"/>
      <c r="AN165" s="68"/>
      <c r="AO165" s="68"/>
      <c r="AP165" s="68"/>
      <c r="AQ165" s="68"/>
      <c r="AR165" s="68"/>
      <c r="AS165" s="68"/>
      <c r="AT165" s="68"/>
      <c r="AU165" s="68"/>
    </row>
    <row r="166" spans="3:48">
      <c r="C166" s="39"/>
      <c r="D166" s="39"/>
      <c r="AA166" s="68"/>
      <c r="AB166" s="68"/>
      <c r="AC166" s="68"/>
      <c r="AD166" s="68"/>
      <c r="AE166" s="68"/>
      <c r="AG166" s="167"/>
      <c r="AN166" s="68"/>
      <c r="AO166" s="68"/>
      <c r="AP166" s="68"/>
      <c r="AQ166" s="68"/>
      <c r="AR166" s="68"/>
      <c r="AS166" s="68"/>
      <c r="AT166" s="68"/>
      <c r="AU166" s="68"/>
    </row>
    <row r="167" spans="3:48">
      <c r="C167" s="39"/>
      <c r="D167" s="39"/>
      <c r="AA167" s="68"/>
      <c r="AB167" s="68"/>
      <c r="AC167" s="68"/>
      <c r="AD167" s="68"/>
      <c r="AE167" s="68"/>
      <c r="AG167" s="167"/>
      <c r="AN167" s="68"/>
      <c r="AO167" s="68"/>
      <c r="AP167" s="68"/>
      <c r="AQ167" s="68"/>
      <c r="AR167" s="68"/>
      <c r="AS167" s="68"/>
      <c r="AT167" s="68"/>
      <c r="AU167" s="68"/>
    </row>
    <row r="168" spans="3:48">
      <c r="C168" s="39"/>
      <c r="D168" s="39"/>
      <c r="AA168" s="68"/>
      <c r="AB168" s="68"/>
      <c r="AC168" s="68"/>
      <c r="AD168" s="68"/>
      <c r="AE168" s="68"/>
      <c r="AG168" s="167"/>
      <c r="AN168" s="68"/>
      <c r="AO168" s="68"/>
      <c r="AP168" s="68"/>
      <c r="AQ168" s="68"/>
      <c r="AR168" s="68"/>
      <c r="AS168" s="68"/>
      <c r="AT168" s="68"/>
      <c r="AU168" s="68"/>
    </row>
    <row r="169" spans="3:48">
      <c r="C169" s="39"/>
      <c r="D169" s="39"/>
      <c r="AA169" s="68"/>
      <c r="AB169" s="68"/>
      <c r="AC169" s="68"/>
      <c r="AD169" s="68"/>
      <c r="AE169" s="68"/>
      <c r="AG169" s="167"/>
      <c r="AN169" s="68"/>
      <c r="AO169" s="68"/>
      <c r="AP169" s="68"/>
      <c r="AQ169" s="68"/>
      <c r="AR169" s="68"/>
      <c r="AS169" s="68"/>
      <c r="AT169" s="68"/>
      <c r="AU169" s="68"/>
      <c r="AV169" s="68"/>
    </row>
    <row r="170" spans="3:48">
      <c r="C170" s="39"/>
      <c r="D170" s="39"/>
      <c r="AA170" s="68"/>
      <c r="AB170" s="68"/>
      <c r="AC170" s="68"/>
      <c r="AD170" s="68"/>
      <c r="AE170" s="68"/>
      <c r="AG170" s="167"/>
      <c r="AN170" s="68"/>
      <c r="AO170" s="68"/>
      <c r="AP170" s="68"/>
      <c r="AQ170" s="68"/>
      <c r="AR170" s="68"/>
      <c r="AS170" s="68"/>
      <c r="AT170" s="68"/>
      <c r="AU170" s="68"/>
    </row>
    <row r="171" spans="3:48">
      <c r="C171" s="39"/>
      <c r="D171" s="39"/>
      <c r="AA171" s="68"/>
      <c r="AB171" s="68"/>
      <c r="AC171" s="68"/>
      <c r="AD171" s="68"/>
      <c r="AE171" s="68"/>
      <c r="AG171" s="167"/>
      <c r="AN171" s="68"/>
      <c r="AO171" s="68"/>
      <c r="AP171" s="68"/>
      <c r="AQ171" s="68"/>
      <c r="AR171" s="68"/>
      <c r="AS171" s="68"/>
      <c r="AT171" s="68"/>
      <c r="AU171" s="68"/>
    </row>
    <row r="172" spans="3:48">
      <c r="C172" s="39"/>
      <c r="D172" s="39"/>
      <c r="AA172" s="68"/>
      <c r="AB172" s="68"/>
      <c r="AC172" s="68"/>
      <c r="AD172" s="68"/>
      <c r="AE172" s="68"/>
      <c r="AG172" s="167"/>
      <c r="AN172" s="68"/>
      <c r="AO172" s="68"/>
      <c r="AP172" s="68"/>
      <c r="AQ172" s="68"/>
      <c r="AR172" s="68"/>
      <c r="AS172" s="68"/>
      <c r="AT172" s="68"/>
      <c r="AU172" s="68"/>
      <c r="AV172" s="68"/>
    </row>
    <row r="173" spans="3:48">
      <c r="C173" s="39"/>
      <c r="D173" s="39"/>
      <c r="AA173" s="68"/>
      <c r="AB173" s="68"/>
      <c r="AC173" s="68"/>
      <c r="AD173" s="68"/>
      <c r="AE173" s="68"/>
      <c r="AG173" s="167"/>
      <c r="AN173" s="68"/>
      <c r="AO173" s="68"/>
      <c r="AP173" s="68"/>
      <c r="AQ173" s="68"/>
      <c r="AR173" s="68"/>
      <c r="AS173" s="68"/>
      <c r="AT173" s="68"/>
      <c r="AU173" s="68"/>
    </row>
    <row r="174" spans="3:48">
      <c r="C174" s="39"/>
      <c r="D174" s="39"/>
      <c r="AA174" s="68"/>
      <c r="AB174" s="68"/>
      <c r="AC174" s="68"/>
      <c r="AD174" s="68"/>
      <c r="AE174" s="68"/>
      <c r="AG174" s="167"/>
      <c r="AN174" s="68"/>
      <c r="AO174" s="68"/>
      <c r="AP174" s="68"/>
      <c r="AQ174" s="68"/>
      <c r="AR174" s="68"/>
      <c r="AS174" s="68"/>
      <c r="AT174" s="68"/>
      <c r="AU174" s="68"/>
      <c r="AV174" s="68"/>
    </row>
    <row r="175" spans="3:48">
      <c r="C175" s="39"/>
      <c r="D175" s="39"/>
      <c r="AA175" s="68"/>
      <c r="AB175" s="68"/>
      <c r="AC175" s="68"/>
      <c r="AD175" s="68"/>
      <c r="AE175" s="68"/>
      <c r="AG175" s="167"/>
      <c r="AN175" s="68"/>
      <c r="AO175" s="68"/>
      <c r="AP175" s="68"/>
      <c r="AQ175" s="68"/>
      <c r="AR175" s="68"/>
      <c r="AS175" s="68"/>
      <c r="AT175" s="68"/>
      <c r="AU175" s="68"/>
    </row>
    <row r="176" spans="3:48">
      <c r="C176" s="39"/>
      <c r="D176" s="39"/>
      <c r="AA176" s="68"/>
      <c r="AB176" s="68"/>
      <c r="AC176" s="68"/>
      <c r="AD176" s="68"/>
      <c r="AE176" s="68"/>
      <c r="AG176" s="167"/>
      <c r="AN176" s="68"/>
      <c r="AO176" s="68"/>
      <c r="AP176" s="68"/>
      <c r="AQ176" s="68"/>
      <c r="AR176" s="68"/>
      <c r="AS176" s="68"/>
      <c r="AT176" s="68"/>
      <c r="AU176" s="68"/>
    </row>
    <row r="177" spans="3:48">
      <c r="C177" s="39"/>
      <c r="D177" s="39"/>
      <c r="AA177" s="68"/>
      <c r="AB177" s="68"/>
      <c r="AC177" s="68"/>
      <c r="AD177" s="68"/>
      <c r="AE177" s="68"/>
      <c r="AG177" s="167"/>
      <c r="AN177" s="68"/>
      <c r="AO177" s="68"/>
      <c r="AP177" s="68"/>
      <c r="AQ177" s="68"/>
      <c r="AR177" s="68"/>
      <c r="AS177" s="68"/>
      <c r="AT177" s="68"/>
      <c r="AU177" s="68"/>
    </row>
    <row r="178" spans="3:48">
      <c r="C178" s="39"/>
      <c r="D178" s="39"/>
      <c r="AA178" s="68"/>
      <c r="AB178" s="68"/>
      <c r="AC178" s="68"/>
      <c r="AD178" s="68"/>
      <c r="AE178" s="68"/>
      <c r="AG178" s="167"/>
      <c r="AN178" s="68"/>
      <c r="AO178" s="68"/>
      <c r="AP178" s="68"/>
      <c r="AQ178" s="68"/>
      <c r="AR178" s="68"/>
      <c r="AS178" s="68"/>
      <c r="AT178" s="68"/>
      <c r="AU178" s="68"/>
    </row>
    <row r="179" spans="3:48">
      <c r="C179" s="39"/>
      <c r="D179" s="39"/>
      <c r="AA179" s="68"/>
      <c r="AB179" s="68"/>
      <c r="AC179" s="68"/>
      <c r="AD179" s="68"/>
      <c r="AE179" s="68"/>
      <c r="AG179" s="167"/>
      <c r="AN179" s="68"/>
      <c r="AO179" s="68"/>
      <c r="AP179" s="68"/>
      <c r="AQ179" s="68"/>
      <c r="AR179" s="68"/>
      <c r="AS179" s="68"/>
      <c r="AT179" s="68"/>
      <c r="AU179" s="68"/>
    </row>
    <row r="180" spans="3:48">
      <c r="C180" s="39"/>
      <c r="D180" s="39"/>
      <c r="AA180" s="68"/>
      <c r="AB180" s="68"/>
      <c r="AC180" s="68"/>
      <c r="AD180" s="68"/>
      <c r="AE180" s="68"/>
      <c r="AG180" s="167"/>
      <c r="AN180" s="68"/>
      <c r="AO180" s="68"/>
      <c r="AP180" s="68"/>
      <c r="AQ180" s="68"/>
      <c r="AR180" s="68"/>
      <c r="AS180" s="68"/>
      <c r="AT180" s="68"/>
      <c r="AU180" s="68"/>
    </row>
    <row r="181" spans="3:48">
      <c r="C181" s="39"/>
      <c r="D181" s="39"/>
      <c r="AA181" s="68"/>
      <c r="AB181" s="68"/>
      <c r="AC181" s="68"/>
      <c r="AD181" s="68"/>
      <c r="AE181" s="68"/>
      <c r="AG181" s="167"/>
      <c r="AN181" s="68"/>
      <c r="AO181" s="68"/>
      <c r="AP181" s="68"/>
      <c r="AQ181" s="68"/>
      <c r="AR181" s="68"/>
      <c r="AS181" s="68"/>
      <c r="AT181" s="68"/>
      <c r="AU181" s="68"/>
    </row>
    <row r="182" spans="3:48">
      <c r="C182" s="39"/>
      <c r="D182" s="39"/>
      <c r="AA182" s="68"/>
      <c r="AB182" s="68"/>
      <c r="AC182" s="68"/>
      <c r="AD182" s="68"/>
      <c r="AE182" s="68"/>
      <c r="AG182" s="167"/>
      <c r="AN182" s="68"/>
      <c r="AO182" s="68"/>
      <c r="AP182" s="68"/>
      <c r="AQ182" s="68"/>
      <c r="AR182" s="68"/>
      <c r="AS182" s="68"/>
      <c r="AT182" s="68"/>
      <c r="AU182" s="68"/>
    </row>
    <row r="183" spans="3:48">
      <c r="C183" s="39"/>
      <c r="D183" s="39"/>
      <c r="AA183" s="68"/>
      <c r="AB183" s="68"/>
      <c r="AC183" s="68"/>
      <c r="AD183" s="68"/>
      <c r="AE183" s="68"/>
      <c r="AG183" s="167"/>
      <c r="AN183" s="68"/>
      <c r="AO183" s="68"/>
      <c r="AP183" s="68"/>
      <c r="AQ183" s="68"/>
      <c r="AR183" s="68"/>
      <c r="AS183" s="68"/>
      <c r="AT183" s="68"/>
      <c r="AU183" s="68"/>
      <c r="AV183" s="68"/>
    </row>
    <row r="184" spans="3:48">
      <c r="C184" s="39"/>
      <c r="D184" s="39"/>
      <c r="AA184" s="68"/>
      <c r="AB184" s="68"/>
      <c r="AC184" s="68"/>
      <c r="AD184" s="68"/>
      <c r="AE184" s="68"/>
      <c r="AG184" s="167"/>
      <c r="AN184" s="68"/>
      <c r="AO184" s="68"/>
      <c r="AP184" s="68"/>
      <c r="AQ184" s="68"/>
      <c r="AR184" s="68"/>
      <c r="AS184" s="68"/>
      <c r="AT184" s="68"/>
      <c r="AU184" s="68"/>
    </row>
    <row r="185" spans="3:48">
      <c r="C185" s="39"/>
      <c r="D185" s="39"/>
      <c r="AA185" s="68"/>
      <c r="AB185" s="68"/>
      <c r="AC185" s="68"/>
      <c r="AD185" s="68"/>
      <c r="AE185" s="68"/>
      <c r="AG185" s="167"/>
      <c r="AN185" s="68"/>
      <c r="AO185" s="68"/>
      <c r="AP185" s="68"/>
      <c r="AQ185" s="68"/>
      <c r="AR185" s="68"/>
      <c r="AS185" s="68"/>
      <c r="AT185" s="68"/>
      <c r="AU185" s="68"/>
    </row>
    <row r="186" spans="3:48">
      <c r="C186" s="39"/>
      <c r="D186" s="39"/>
      <c r="AA186" s="68"/>
      <c r="AB186" s="68"/>
      <c r="AC186" s="68"/>
      <c r="AD186" s="68"/>
      <c r="AE186" s="68"/>
      <c r="AG186" s="167"/>
      <c r="AN186" s="68"/>
      <c r="AO186" s="68"/>
      <c r="AP186" s="68"/>
      <c r="AQ186" s="68"/>
      <c r="AR186" s="68"/>
      <c r="AS186" s="68"/>
      <c r="AT186" s="68"/>
      <c r="AU186" s="68"/>
    </row>
    <row r="187" spans="3:48">
      <c r="C187" s="39"/>
      <c r="D187" s="39"/>
      <c r="AA187" s="68"/>
      <c r="AB187" s="68"/>
      <c r="AC187" s="68"/>
      <c r="AD187" s="68"/>
      <c r="AE187" s="68"/>
      <c r="AG187" s="167"/>
      <c r="AN187" s="68"/>
      <c r="AO187" s="68"/>
      <c r="AP187" s="68"/>
      <c r="AQ187" s="68"/>
      <c r="AR187" s="68"/>
      <c r="AS187" s="68"/>
      <c r="AT187" s="68"/>
      <c r="AU187" s="68"/>
    </row>
    <row r="188" spans="3:48">
      <c r="C188" s="39"/>
      <c r="D188" s="39"/>
      <c r="AA188" s="68"/>
      <c r="AB188" s="68"/>
      <c r="AC188" s="68"/>
      <c r="AD188" s="68"/>
      <c r="AE188" s="68"/>
      <c r="AG188" s="167"/>
      <c r="AN188" s="68"/>
      <c r="AO188" s="68"/>
      <c r="AP188" s="68"/>
      <c r="AQ188" s="68"/>
      <c r="AR188" s="68"/>
      <c r="AS188" s="68"/>
      <c r="AT188" s="68"/>
      <c r="AU188" s="68"/>
    </row>
    <row r="189" spans="3:48">
      <c r="C189" s="39"/>
      <c r="D189" s="39"/>
      <c r="AA189" s="68"/>
      <c r="AB189" s="68"/>
      <c r="AC189" s="68"/>
      <c r="AD189" s="68"/>
      <c r="AE189" s="68"/>
      <c r="AG189" s="167"/>
      <c r="AN189" s="68"/>
      <c r="AO189" s="68"/>
      <c r="AP189" s="68"/>
      <c r="AQ189" s="68"/>
      <c r="AR189" s="68"/>
      <c r="AS189" s="68"/>
      <c r="AT189" s="68"/>
      <c r="AU189" s="68"/>
    </row>
    <row r="190" spans="3:48">
      <c r="C190" s="39"/>
      <c r="D190" s="39"/>
      <c r="AA190" s="68"/>
      <c r="AB190" s="68"/>
      <c r="AC190" s="68"/>
      <c r="AD190" s="68"/>
      <c r="AE190" s="68"/>
      <c r="AG190" s="167"/>
      <c r="AN190" s="68"/>
      <c r="AO190" s="68"/>
      <c r="AP190" s="68"/>
      <c r="AQ190" s="68"/>
      <c r="AR190" s="68"/>
      <c r="AS190" s="68"/>
      <c r="AT190" s="68"/>
      <c r="AU190" s="68"/>
      <c r="AV190" s="68"/>
    </row>
    <row r="191" spans="3:48">
      <c r="C191" s="39"/>
      <c r="D191" s="39"/>
      <c r="AA191" s="68"/>
      <c r="AB191" s="68"/>
      <c r="AC191" s="68"/>
      <c r="AD191" s="68"/>
      <c r="AE191" s="68"/>
      <c r="AG191" s="167"/>
      <c r="AN191" s="68"/>
      <c r="AO191" s="68"/>
      <c r="AP191" s="68"/>
      <c r="AQ191" s="68"/>
      <c r="AR191" s="68"/>
      <c r="AS191" s="68"/>
      <c r="AT191" s="68"/>
      <c r="AU191" s="68"/>
    </row>
    <row r="192" spans="3:48">
      <c r="C192" s="39"/>
      <c r="D192" s="39"/>
      <c r="AA192" s="68"/>
      <c r="AB192" s="68"/>
      <c r="AC192" s="68"/>
      <c r="AD192" s="68"/>
      <c r="AE192" s="68"/>
      <c r="AG192" s="167"/>
      <c r="AN192" s="68"/>
      <c r="AO192" s="68"/>
      <c r="AP192" s="68"/>
      <c r="AQ192" s="68"/>
      <c r="AR192" s="68"/>
      <c r="AS192" s="68"/>
      <c r="AT192" s="68"/>
      <c r="AU192" s="68"/>
    </row>
    <row r="193" spans="3:48">
      <c r="C193" s="39"/>
      <c r="D193" s="39"/>
      <c r="AA193" s="68"/>
      <c r="AB193" s="68"/>
      <c r="AC193" s="68"/>
      <c r="AD193" s="68"/>
      <c r="AE193" s="68"/>
      <c r="AG193" s="167"/>
      <c r="AN193" s="68"/>
      <c r="AO193" s="68"/>
      <c r="AP193" s="68"/>
      <c r="AQ193" s="68"/>
      <c r="AR193" s="68"/>
      <c r="AS193" s="68"/>
      <c r="AT193" s="68"/>
      <c r="AU193" s="68"/>
      <c r="AV193" s="68"/>
    </row>
    <row r="194" spans="3:48">
      <c r="C194" s="39"/>
      <c r="D194" s="39"/>
      <c r="AA194" s="68"/>
      <c r="AB194" s="68"/>
      <c r="AC194" s="68"/>
      <c r="AD194" s="68"/>
      <c r="AE194" s="68"/>
      <c r="AG194" s="167"/>
      <c r="AN194" s="68"/>
      <c r="AO194" s="68"/>
      <c r="AP194" s="68"/>
      <c r="AQ194" s="68"/>
      <c r="AR194" s="68"/>
      <c r="AS194" s="68"/>
      <c r="AT194" s="68"/>
      <c r="AU194" s="68"/>
    </row>
    <row r="195" spans="3:48">
      <c r="C195" s="39"/>
      <c r="D195" s="39"/>
      <c r="AA195" s="68"/>
      <c r="AB195" s="68"/>
      <c r="AC195" s="68"/>
      <c r="AD195" s="68"/>
      <c r="AE195" s="68"/>
      <c r="AG195" s="167"/>
      <c r="AN195" s="68"/>
      <c r="AO195" s="68"/>
      <c r="AP195" s="68"/>
      <c r="AQ195" s="68"/>
      <c r="AR195" s="68"/>
      <c r="AS195" s="68"/>
      <c r="AT195" s="68"/>
      <c r="AU195" s="68"/>
    </row>
    <row r="196" spans="3:48">
      <c r="C196" s="39"/>
      <c r="D196" s="39"/>
      <c r="AA196" s="68"/>
      <c r="AB196" s="68"/>
      <c r="AC196" s="68"/>
      <c r="AD196" s="68"/>
      <c r="AE196" s="68"/>
      <c r="AG196" s="167"/>
      <c r="AN196" s="68"/>
      <c r="AO196" s="68"/>
      <c r="AP196" s="68"/>
      <c r="AQ196" s="68"/>
      <c r="AR196" s="68"/>
      <c r="AS196" s="68"/>
      <c r="AT196" s="68"/>
      <c r="AU196" s="68"/>
    </row>
    <row r="197" spans="3:48">
      <c r="C197" s="39"/>
      <c r="D197" s="39"/>
      <c r="AA197" s="68"/>
      <c r="AB197" s="68"/>
      <c r="AC197" s="68"/>
      <c r="AD197" s="68"/>
      <c r="AE197" s="68"/>
      <c r="AG197" s="167"/>
      <c r="AN197" s="68"/>
      <c r="AO197" s="68"/>
      <c r="AP197" s="68"/>
      <c r="AQ197" s="68"/>
      <c r="AR197" s="68"/>
      <c r="AS197" s="68"/>
      <c r="AT197" s="68"/>
      <c r="AU197" s="68"/>
    </row>
    <row r="198" spans="3:48">
      <c r="C198" s="39"/>
      <c r="D198" s="39"/>
      <c r="AA198" s="68"/>
      <c r="AB198" s="68"/>
      <c r="AC198" s="68"/>
      <c r="AD198" s="68"/>
      <c r="AE198" s="68"/>
      <c r="AG198" s="167"/>
      <c r="AN198" s="68"/>
      <c r="AO198" s="68"/>
      <c r="AP198" s="68"/>
      <c r="AQ198" s="68"/>
      <c r="AR198" s="68"/>
      <c r="AS198" s="68"/>
      <c r="AT198" s="68"/>
      <c r="AU198" s="68"/>
    </row>
    <row r="199" spans="3:48">
      <c r="C199" s="39"/>
      <c r="D199" s="39"/>
      <c r="AA199" s="68"/>
      <c r="AB199" s="68"/>
      <c r="AC199" s="68"/>
      <c r="AD199" s="68"/>
      <c r="AE199" s="68"/>
      <c r="AG199" s="167"/>
      <c r="AN199" s="68"/>
      <c r="AO199" s="68"/>
      <c r="AP199" s="68"/>
      <c r="AQ199" s="68"/>
      <c r="AR199" s="68"/>
      <c r="AS199" s="68"/>
      <c r="AT199" s="68"/>
      <c r="AU199" s="68"/>
    </row>
    <row r="200" spans="3:48">
      <c r="C200" s="39"/>
      <c r="D200" s="39"/>
      <c r="AA200" s="68"/>
      <c r="AB200" s="68"/>
      <c r="AC200" s="68"/>
      <c r="AD200" s="68"/>
      <c r="AE200" s="68"/>
      <c r="AG200" s="167"/>
      <c r="AN200" s="68"/>
      <c r="AO200" s="68"/>
      <c r="AP200" s="68"/>
      <c r="AQ200" s="68"/>
      <c r="AR200" s="68"/>
      <c r="AS200" s="68"/>
      <c r="AT200" s="68"/>
      <c r="AU200" s="68"/>
    </row>
    <row r="201" spans="3:48">
      <c r="C201" s="39"/>
      <c r="D201" s="39"/>
      <c r="AA201" s="68"/>
      <c r="AB201" s="68"/>
      <c r="AC201" s="68"/>
      <c r="AD201" s="68"/>
      <c r="AE201" s="68"/>
      <c r="AG201" s="167"/>
      <c r="AN201" s="68"/>
      <c r="AO201" s="68"/>
      <c r="AP201" s="68"/>
      <c r="AQ201" s="68"/>
      <c r="AR201" s="68"/>
      <c r="AS201" s="68"/>
      <c r="AT201" s="68"/>
      <c r="AU201" s="68"/>
    </row>
    <row r="202" spans="3:48">
      <c r="C202" s="39"/>
      <c r="D202" s="39"/>
      <c r="AA202" s="68"/>
      <c r="AB202" s="68"/>
      <c r="AC202" s="68"/>
      <c r="AD202" s="68"/>
      <c r="AE202" s="68"/>
      <c r="AG202" s="167"/>
      <c r="AN202" s="68"/>
      <c r="AO202" s="68"/>
      <c r="AP202" s="68"/>
      <c r="AQ202" s="68"/>
      <c r="AR202" s="68"/>
      <c r="AS202" s="68"/>
      <c r="AT202" s="68"/>
      <c r="AU202" s="68"/>
    </row>
    <row r="203" spans="3:48">
      <c r="C203" s="39"/>
      <c r="D203" s="39"/>
      <c r="AA203" s="68"/>
      <c r="AB203" s="68"/>
      <c r="AC203" s="68"/>
      <c r="AD203" s="68"/>
      <c r="AE203" s="68"/>
      <c r="AG203" s="167"/>
      <c r="AN203" s="68"/>
      <c r="AO203" s="68"/>
      <c r="AP203" s="68"/>
      <c r="AQ203" s="68"/>
      <c r="AR203" s="68"/>
      <c r="AS203" s="68"/>
      <c r="AT203" s="68"/>
      <c r="AU203" s="68"/>
    </row>
    <row r="204" spans="3:48">
      <c r="C204" s="39"/>
      <c r="D204" s="39"/>
      <c r="AA204" s="68"/>
      <c r="AB204" s="68"/>
      <c r="AC204" s="68"/>
      <c r="AD204" s="68"/>
      <c r="AE204" s="68"/>
      <c r="AG204" s="167"/>
      <c r="AN204" s="68"/>
      <c r="AO204" s="68"/>
      <c r="AP204" s="68"/>
      <c r="AQ204" s="68"/>
      <c r="AR204" s="68"/>
      <c r="AS204" s="68"/>
      <c r="AT204" s="68"/>
      <c r="AU204" s="68"/>
    </row>
    <row r="205" spans="3:48">
      <c r="C205" s="39"/>
      <c r="D205" s="39"/>
      <c r="AA205" s="68"/>
      <c r="AB205" s="68"/>
      <c r="AC205" s="68"/>
      <c r="AD205" s="68"/>
      <c r="AE205" s="68"/>
      <c r="AG205" s="167"/>
      <c r="AN205" s="68"/>
      <c r="AO205" s="68"/>
      <c r="AP205" s="68"/>
      <c r="AQ205" s="68"/>
      <c r="AR205" s="68"/>
      <c r="AS205" s="68"/>
      <c r="AT205" s="68"/>
      <c r="AU205" s="68"/>
    </row>
    <row r="206" spans="3:48">
      <c r="C206" s="39"/>
      <c r="D206" s="39"/>
      <c r="AA206" s="68"/>
      <c r="AB206" s="68"/>
      <c r="AC206" s="68"/>
      <c r="AD206" s="68"/>
      <c r="AE206" s="68"/>
      <c r="AG206" s="167"/>
      <c r="AN206" s="68"/>
      <c r="AO206" s="68"/>
      <c r="AP206" s="68"/>
      <c r="AQ206" s="68"/>
      <c r="AR206" s="68"/>
      <c r="AS206" s="68"/>
      <c r="AT206" s="68"/>
      <c r="AU206" s="68"/>
    </row>
    <row r="207" spans="3:48">
      <c r="C207" s="39"/>
      <c r="D207" s="39"/>
      <c r="AA207" s="68"/>
      <c r="AB207" s="68"/>
      <c r="AC207" s="68"/>
      <c r="AD207" s="68"/>
      <c r="AE207" s="68"/>
      <c r="AG207" s="167"/>
      <c r="AN207" s="68"/>
      <c r="AO207" s="68"/>
      <c r="AP207" s="68"/>
      <c r="AQ207" s="68"/>
      <c r="AR207" s="68"/>
      <c r="AS207" s="68"/>
      <c r="AT207" s="68"/>
      <c r="AU207" s="68"/>
      <c r="AV207" s="68"/>
    </row>
    <row r="208" spans="3:48">
      <c r="C208" s="39"/>
      <c r="D208" s="39"/>
      <c r="AA208" s="68"/>
      <c r="AB208" s="68"/>
      <c r="AC208" s="68"/>
      <c r="AD208" s="68"/>
      <c r="AE208" s="68"/>
      <c r="AG208" s="167"/>
      <c r="AN208" s="68"/>
      <c r="AO208" s="68"/>
      <c r="AP208" s="68"/>
      <c r="AQ208" s="68"/>
      <c r="AR208" s="68"/>
      <c r="AS208" s="68"/>
      <c r="AT208" s="68"/>
      <c r="AU208" s="68"/>
      <c r="AV208" s="68"/>
    </row>
    <row r="209" spans="3:48">
      <c r="C209" s="39"/>
      <c r="D209" s="39"/>
      <c r="AA209" s="68"/>
      <c r="AB209" s="68"/>
      <c r="AC209" s="68"/>
      <c r="AD209" s="68"/>
      <c r="AE209" s="68"/>
      <c r="AG209" s="167"/>
      <c r="AN209" s="68"/>
      <c r="AO209" s="68"/>
      <c r="AP209" s="68"/>
      <c r="AQ209" s="68"/>
      <c r="AR209" s="68"/>
      <c r="AS209" s="68"/>
      <c r="AT209" s="68"/>
      <c r="AU209" s="68"/>
      <c r="AV209" s="68"/>
    </row>
    <row r="210" spans="3:48">
      <c r="C210" s="39"/>
      <c r="D210" s="39"/>
      <c r="AA210" s="68"/>
      <c r="AB210" s="68"/>
      <c r="AC210" s="68"/>
      <c r="AD210" s="68"/>
      <c r="AE210" s="68"/>
      <c r="AG210" s="167"/>
      <c r="AN210" s="68"/>
      <c r="AO210" s="68"/>
      <c r="AP210" s="68"/>
      <c r="AQ210" s="68"/>
      <c r="AR210" s="68"/>
      <c r="AS210" s="68"/>
      <c r="AT210" s="68"/>
      <c r="AU210" s="68"/>
    </row>
    <row r="211" spans="3:48">
      <c r="C211" s="39"/>
      <c r="D211" s="39"/>
      <c r="AA211" s="68"/>
      <c r="AB211" s="68"/>
      <c r="AC211" s="68"/>
      <c r="AD211" s="68"/>
      <c r="AE211" s="68"/>
      <c r="AG211" s="167"/>
      <c r="AN211" s="68"/>
      <c r="AO211" s="68"/>
      <c r="AP211" s="68"/>
      <c r="AQ211" s="68"/>
      <c r="AR211" s="68"/>
      <c r="AS211" s="68"/>
      <c r="AT211" s="68"/>
      <c r="AU211" s="68"/>
    </row>
    <row r="212" spans="3:48">
      <c r="C212" s="39"/>
      <c r="D212" s="39"/>
      <c r="AA212" s="68"/>
      <c r="AB212" s="68"/>
      <c r="AC212" s="68"/>
      <c r="AD212" s="68"/>
      <c r="AE212" s="68"/>
      <c r="AG212" s="167"/>
      <c r="AN212" s="68"/>
      <c r="AO212" s="68"/>
      <c r="AP212" s="68"/>
      <c r="AQ212" s="68"/>
      <c r="AR212" s="68"/>
      <c r="AS212" s="68"/>
      <c r="AT212" s="68"/>
      <c r="AU212" s="68"/>
    </row>
    <row r="213" spans="3:48">
      <c r="C213" s="39"/>
      <c r="D213" s="39"/>
      <c r="AA213" s="68"/>
      <c r="AB213" s="68"/>
      <c r="AC213" s="68"/>
      <c r="AD213" s="68"/>
      <c r="AE213" s="68"/>
      <c r="AG213" s="167"/>
      <c r="AN213" s="68"/>
      <c r="AO213" s="68"/>
      <c r="AP213" s="68"/>
      <c r="AQ213" s="68"/>
      <c r="AR213" s="68"/>
      <c r="AS213" s="68"/>
      <c r="AT213" s="68"/>
      <c r="AU213" s="68"/>
    </row>
    <row r="214" spans="3:48">
      <c r="C214" s="39"/>
      <c r="D214" s="39"/>
      <c r="AA214" s="68"/>
      <c r="AB214" s="68"/>
      <c r="AC214" s="68"/>
      <c r="AD214" s="68"/>
      <c r="AE214" s="68"/>
      <c r="AG214" s="167"/>
      <c r="AN214" s="68"/>
      <c r="AO214" s="68"/>
      <c r="AP214" s="68"/>
      <c r="AQ214" s="68"/>
      <c r="AR214" s="68"/>
      <c r="AS214" s="68"/>
      <c r="AT214" s="68"/>
      <c r="AU214" s="68"/>
    </row>
    <row r="215" spans="3:48">
      <c r="C215" s="39"/>
      <c r="D215" s="39"/>
      <c r="AA215" s="68"/>
      <c r="AB215" s="68"/>
      <c r="AC215" s="68"/>
      <c r="AD215" s="68"/>
      <c r="AE215" s="68"/>
      <c r="AG215" s="167"/>
      <c r="AN215" s="68"/>
      <c r="AO215" s="68"/>
      <c r="AP215" s="68"/>
      <c r="AQ215" s="68"/>
      <c r="AR215" s="68"/>
      <c r="AS215" s="68"/>
      <c r="AT215" s="68"/>
      <c r="AU215" s="68"/>
    </row>
    <row r="216" spans="3:48">
      <c r="C216" s="39"/>
      <c r="D216" s="39"/>
      <c r="AA216" s="68"/>
      <c r="AB216" s="68"/>
      <c r="AC216" s="68"/>
      <c r="AD216" s="68"/>
      <c r="AE216" s="68"/>
      <c r="AG216" s="167"/>
      <c r="AN216" s="68"/>
      <c r="AO216" s="68"/>
      <c r="AP216" s="68"/>
      <c r="AQ216" s="68"/>
      <c r="AR216" s="68"/>
      <c r="AS216" s="68"/>
      <c r="AT216" s="68"/>
      <c r="AU216" s="68"/>
    </row>
    <row r="217" spans="3:48">
      <c r="C217" s="39"/>
      <c r="D217" s="39"/>
      <c r="AA217" s="68"/>
      <c r="AB217" s="68"/>
      <c r="AC217" s="68"/>
      <c r="AD217" s="68"/>
      <c r="AE217" s="68"/>
      <c r="AG217" s="167"/>
      <c r="AN217" s="68"/>
      <c r="AO217" s="68"/>
      <c r="AP217" s="68"/>
      <c r="AQ217" s="68"/>
      <c r="AR217" s="68"/>
      <c r="AS217" s="68"/>
      <c r="AT217" s="68"/>
      <c r="AU217" s="68"/>
    </row>
    <row r="218" spans="3:48">
      <c r="C218" s="39"/>
      <c r="D218" s="39"/>
      <c r="AA218" s="68"/>
      <c r="AB218" s="68"/>
      <c r="AC218" s="68"/>
      <c r="AD218" s="68"/>
      <c r="AE218" s="68"/>
      <c r="AG218" s="167"/>
      <c r="AN218" s="68"/>
      <c r="AO218" s="68"/>
      <c r="AP218" s="68"/>
      <c r="AQ218" s="68"/>
      <c r="AR218" s="68"/>
      <c r="AS218" s="68"/>
      <c r="AT218" s="68"/>
      <c r="AU218" s="68"/>
    </row>
    <row r="219" spans="3:48">
      <c r="C219" s="39"/>
      <c r="D219" s="39"/>
      <c r="AA219" s="68"/>
      <c r="AB219" s="68"/>
      <c r="AC219" s="68"/>
      <c r="AD219" s="68"/>
      <c r="AE219" s="68"/>
      <c r="AG219" s="167"/>
      <c r="AN219" s="68"/>
      <c r="AO219" s="68"/>
      <c r="AP219" s="68"/>
      <c r="AQ219" s="68"/>
      <c r="AR219" s="68"/>
      <c r="AS219" s="68"/>
      <c r="AT219" s="68"/>
      <c r="AU219" s="68"/>
    </row>
    <row r="220" spans="3:48">
      <c r="C220" s="39"/>
      <c r="D220" s="39"/>
      <c r="AA220" s="68"/>
      <c r="AB220" s="68"/>
      <c r="AC220" s="68"/>
      <c r="AD220" s="68"/>
      <c r="AE220" s="68"/>
      <c r="AG220" s="167"/>
      <c r="AN220" s="68"/>
      <c r="AO220" s="68"/>
      <c r="AP220" s="68"/>
      <c r="AQ220" s="68"/>
      <c r="AR220" s="68"/>
      <c r="AS220" s="68"/>
      <c r="AT220" s="68"/>
      <c r="AU220" s="68"/>
    </row>
    <row r="221" spans="3:48">
      <c r="C221" s="39"/>
      <c r="D221" s="39"/>
      <c r="AA221" s="68"/>
      <c r="AB221" s="68"/>
      <c r="AC221" s="68"/>
      <c r="AD221" s="68"/>
      <c r="AE221" s="68"/>
      <c r="AG221" s="167"/>
      <c r="AN221" s="68"/>
      <c r="AO221" s="68"/>
      <c r="AP221" s="68"/>
      <c r="AQ221" s="68"/>
      <c r="AR221" s="68"/>
      <c r="AS221" s="68"/>
      <c r="AT221" s="68"/>
      <c r="AU221" s="68"/>
    </row>
    <row r="222" spans="3:48">
      <c r="C222" s="39"/>
      <c r="D222" s="39"/>
      <c r="AA222" s="68"/>
      <c r="AB222" s="68"/>
      <c r="AC222" s="68"/>
      <c r="AD222" s="68"/>
      <c r="AE222" s="68"/>
      <c r="AG222" s="167"/>
      <c r="AN222" s="68"/>
      <c r="AO222" s="68"/>
      <c r="AP222" s="68"/>
      <c r="AQ222" s="68"/>
      <c r="AR222" s="68"/>
      <c r="AS222" s="68"/>
      <c r="AT222" s="68"/>
      <c r="AU222" s="68"/>
    </row>
    <row r="223" spans="3:48">
      <c r="C223" s="39"/>
      <c r="D223" s="39"/>
      <c r="AA223" s="68"/>
      <c r="AB223" s="68"/>
      <c r="AC223" s="68"/>
      <c r="AD223" s="68"/>
      <c r="AE223" s="68"/>
      <c r="AG223" s="167"/>
      <c r="AN223" s="68"/>
      <c r="AO223" s="68"/>
      <c r="AP223" s="68"/>
      <c r="AQ223" s="68"/>
      <c r="AR223" s="68"/>
      <c r="AS223" s="68"/>
      <c r="AT223" s="68"/>
      <c r="AU223" s="68"/>
    </row>
    <row r="224" spans="3:48">
      <c r="C224" s="39"/>
      <c r="D224" s="39"/>
      <c r="AA224" s="68"/>
      <c r="AB224" s="68"/>
      <c r="AC224" s="68"/>
      <c r="AD224" s="68"/>
      <c r="AE224" s="68"/>
      <c r="AG224" s="167"/>
      <c r="AN224" s="68"/>
      <c r="AO224" s="68"/>
      <c r="AP224" s="68"/>
      <c r="AQ224" s="68"/>
      <c r="AR224" s="68"/>
      <c r="AS224" s="68"/>
      <c r="AT224" s="68"/>
      <c r="AU224" s="68"/>
    </row>
    <row r="225" spans="3:48">
      <c r="C225" s="39"/>
      <c r="D225" s="39"/>
      <c r="AA225" s="68"/>
      <c r="AB225" s="68"/>
      <c r="AC225" s="68"/>
      <c r="AD225" s="68"/>
      <c r="AE225" s="68"/>
      <c r="AG225" s="167"/>
      <c r="AN225" s="68"/>
      <c r="AO225" s="68"/>
      <c r="AP225" s="68"/>
      <c r="AQ225" s="68"/>
      <c r="AR225" s="68"/>
      <c r="AS225" s="68"/>
      <c r="AT225" s="68"/>
      <c r="AU225" s="68"/>
    </row>
    <row r="226" spans="3:48">
      <c r="C226" s="39"/>
      <c r="D226" s="39"/>
      <c r="AA226" s="68"/>
      <c r="AB226" s="68"/>
      <c r="AC226" s="68"/>
      <c r="AD226" s="68"/>
      <c r="AE226" s="68"/>
      <c r="AG226" s="167"/>
      <c r="AN226" s="68"/>
      <c r="AO226" s="68"/>
      <c r="AP226" s="68"/>
      <c r="AQ226" s="68"/>
      <c r="AR226" s="68"/>
      <c r="AS226" s="68"/>
      <c r="AT226" s="68"/>
      <c r="AU226" s="68"/>
    </row>
    <row r="227" spans="3:48">
      <c r="C227" s="39"/>
      <c r="D227" s="39"/>
      <c r="AA227" s="68"/>
      <c r="AB227" s="68"/>
      <c r="AC227" s="68"/>
      <c r="AD227" s="68"/>
      <c r="AE227" s="68"/>
      <c r="AG227" s="167"/>
      <c r="AN227" s="68"/>
      <c r="AO227" s="68"/>
      <c r="AP227" s="68"/>
      <c r="AQ227" s="68"/>
      <c r="AR227" s="68"/>
      <c r="AS227" s="68"/>
      <c r="AT227" s="68"/>
      <c r="AU227" s="68"/>
    </row>
    <row r="228" spans="3:48">
      <c r="C228" s="39"/>
      <c r="D228" s="39"/>
      <c r="AA228" s="68"/>
      <c r="AB228" s="68"/>
      <c r="AC228" s="68"/>
      <c r="AD228" s="68"/>
      <c r="AE228" s="68"/>
      <c r="AG228" s="167"/>
      <c r="AN228" s="68"/>
      <c r="AO228" s="68"/>
      <c r="AP228" s="68"/>
      <c r="AQ228" s="68"/>
      <c r="AR228" s="68"/>
      <c r="AS228" s="68"/>
      <c r="AT228" s="68"/>
      <c r="AU228" s="68"/>
    </row>
    <row r="229" spans="3:48">
      <c r="C229" s="39"/>
      <c r="D229" s="39"/>
      <c r="AA229" s="68"/>
      <c r="AB229" s="68"/>
      <c r="AC229" s="68"/>
      <c r="AD229" s="68"/>
      <c r="AE229" s="68"/>
      <c r="AG229" s="167"/>
      <c r="AN229" s="68"/>
      <c r="AO229" s="68"/>
      <c r="AP229" s="68"/>
      <c r="AQ229" s="68"/>
      <c r="AR229" s="68"/>
      <c r="AS229" s="68"/>
      <c r="AT229" s="68"/>
      <c r="AU229" s="68"/>
    </row>
    <row r="230" spans="3:48">
      <c r="C230" s="39"/>
      <c r="D230" s="39"/>
      <c r="AA230" s="68"/>
      <c r="AB230" s="68"/>
      <c r="AC230" s="68"/>
      <c r="AD230" s="68"/>
      <c r="AE230" s="68"/>
      <c r="AG230" s="167"/>
      <c r="AN230" s="68"/>
      <c r="AO230" s="68"/>
      <c r="AP230" s="68"/>
      <c r="AQ230" s="68"/>
      <c r="AR230" s="68"/>
      <c r="AS230" s="68"/>
      <c r="AT230" s="68"/>
      <c r="AU230" s="68"/>
    </row>
    <row r="231" spans="3:48">
      <c r="C231" s="39"/>
      <c r="D231" s="39"/>
      <c r="AA231" s="68"/>
      <c r="AB231" s="68"/>
      <c r="AC231" s="68"/>
      <c r="AD231" s="68"/>
      <c r="AE231" s="68"/>
      <c r="AG231" s="167"/>
      <c r="AN231" s="68"/>
      <c r="AO231" s="68"/>
      <c r="AP231" s="68"/>
      <c r="AQ231" s="68"/>
      <c r="AR231" s="68"/>
      <c r="AS231" s="68"/>
      <c r="AT231" s="68"/>
      <c r="AU231" s="68"/>
      <c r="AV231" s="68"/>
    </row>
    <row r="232" spans="3:48">
      <c r="C232" s="39"/>
      <c r="D232" s="39"/>
      <c r="AA232" s="68"/>
      <c r="AB232" s="68"/>
      <c r="AC232" s="68"/>
      <c r="AD232" s="68"/>
      <c r="AE232" s="68"/>
      <c r="AG232" s="167"/>
      <c r="AN232" s="68"/>
      <c r="AO232" s="68"/>
      <c r="AP232" s="68"/>
      <c r="AQ232" s="68"/>
      <c r="AR232" s="68"/>
      <c r="AS232" s="68"/>
      <c r="AT232" s="68"/>
      <c r="AU232" s="68"/>
    </row>
    <row r="233" spans="3:48">
      <c r="C233" s="39"/>
      <c r="D233" s="39"/>
      <c r="AA233" s="68"/>
      <c r="AB233" s="68"/>
      <c r="AC233" s="68"/>
      <c r="AD233" s="68"/>
      <c r="AE233" s="68"/>
      <c r="AG233" s="167"/>
      <c r="AN233" s="68"/>
      <c r="AO233" s="68"/>
      <c r="AP233" s="68"/>
      <c r="AQ233" s="68"/>
      <c r="AR233" s="68"/>
      <c r="AS233" s="68"/>
      <c r="AT233" s="68"/>
      <c r="AU233" s="68"/>
    </row>
    <row r="234" spans="3:48">
      <c r="C234" s="39"/>
      <c r="D234" s="39"/>
      <c r="AA234" s="68"/>
      <c r="AB234" s="68"/>
      <c r="AC234" s="68"/>
      <c r="AD234" s="68"/>
      <c r="AE234" s="68"/>
      <c r="AG234" s="167"/>
      <c r="AN234" s="68"/>
      <c r="AO234" s="68"/>
      <c r="AP234" s="68"/>
      <c r="AQ234" s="68"/>
      <c r="AR234" s="68"/>
      <c r="AS234" s="68"/>
      <c r="AT234" s="68"/>
      <c r="AU234" s="68"/>
    </row>
    <row r="235" spans="3:48">
      <c r="C235" s="39"/>
      <c r="D235" s="39"/>
      <c r="AA235" s="68"/>
      <c r="AB235" s="68"/>
      <c r="AC235" s="68"/>
      <c r="AD235" s="68"/>
      <c r="AE235" s="68"/>
      <c r="AG235" s="167"/>
      <c r="AN235" s="68"/>
      <c r="AO235" s="68"/>
      <c r="AP235" s="68"/>
      <c r="AQ235" s="68"/>
      <c r="AR235" s="68"/>
      <c r="AS235" s="68"/>
      <c r="AT235" s="68"/>
      <c r="AU235" s="68"/>
    </row>
    <row r="236" spans="3:48">
      <c r="C236" s="39"/>
      <c r="D236" s="39"/>
      <c r="AA236" s="68"/>
      <c r="AB236" s="68"/>
      <c r="AC236" s="68"/>
      <c r="AD236" s="68"/>
      <c r="AE236" s="68"/>
      <c r="AG236" s="167"/>
      <c r="AN236" s="68"/>
      <c r="AO236" s="68"/>
      <c r="AP236" s="68"/>
      <c r="AQ236" s="68"/>
      <c r="AR236" s="68"/>
      <c r="AS236" s="68"/>
      <c r="AT236" s="68"/>
      <c r="AU236" s="68"/>
    </row>
    <row r="237" spans="3:48">
      <c r="C237" s="39"/>
      <c r="D237" s="39"/>
      <c r="AA237" s="68"/>
      <c r="AB237" s="68"/>
      <c r="AC237" s="68"/>
      <c r="AD237" s="68"/>
      <c r="AE237" s="68"/>
      <c r="AG237" s="167"/>
      <c r="AN237" s="68"/>
      <c r="AO237" s="68"/>
      <c r="AP237" s="68"/>
      <c r="AQ237" s="68"/>
      <c r="AR237" s="68"/>
      <c r="AS237" s="68"/>
      <c r="AT237" s="68"/>
      <c r="AU237" s="68"/>
    </row>
    <row r="238" spans="3:48">
      <c r="C238" s="39"/>
      <c r="D238" s="39"/>
      <c r="AA238" s="68"/>
      <c r="AB238" s="68"/>
      <c r="AC238" s="68"/>
      <c r="AD238" s="68"/>
      <c r="AE238" s="68"/>
      <c r="AG238" s="167"/>
      <c r="AN238" s="68"/>
      <c r="AO238" s="68"/>
      <c r="AP238" s="68"/>
      <c r="AQ238" s="68"/>
      <c r="AR238" s="68"/>
      <c r="AS238" s="68"/>
      <c r="AT238" s="68"/>
      <c r="AU238" s="68"/>
    </row>
    <row r="239" spans="3:48">
      <c r="C239" s="39"/>
      <c r="D239" s="39"/>
      <c r="AA239" s="68"/>
      <c r="AB239" s="68"/>
      <c r="AC239" s="68"/>
      <c r="AD239" s="68"/>
      <c r="AE239" s="68"/>
      <c r="AG239" s="167"/>
      <c r="AN239" s="68"/>
      <c r="AO239" s="68"/>
      <c r="AP239" s="68"/>
      <c r="AQ239" s="68"/>
      <c r="AR239" s="68"/>
      <c r="AS239" s="68"/>
      <c r="AT239" s="68"/>
      <c r="AU239" s="68"/>
    </row>
    <row r="240" spans="3:48">
      <c r="C240" s="39"/>
      <c r="D240" s="39"/>
      <c r="AA240" s="68"/>
      <c r="AB240" s="68"/>
      <c r="AC240" s="68"/>
      <c r="AD240" s="68"/>
      <c r="AE240" s="68"/>
      <c r="AG240" s="167"/>
      <c r="AN240" s="68"/>
      <c r="AO240" s="68"/>
      <c r="AP240" s="68"/>
      <c r="AQ240" s="68"/>
      <c r="AR240" s="68"/>
      <c r="AS240" s="68"/>
      <c r="AT240" s="68"/>
      <c r="AU240" s="68"/>
    </row>
    <row r="241" spans="3:48">
      <c r="C241" s="39"/>
      <c r="D241" s="39"/>
      <c r="AA241" s="68"/>
      <c r="AB241" s="68"/>
      <c r="AC241" s="68"/>
      <c r="AD241" s="68"/>
      <c r="AE241" s="68"/>
      <c r="AG241" s="167"/>
      <c r="AN241" s="68"/>
      <c r="AO241" s="68"/>
      <c r="AP241" s="68"/>
      <c r="AQ241" s="68"/>
      <c r="AR241" s="68"/>
      <c r="AS241" s="68"/>
      <c r="AT241" s="68"/>
      <c r="AU241" s="68"/>
    </row>
    <row r="242" spans="3:48">
      <c r="C242" s="39"/>
      <c r="D242" s="39"/>
      <c r="AA242" s="68"/>
      <c r="AB242" s="68"/>
      <c r="AC242" s="68"/>
      <c r="AD242" s="68"/>
      <c r="AE242" s="68"/>
      <c r="AG242" s="167"/>
      <c r="AN242" s="68"/>
      <c r="AO242" s="68"/>
      <c r="AP242" s="68"/>
      <c r="AQ242" s="68"/>
      <c r="AR242" s="68"/>
      <c r="AS242" s="68"/>
      <c r="AT242" s="68"/>
      <c r="AU242" s="68"/>
    </row>
    <row r="243" spans="3:48">
      <c r="C243" s="39"/>
      <c r="D243" s="39"/>
      <c r="AA243" s="68"/>
      <c r="AB243" s="68"/>
      <c r="AC243" s="68"/>
      <c r="AD243" s="68"/>
      <c r="AE243" s="68"/>
      <c r="AG243" s="167"/>
      <c r="AN243" s="68"/>
      <c r="AO243" s="68"/>
      <c r="AP243" s="68"/>
      <c r="AQ243" s="68"/>
      <c r="AR243" s="68"/>
      <c r="AS243" s="68"/>
      <c r="AT243" s="68"/>
      <c r="AU243" s="68"/>
    </row>
    <row r="244" spans="3:48">
      <c r="C244" s="39"/>
      <c r="D244" s="39"/>
      <c r="AA244" s="68"/>
      <c r="AB244" s="68"/>
      <c r="AC244" s="68"/>
      <c r="AD244" s="68"/>
      <c r="AE244" s="68"/>
      <c r="AG244" s="167"/>
      <c r="AN244" s="68"/>
      <c r="AO244" s="68"/>
      <c r="AP244" s="68"/>
      <c r="AQ244" s="68"/>
      <c r="AR244" s="68"/>
      <c r="AS244" s="68"/>
      <c r="AT244" s="68"/>
      <c r="AU244" s="68"/>
    </row>
    <row r="245" spans="3:48">
      <c r="C245" s="39"/>
      <c r="D245" s="39"/>
      <c r="AA245" s="68"/>
      <c r="AB245" s="68"/>
      <c r="AC245" s="68"/>
      <c r="AD245" s="68"/>
      <c r="AE245" s="68"/>
      <c r="AG245" s="167"/>
      <c r="AN245" s="68"/>
      <c r="AO245" s="68"/>
      <c r="AP245" s="68"/>
      <c r="AQ245" s="68"/>
      <c r="AR245" s="68"/>
      <c r="AS245" s="68"/>
      <c r="AT245" s="68"/>
      <c r="AU245" s="68"/>
    </row>
    <row r="246" spans="3:48">
      <c r="C246" s="39"/>
      <c r="D246" s="39"/>
      <c r="AA246" s="68"/>
      <c r="AB246" s="68"/>
      <c r="AC246" s="68"/>
      <c r="AD246" s="68"/>
      <c r="AE246" s="68"/>
      <c r="AG246" s="167"/>
      <c r="AN246" s="68"/>
      <c r="AO246" s="68"/>
      <c r="AP246" s="68"/>
      <c r="AQ246" s="68"/>
      <c r="AR246" s="68"/>
      <c r="AS246" s="68"/>
      <c r="AT246" s="68"/>
      <c r="AU246" s="68"/>
    </row>
    <row r="247" spans="3:48">
      <c r="C247" s="39"/>
      <c r="D247" s="39"/>
      <c r="AA247" s="68"/>
      <c r="AB247" s="68"/>
      <c r="AC247" s="68"/>
      <c r="AD247" s="68"/>
      <c r="AE247" s="68"/>
      <c r="AG247" s="167"/>
      <c r="AN247" s="68"/>
      <c r="AO247" s="68"/>
      <c r="AP247" s="68"/>
      <c r="AQ247" s="68"/>
      <c r="AR247" s="68"/>
      <c r="AS247" s="68"/>
      <c r="AT247" s="68"/>
      <c r="AU247" s="68"/>
    </row>
    <row r="248" spans="3:48">
      <c r="C248" s="39"/>
      <c r="D248" s="39"/>
      <c r="AA248" s="68"/>
      <c r="AB248" s="68"/>
      <c r="AC248" s="68"/>
      <c r="AD248" s="68"/>
      <c r="AE248" s="68"/>
      <c r="AG248" s="167"/>
      <c r="AN248" s="68"/>
      <c r="AO248" s="68"/>
      <c r="AP248" s="68"/>
      <c r="AQ248" s="68"/>
      <c r="AR248" s="68"/>
      <c r="AS248" s="68"/>
      <c r="AT248" s="68"/>
      <c r="AU248" s="68"/>
    </row>
    <row r="249" spans="3:48">
      <c r="C249" s="39"/>
      <c r="D249" s="39"/>
      <c r="AA249" s="68"/>
      <c r="AB249" s="68"/>
      <c r="AC249" s="68"/>
      <c r="AD249" s="68"/>
      <c r="AE249" s="68"/>
      <c r="AG249" s="167"/>
      <c r="AN249" s="68"/>
      <c r="AO249" s="68"/>
      <c r="AP249" s="68"/>
      <c r="AQ249" s="68"/>
      <c r="AR249" s="68"/>
      <c r="AS249" s="68"/>
      <c r="AT249" s="68"/>
      <c r="AU249" s="68"/>
    </row>
    <row r="250" spans="3:48">
      <c r="C250" s="39"/>
      <c r="D250" s="39"/>
      <c r="AA250" s="68"/>
      <c r="AB250" s="68"/>
      <c r="AC250" s="68"/>
      <c r="AD250" s="68"/>
      <c r="AE250" s="68"/>
      <c r="AG250" s="167"/>
      <c r="AN250" s="68"/>
      <c r="AO250" s="68"/>
      <c r="AP250" s="68"/>
      <c r="AQ250" s="68"/>
      <c r="AR250" s="68"/>
      <c r="AS250" s="68"/>
      <c r="AT250" s="68"/>
      <c r="AU250" s="68"/>
    </row>
    <row r="251" spans="3:48">
      <c r="C251" s="39"/>
      <c r="D251" s="39"/>
      <c r="AA251" s="68"/>
      <c r="AB251" s="68"/>
      <c r="AC251" s="68"/>
      <c r="AD251" s="68"/>
      <c r="AE251" s="68"/>
      <c r="AG251" s="167"/>
      <c r="AN251" s="68"/>
      <c r="AO251" s="68"/>
      <c r="AP251" s="68"/>
      <c r="AQ251" s="68"/>
      <c r="AR251" s="68"/>
      <c r="AS251" s="68"/>
      <c r="AT251" s="68"/>
      <c r="AU251" s="68"/>
    </row>
    <row r="252" spans="3:48">
      <c r="C252" s="39"/>
      <c r="D252" s="39"/>
      <c r="AA252" s="68"/>
      <c r="AB252" s="68"/>
      <c r="AC252" s="68"/>
      <c r="AD252" s="68"/>
      <c r="AE252" s="68"/>
      <c r="AG252" s="167"/>
      <c r="AN252" s="68"/>
      <c r="AO252" s="68"/>
      <c r="AP252" s="68"/>
      <c r="AQ252" s="68"/>
      <c r="AR252" s="68"/>
      <c r="AS252" s="68"/>
      <c r="AT252" s="68"/>
      <c r="AU252" s="68"/>
      <c r="AV252" s="68"/>
    </row>
    <row r="253" spans="3:48">
      <c r="C253" s="39"/>
      <c r="D253" s="39"/>
      <c r="AA253" s="68"/>
      <c r="AB253" s="68"/>
      <c r="AC253" s="68"/>
      <c r="AD253" s="68"/>
      <c r="AE253" s="68"/>
      <c r="AG253" s="167"/>
      <c r="AN253" s="68"/>
      <c r="AO253" s="68"/>
      <c r="AP253" s="68"/>
      <c r="AQ253" s="68"/>
      <c r="AR253" s="68"/>
      <c r="AS253" s="68"/>
      <c r="AT253" s="68"/>
      <c r="AU253" s="68"/>
    </row>
    <row r="254" spans="3:48">
      <c r="C254" s="39"/>
      <c r="D254" s="39"/>
      <c r="AA254" s="68"/>
      <c r="AB254" s="68"/>
      <c r="AC254" s="68"/>
      <c r="AD254" s="68"/>
      <c r="AE254" s="68"/>
      <c r="AG254" s="167"/>
      <c r="AN254" s="68"/>
      <c r="AO254" s="68"/>
      <c r="AP254" s="68"/>
      <c r="AQ254" s="68"/>
      <c r="AR254" s="68"/>
      <c r="AS254" s="68"/>
      <c r="AT254" s="68"/>
      <c r="AU254" s="68"/>
      <c r="AV254" s="68"/>
    </row>
    <row r="255" spans="3:48">
      <c r="C255" s="39"/>
      <c r="D255" s="39"/>
      <c r="AA255" s="68"/>
      <c r="AB255" s="68"/>
      <c r="AC255" s="68"/>
      <c r="AD255" s="68"/>
      <c r="AE255" s="68"/>
      <c r="AG255" s="167"/>
      <c r="AN255" s="68"/>
      <c r="AO255" s="68"/>
      <c r="AP255" s="68"/>
      <c r="AQ255" s="68"/>
      <c r="AR255" s="68"/>
      <c r="AS255" s="68"/>
      <c r="AT255" s="68"/>
      <c r="AU255" s="68"/>
    </row>
    <row r="256" spans="3:48">
      <c r="C256" s="39"/>
      <c r="D256" s="39"/>
      <c r="AA256" s="68"/>
      <c r="AB256" s="68"/>
      <c r="AC256" s="68"/>
      <c r="AD256" s="68"/>
      <c r="AE256" s="68"/>
      <c r="AG256" s="167"/>
      <c r="AN256" s="68"/>
      <c r="AO256" s="68"/>
      <c r="AP256" s="68"/>
      <c r="AQ256" s="68"/>
      <c r="AR256" s="68"/>
      <c r="AS256" s="68"/>
      <c r="AT256" s="68"/>
      <c r="AU256" s="68"/>
      <c r="AV256" s="68"/>
    </row>
    <row r="257" spans="3:48">
      <c r="C257" s="39"/>
      <c r="D257" s="39"/>
      <c r="AA257" s="68"/>
      <c r="AB257" s="68"/>
      <c r="AC257" s="68"/>
      <c r="AD257" s="68"/>
      <c r="AE257" s="68"/>
      <c r="AG257" s="167"/>
      <c r="AN257" s="68"/>
      <c r="AO257" s="68"/>
      <c r="AP257" s="68"/>
      <c r="AQ257" s="68"/>
      <c r="AR257" s="68"/>
      <c r="AS257" s="68"/>
      <c r="AT257" s="68"/>
      <c r="AU257" s="68"/>
      <c r="AV257" s="68"/>
    </row>
    <row r="258" spans="3:48">
      <c r="C258" s="39"/>
      <c r="D258" s="39"/>
      <c r="AA258" s="68"/>
      <c r="AB258" s="68"/>
      <c r="AC258" s="68"/>
      <c r="AD258" s="68"/>
      <c r="AE258" s="68"/>
      <c r="AG258" s="167"/>
      <c r="AN258" s="68"/>
      <c r="AO258" s="68"/>
      <c r="AP258" s="68"/>
      <c r="AQ258" s="68"/>
      <c r="AR258" s="68"/>
      <c r="AS258" s="68"/>
      <c r="AT258" s="68"/>
      <c r="AU258" s="68"/>
    </row>
    <row r="259" spans="3:48">
      <c r="C259" s="39"/>
      <c r="D259" s="39"/>
      <c r="AA259" s="68"/>
      <c r="AB259" s="68"/>
      <c r="AC259" s="68"/>
      <c r="AD259" s="68"/>
      <c r="AE259" s="68"/>
      <c r="AG259" s="167"/>
      <c r="AN259" s="68"/>
      <c r="AO259" s="68"/>
      <c r="AP259" s="68"/>
      <c r="AQ259" s="68"/>
      <c r="AR259" s="68"/>
      <c r="AS259" s="68"/>
      <c r="AT259" s="68"/>
      <c r="AU259" s="68"/>
      <c r="AV259" s="68"/>
    </row>
    <row r="260" spans="3:48">
      <c r="C260" s="39"/>
      <c r="D260" s="39"/>
      <c r="AA260" s="68"/>
      <c r="AB260" s="68"/>
      <c r="AC260" s="68"/>
      <c r="AD260" s="68"/>
      <c r="AE260" s="68"/>
      <c r="AG260" s="167"/>
      <c r="AN260" s="68"/>
      <c r="AO260" s="68"/>
      <c r="AP260" s="68"/>
      <c r="AQ260" s="68"/>
      <c r="AR260" s="68"/>
      <c r="AS260" s="68"/>
      <c r="AT260" s="68"/>
      <c r="AU260" s="68"/>
      <c r="AV260" s="68"/>
    </row>
    <row r="261" spans="3:48">
      <c r="C261" s="39"/>
      <c r="D261" s="39"/>
      <c r="AA261" s="68"/>
      <c r="AB261" s="68"/>
      <c r="AC261" s="68"/>
      <c r="AD261" s="68"/>
      <c r="AE261" s="68"/>
      <c r="AG261" s="167"/>
      <c r="AN261" s="68"/>
      <c r="AO261" s="68"/>
      <c r="AP261" s="68"/>
      <c r="AQ261" s="68"/>
      <c r="AR261" s="68"/>
      <c r="AS261" s="68"/>
      <c r="AT261" s="68"/>
      <c r="AU261" s="68"/>
    </row>
    <row r="262" spans="3:48">
      <c r="C262" s="39"/>
      <c r="D262" s="39"/>
      <c r="AA262" s="68"/>
      <c r="AB262" s="68"/>
      <c r="AC262" s="68"/>
      <c r="AD262" s="68"/>
      <c r="AE262" s="68"/>
      <c r="AG262" s="167"/>
      <c r="AN262" s="68"/>
      <c r="AO262" s="68"/>
      <c r="AP262" s="68"/>
      <c r="AQ262" s="68"/>
      <c r="AR262" s="68"/>
      <c r="AS262" s="68"/>
      <c r="AT262" s="68"/>
      <c r="AU262" s="68"/>
      <c r="AV262" s="68"/>
    </row>
    <row r="263" spans="3:48">
      <c r="C263" s="39"/>
      <c r="D263" s="39"/>
      <c r="AA263" s="68"/>
      <c r="AB263" s="68"/>
      <c r="AC263" s="68"/>
      <c r="AD263" s="68"/>
      <c r="AE263" s="68"/>
      <c r="AG263" s="167"/>
      <c r="AN263" s="68"/>
      <c r="AO263" s="68"/>
      <c r="AP263" s="68"/>
      <c r="AQ263" s="68"/>
      <c r="AR263" s="68"/>
      <c r="AS263" s="68"/>
      <c r="AT263" s="68"/>
      <c r="AU263" s="68"/>
      <c r="AV263" s="68"/>
    </row>
    <row r="264" spans="3:48">
      <c r="C264" s="39"/>
      <c r="D264" s="39"/>
      <c r="AA264" s="68"/>
      <c r="AB264" s="68"/>
      <c r="AC264" s="68"/>
      <c r="AD264" s="68"/>
      <c r="AE264" s="68"/>
      <c r="AG264" s="167"/>
      <c r="AN264" s="68"/>
      <c r="AO264" s="68"/>
      <c r="AP264" s="68"/>
      <c r="AQ264" s="68"/>
      <c r="AR264" s="68"/>
      <c r="AS264" s="68"/>
      <c r="AT264" s="68"/>
      <c r="AU264" s="68"/>
      <c r="AV264" s="68"/>
    </row>
    <row r="265" spans="3:48">
      <c r="C265" s="39"/>
      <c r="D265" s="39"/>
      <c r="AA265" s="68"/>
      <c r="AB265" s="68"/>
      <c r="AC265" s="68"/>
      <c r="AD265" s="68"/>
      <c r="AE265" s="68"/>
      <c r="AG265" s="167"/>
      <c r="AN265" s="68"/>
      <c r="AO265" s="68"/>
      <c r="AP265" s="68"/>
      <c r="AQ265" s="68"/>
      <c r="AR265" s="68"/>
      <c r="AS265" s="68"/>
      <c r="AT265" s="68"/>
      <c r="AU265" s="68"/>
      <c r="AV265" s="68"/>
    </row>
    <row r="266" spans="3:48">
      <c r="C266" s="39"/>
      <c r="D266" s="39"/>
      <c r="AA266" s="68"/>
      <c r="AB266" s="68"/>
      <c r="AC266" s="68"/>
      <c r="AD266" s="68"/>
      <c r="AE266" s="68"/>
      <c r="AG266" s="167"/>
      <c r="AN266" s="68"/>
      <c r="AO266" s="68"/>
      <c r="AP266" s="68"/>
      <c r="AQ266" s="68"/>
      <c r="AR266" s="68"/>
      <c r="AS266" s="68"/>
      <c r="AT266" s="68"/>
      <c r="AU266" s="68"/>
    </row>
    <row r="267" spans="3:48">
      <c r="C267" s="39"/>
      <c r="D267" s="39"/>
      <c r="AA267" s="68"/>
      <c r="AB267" s="68"/>
      <c r="AC267" s="68"/>
      <c r="AD267" s="68"/>
      <c r="AE267" s="68"/>
      <c r="AG267" s="167"/>
      <c r="AN267" s="68"/>
      <c r="AO267" s="68"/>
      <c r="AP267" s="68"/>
      <c r="AQ267" s="68"/>
      <c r="AR267" s="68"/>
      <c r="AS267" s="68"/>
      <c r="AT267" s="68"/>
      <c r="AU267" s="68"/>
      <c r="AV267" s="68"/>
    </row>
    <row r="268" spans="3:48">
      <c r="C268" s="39"/>
      <c r="D268" s="39"/>
      <c r="AA268" s="68"/>
      <c r="AB268" s="68"/>
      <c r="AC268" s="68"/>
      <c r="AD268" s="68"/>
      <c r="AE268" s="68"/>
      <c r="AG268" s="167"/>
      <c r="AN268" s="68"/>
      <c r="AO268" s="68"/>
      <c r="AP268" s="68"/>
      <c r="AQ268" s="68"/>
      <c r="AR268" s="68"/>
      <c r="AS268" s="68"/>
      <c r="AT268" s="68"/>
      <c r="AU268" s="68"/>
    </row>
    <row r="269" spans="3:48">
      <c r="C269" s="39"/>
      <c r="D269" s="39"/>
      <c r="AA269" s="68"/>
      <c r="AB269" s="68"/>
      <c r="AC269" s="68"/>
      <c r="AD269" s="68"/>
      <c r="AE269" s="68"/>
      <c r="AG269" s="167"/>
      <c r="AN269" s="68"/>
      <c r="AO269" s="68"/>
      <c r="AP269" s="68"/>
      <c r="AQ269" s="68"/>
      <c r="AR269" s="68"/>
      <c r="AS269" s="68"/>
      <c r="AT269" s="68"/>
      <c r="AU269" s="68"/>
    </row>
    <row r="270" spans="3:48">
      <c r="C270" s="39"/>
      <c r="D270" s="39"/>
      <c r="AA270" s="68"/>
      <c r="AB270" s="68"/>
      <c r="AC270" s="68"/>
      <c r="AD270" s="68"/>
      <c r="AE270" s="68"/>
      <c r="AG270" s="167"/>
      <c r="AN270" s="68"/>
      <c r="AO270" s="68"/>
      <c r="AP270" s="68"/>
      <c r="AQ270" s="68"/>
      <c r="AR270" s="68"/>
      <c r="AS270" s="68"/>
      <c r="AT270" s="68"/>
      <c r="AU270" s="68"/>
    </row>
    <row r="271" spans="3:48">
      <c r="C271" s="39"/>
      <c r="D271" s="39"/>
      <c r="AA271" s="68"/>
      <c r="AB271" s="68"/>
      <c r="AC271" s="68"/>
      <c r="AD271" s="68"/>
      <c r="AE271" s="68"/>
      <c r="AG271" s="167"/>
      <c r="AN271" s="68"/>
      <c r="AO271" s="68"/>
      <c r="AP271" s="68"/>
      <c r="AQ271" s="68"/>
      <c r="AR271" s="68"/>
      <c r="AS271" s="68"/>
      <c r="AT271" s="68"/>
      <c r="AU271" s="68"/>
    </row>
    <row r="272" spans="3:48">
      <c r="C272" s="39"/>
      <c r="D272" s="39"/>
      <c r="AA272" s="68"/>
      <c r="AB272" s="68"/>
      <c r="AC272" s="68"/>
      <c r="AD272" s="68"/>
      <c r="AE272" s="68"/>
      <c r="AG272" s="167"/>
      <c r="AN272" s="68"/>
      <c r="AO272" s="68"/>
      <c r="AP272" s="68"/>
      <c r="AQ272" s="68"/>
      <c r="AR272" s="68"/>
      <c r="AS272" s="68"/>
      <c r="AT272" s="68"/>
      <c r="AU272" s="68"/>
    </row>
    <row r="273" spans="3:48">
      <c r="C273" s="39"/>
      <c r="D273" s="39"/>
      <c r="AA273" s="68"/>
      <c r="AB273" s="68"/>
      <c r="AC273" s="68"/>
      <c r="AD273" s="68"/>
      <c r="AE273" s="68"/>
      <c r="AG273" s="167"/>
      <c r="AN273" s="68"/>
      <c r="AO273" s="68"/>
      <c r="AP273" s="68"/>
      <c r="AQ273" s="68"/>
      <c r="AR273" s="68"/>
      <c r="AS273" s="68"/>
      <c r="AT273" s="68"/>
      <c r="AU273" s="68"/>
    </row>
    <row r="274" spans="3:48">
      <c r="C274" s="39"/>
      <c r="D274" s="39"/>
      <c r="AA274" s="68"/>
      <c r="AB274" s="68"/>
      <c r="AC274" s="68"/>
      <c r="AD274" s="68"/>
      <c r="AE274" s="68"/>
      <c r="AG274" s="167"/>
      <c r="AN274" s="68"/>
      <c r="AO274" s="68"/>
      <c r="AP274" s="68"/>
      <c r="AQ274" s="68"/>
      <c r="AR274" s="68"/>
      <c r="AS274" s="68"/>
      <c r="AT274" s="68"/>
      <c r="AU274" s="68"/>
    </row>
    <row r="275" spans="3:48">
      <c r="C275" s="39"/>
      <c r="D275" s="39"/>
      <c r="AA275" s="68"/>
      <c r="AB275" s="68"/>
      <c r="AC275" s="68"/>
      <c r="AD275" s="68"/>
      <c r="AE275" s="68"/>
      <c r="AG275" s="167"/>
      <c r="AN275" s="68"/>
      <c r="AO275" s="68"/>
      <c r="AP275" s="68"/>
      <c r="AQ275" s="68"/>
      <c r="AR275" s="68"/>
      <c r="AS275" s="68"/>
      <c r="AT275" s="68"/>
      <c r="AU275" s="68"/>
      <c r="AV275" s="68"/>
    </row>
    <row r="276" spans="3:48">
      <c r="C276" s="39"/>
      <c r="D276" s="39"/>
      <c r="AA276" s="68"/>
      <c r="AB276" s="68"/>
      <c r="AC276" s="68"/>
      <c r="AD276" s="68"/>
      <c r="AE276" s="68"/>
      <c r="AG276" s="167"/>
      <c r="AN276" s="68"/>
      <c r="AO276" s="68"/>
      <c r="AP276" s="68"/>
      <c r="AQ276" s="68"/>
      <c r="AR276" s="68"/>
      <c r="AS276" s="68"/>
      <c r="AT276" s="68"/>
      <c r="AU276" s="68"/>
    </row>
    <row r="277" spans="3:48">
      <c r="C277" s="39"/>
      <c r="D277" s="39"/>
      <c r="AA277" s="68"/>
      <c r="AB277" s="68"/>
      <c r="AC277" s="68"/>
      <c r="AD277" s="68"/>
      <c r="AE277" s="68"/>
      <c r="AG277" s="167"/>
      <c r="AN277" s="68"/>
      <c r="AO277" s="68"/>
      <c r="AP277" s="68"/>
      <c r="AQ277" s="68"/>
      <c r="AR277" s="68"/>
      <c r="AS277" s="68"/>
      <c r="AT277" s="68"/>
      <c r="AU277" s="68"/>
    </row>
    <row r="278" spans="3:48">
      <c r="C278" s="39"/>
      <c r="D278" s="39"/>
      <c r="AA278" s="68"/>
      <c r="AB278" s="68"/>
      <c r="AC278" s="68"/>
      <c r="AD278" s="68"/>
      <c r="AE278" s="68"/>
      <c r="AG278" s="167"/>
      <c r="AN278" s="68"/>
      <c r="AO278" s="68"/>
      <c r="AP278" s="68"/>
      <c r="AQ278" s="68"/>
      <c r="AR278" s="68"/>
      <c r="AS278" s="68"/>
      <c r="AT278" s="68"/>
      <c r="AU278" s="68"/>
    </row>
    <row r="279" spans="3:48">
      <c r="C279" s="39"/>
      <c r="D279" s="39"/>
      <c r="AA279" s="68"/>
      <c r="AB279" s="68"/>
      <c r="AC279" s="68"/>
      <c r="AD279" s="68"/>
      <c r="AE279" s="68"/>
      <c r="AG279" s="167"/>
      <c r="AN279" s="68"/>
      <c r="AO279" s="68"/>
      <c r="AP279" s="68"/>
      <c r="AQ279" s="68"/>
      <c r="AR279" s="68"/>
      <c r="AS279" s="68"/>
      <c r="AT279" s="68"/>
      <c r="AU279" s="68"/>
    </row>
    <row r="280" spans="3:48">
      <c r="C280" s="39"/>
      <c r="D280" s="39"/>
      <c r="AA280" s="68"/>
      <c r="AB280" s="68"/>
      <c r="AC280" s="68"/>
      <c r="AD280" s="68"/>
      <c r="AE280" s="68"/>
      <c r="AG280" s="167"/>
      <c r="AN280" s="68"/>
      <c r="AO280" s="68"/>
      <c r="AP280" s="68"/>
      <c r="AQ280" s="68"/>
      <c r="AR280" s="68"/>
      <c r="AS280" s="68"/>
      <c r="AT280" s="68"/>
      <c r="AU280" s="68"/>
      <c r="AV280" s="68"/>
    </row>
    <row r="281" spans="3:48">
      <c r="C281" s="39"/>
      <c r="D281" s="39"/>
      <c r="AA281" s="68"/>
      <c r="AB281" s="68"/>
      <c r="AC281" s="68"/>
      <c r="AD281" s="68"/>
      <c r="AE281" s="68"/>
      <c r="AG281" s="167"/>
      <c r="AN281" s="68"/>
      <c r="AO281" s="68"/>
      <c r="AP281" s="68"/>
      <c r="AQ281" s="68"/>
      <c r="AR281" s="68"/>
      <c r="AS281" s="68"/>
      <c r="AT281" s="68"/>
      <c r="AU281" s="68"/>
      <c r="AV281" s="68"/>
    </row>
    <row r="282" spans="3:48">
      <c r="C282" s="39"/>
      <c r="D282" s="39"/>
      <c r="AA282" s="68"/>
      <c r="AB282" s="68"/>
      <c r="AC282" s="68"/>
      <c r="AD282" s="68"/>
      <c r="AE282" s="68"/>
      <c r="AG282" s="167"/>
      <c r="AN282" s="68"/>
      <c r="AO282" s="68"/>
      <c r="AP282" s="68"/>
      <c r="AQ282" s="68"/>
      <c r="AR282" s="68"/>
      <c r="AS282" s="68"/>
      <c r="AT282" s="68"/>
      <c r="AU282" s="68"/>
    </row>
    <row r="283" spans="3:48">
      <c r="C283" s="39"/>
      <c r="D283" s="39"/>
      <c r="AA283" s="68"/>
      <c r="AB283" s="68"/>
      <c r="AC283" s="68"/>
      <c r="AD283" s="68"/>
      <c r="AE283" s="68"/>
      <c r="AG283" s="167"/>
      <c r="AN283" s="68"/>
      <c r="AO283" s="68"/>
      <c r="AP283" s="68"/>
      <c r="AQ283" s="68"/>
      <c r="AR283" s="68"/>
      <c r="AS283" s="68"/>
      <c r="AT283" s="68"/>
      <c r="AU283" s="68"/>
    </row>
    <row r="284" spans="3:48">
      <c r="C284" s="39"/>
      <c r="D284" s="39"/>
      <c r="AA284" s="68"/>
      <c r="AB284" s="68"/>
      <c r="AC284" s="68"/>
      <c r="AD284" s="68"/>
      <c r="AE284" s="68"/>
      <c r="AG284" s="167"/>
      <c r="AN284" s="68"/>
      <c r="AO284" s="68"/>
      <c r="AP284" s="68"/>
      <c r="AQ284" s="68"/>
      <c r="AR284" s="68"/>
      <c r="AS284" s="68"/>
      <c r="AT284" s="68"/>
      <c r="AU284" s="68"/>
    </row>
    <row r="285" spans="3:48">
      <c r="C285" s="39"/>
      <c r="D285" s="39"/>
      <c r="AA285" s="68"/>
      <c r="AB285" s="68"/>
      <c r="AC285" s="68"/>
      <c r="AD285" s="68"/>
      <c r="AE285" s="68"/>
      <c r="AG285" s="167"/>
      <c r="AN285" s="68"/>
      <c r="AO285" s="68"/>
      <c r="AP285" s="68"/>
      <c r="AQ285" s="68"/>
      <c r="AR285" s="68"/>
      <c r="AS285" s="68"/>
      <c r="AT285" s="68"/>
      <c r="AU285" s="68"/>
    </row>
    <row r="286" spans="3:48">
      <c r="C286" s="39"/>
      <c r="D286" s="39"/>
      <c r="AA286" s="68"/>
      <c r="AB286" s="68"/>
      <c r="AC286" s="68"/>
      <c r="AD286" s="68"/>
      <c r="AE286" s="68"/>
      <c r="AG286" s="167"/>
      <c r="AN286" s="68"/>
      <c r="AO286" s="68"/>
      <c r="AP286" s="68"/>
      <c r="AQ286" s="68"/>
      <c r="AR286" s="68"/>
      <c r="AS286" s="68"/>
      <c r="AT286" s="68"/>
      <c r="AU286" s="68"/>
      <c r="AV286" s="68"/>
    </row>
    <row r="287" spans="3:48">
      <c r="C287" s="39"/>
      <c r="D287" s="39"/>
      <c r="AA287" s="68"/>
      <c r="AB287" s="68"/>
      <c r="AC287" s="68"/>
      <c r="AD287" s="68"/>
      <c r="AE287" s="68"/>
      <c r="AG287" s="167"/>
      <c r="AN287" s="68"/>
      <c r="AO287" s="68"/>
      <c r="AP287" s="68"/>
      <c r="AQ287" s="68"/>
      <c r="AR287" s="68"/>
      <c r="AS287" s="68"/>
      <c r="AT287" s="68"/>
      <c r="AU287" s="68"/>
      <c r="AV287" s="68"/>
    </row>
    <row r="288" spans="3:48">
      <c r="C288" s="39"/>
      <c r="D288" s="39"/>
      <c r="AA288" s="68"/>
      <c r="AB288" s="68"/>
      <c r="AC288" s="68"/>
      <c r="AD288" s="68"/>
      <c r="AE288" s="68"/>
      <c r="AG288" s="167"/>
      <c r="AN288" s="68"/>
      <c r="AO288" s="68"/>
      <c r="AP288" s="68"/>
      <c r="AQ288" s="68"/>
      <c r="AR288" s="68"/>
      <c r="AS288" s="68"/>
      <c r="AT288" s="68"/>
      <c r="AU288" s="68"/>
    </row>
    <row r="289" spans="3:48">
      <c r="C289" s="39"/>
      <c r="D289" s="39"/>
      <c r="AA289" s="68"/>
      <c r="AB289" s="68"/>
      <c r="AC289" s="68"/>
      <c r="AD289" s="68"/>
      <c r="AE289" s="68"/>
      <c r="AG289" s="167"/>
      <c r="AN289" s="68"/>
      <c r="AO289" s="68"/>
      <c r="AP289" s="68"/>
      <c r="AQ289" s="68"/>
      <c r="AR289" s="68"/>
      <c r="AS289" s="68"/>
      <c r="AT289" s="68"/>
      <c r="AU289" s="68"/>
    </row>
    <row r="290" spans="3:48">
      <c r="C290" s="39"/>
      <c r="D290" s="39"/>
      <c r="AA290" s="68"/>
      <c r="AB290" s="68"/>
      <c r="AC290" s="68"/>
      <c r="AD290" s="68"/>
      <c r="AE290" s="68"/>
      <c r="AG290" s="167"/>
      <c r="AN290" s="68"/>
      <c r="AO290" s="68"/>
      <c r="AP290" s="68"/>
      <c r="AQ290" s="68"/>
      <c r="AR290" s="68"/>
      <c r="AS290" s="68"/>
      <c r="AT290" s="68"/>
      <c r="AU290" s="68"/>
    </row>
    <row r="291" spans="3:48">
      <c r="C291" s="39"/>
      <c r="D291" s="39"/>
      <c r="AA291" s="68"/>
      <c r="AB291" s="68"/>
      <c r="AC291" s="68"/>
      <c r="AD291" s="68"/>
      <c r="AE291" s="68"/>
      <c r="AG291" s="167"/>
      <c r="AN291" s="68"/>
      <c r="AO291" s="68"/>
      <c r="AP291" s="68"/>
      <c r="AQ291" s="68"/>
      <c r="AR291" s="68"/>
      <c r="AS291" s="68"/>
      <c r="AT291" s="68"/>
      <c r="AU291" s="68"/>
    </row>
    <row r="292" spans="3:48">
      <c r="C292" s="39"/>
      <c r="D292" s="39"/>
      <c r="AA292" s="68"/>
      <c r="AB292" s="68"/>
      <c r="AC292" s="68"/>
      <c r="AD292" s="68"/>
      <c r="AE292" s="68"/>
      <c r="AG292" s="167"/>
      <c r="AN292" s="68"/>
      <c r="AO292" s="68"/>
      <c r="AP292" s="68"/>
      <c r="AQ292" s="68"/>
      <c r="AR292" s="68"/>
      <c r="AS292" s="68"/>
      <c r="AT292" s="68"/>
      <c r="AU292" s="68"/>
    </row>
    <row r="293" spans="3:48">
      <c r="C293" s="39"/>
      <c r="D293" s="39"/>
      <c r="AA293" s="68"/>
      <c r="AB293" s="68"/>
      <c r="AC293" s="68"/>
      <c r="AD293" s="68"/>
      <c r="AE293" s="68"/>
      <c r="AG293" s="167"/>
      <c r="AN293" s="68"/>
      <c r="AO293" s="68"/>
      <c r="AP293" s="68"/>
      <c r="AQ293" s="68"/>
      <c r="AR293" s="68"/>
      <c r="AS293" s="68"/>
      <c r="AT293" s="68"/>
      <c r="AU293" s="68"/>
    </row>
    <row r="294" spans="3:48">
      <c r="C294" s="39"/>
      <c r="D294" s="39"/>
      <c r="AA294" s="68"/>
      <c r="AB294" s="68"/>
      <c r="AC294" s="68"/>
      <c r="AD294" s="68"/>
      <c r="AE294" s="68"/>
      <c r="AG294" s="167"/>
      <c r="AN294" s="68"/>
      <c r="AO294" s="68"/>
      <c r="AP294" s="68"/>
      <c r="AQ294" s="68"/>
      <c r="AR294" s="68"/>
      <c r="AS294" s="68"/>
      <c r="AT294" s="68"/>
      <c r="AU294" s="68"/>
      <c r="AV294" s="68"/>
    </row>
    <row r="295" spans="3:48">
      <c r="C295" s="39"/>
      <c r="D295" s="39"/>
      <c r="AA295" s="68"/>
      <c r="AB295" s="68"/>
      <c r="AC295" s="68"/>
      <c r="AD295" s="68"/>
      <c r="AE295" s="68"/>
      <c r="AG295" s="167"/>
      <c r="AN295" s="68"/>
      <c r="AO295" s="68"/>
      <c r="AP295" s="68"/>
      <c r="AQ295" s="68"/>
      <c r="AR295" s="68"/>
      <c r="AS295" s="68"/>
      <c r="AT295" s="68"/>
      <c r="AU295" s="68"/>
      <c r="AV295" s="68"/>
    </row>
    <row r="296" spans="3:48">
      <c r="C296" s="39"/>
      <c r="D296" s="39"/>
      <c r="AA296" s="68"/>
      <c r="AB296" s="68"/>
      <c r="AC296" s="68"/>
      <c r="AD296" s="68"/>
      <c r="AE296" s="68"/>
      <c r="AG296" s="167"/>
      <c r="AN296" s="68"/>
      <c r="AO296" s="68"/>
      <c r="AP296" s="68"/>
      <c r="AQ296" s="68"/>
      <c r="AR296" s="68"/>
      <c r="AS296" s="68"/>
      <c r="AT296" s="68"/>
      <c r="AU296" s="68"/>
      <c r="AV296" s="68"/>
    </row>
    <row r="297" spans="3:48">
      <c r="C297" s="39"/>
      <c r="D297" s="39"/>
      <c r="AA297" s="68"/>
      <c r="AB297" s="68"/>
      <c r="AC297" s="68"/>
      <c r="AD297" s="68"/>
      <c r="AE297" s="68"/>
      <c r="AG297" s="167"/>
      <c r="AN297" s="68"/>
      <c r="AO297" s="68"/>
      <c r="AP297" s="68"/>
      <c r="AQ297" s="68"/>
      <c r="AR297" s="68"/>
      <c r="AS297" s="68"/>
      <c r="AT297" s="68"/>
      <c r="AU297" s="68"/>
    </row>
    <row r="298" spans="3:48">
      <c r="C298" s="39"/>
      <c r="D298" s="39"/>
      <c r="AA298" s="68"/>
      <c r="AB298" s="68"/>
      <c r="AC298" s="68"/>
      <c r="AD298" s="68"/>
      <c r="AE298" s="68"/>
      <c r="AG298" s="167"/>
      <c r="AN298" s="68"/>
      <c r="AO298" s="68"/>
      <c r="AP298" s="68"/>
      <c r="AQ298" s="68"/>
      <c r="AR298" s="68"/>
      <c r="AS298" s="68"/>
      <c r="AT298" s="68"/>
      <c r="AU298" s="68"/>
    </row>
    <row r="299" spans="3:48">
      <c r="C299" s="39"/>
      <c r="D299" s="39"/>
      <c r="AA299" s="68"/>
      <c r="AB299" s="68"/>
      <c r="AC299" s="68"/>
      <c r="AD299" s="68"/>
      <c r="AE299" s="68"/>
      <c r="AG299" s="167"/>
      <c r="AN299" s="68"/>
      <c r="AO299" s="68"/>
      <c r="AP299" s="68"/>
      <c r="AQ299" s="68"/>
      <c r="AR299" s="68"/>
      <c r="AS299" s="68"/>
      <c r="AT299" s="68"/>
      <c r="AU299" s="68"/>
    </row>
    <row r="300" spans="3:48">
      <c r="C300" s="39"/>
      <c r="D300" s="39"/>
      <c r="AA300" s="68"/>
      <c r="AB300" s="68"/>
      <c r="AC300" s="68"/>
      <c r="AD300" s="68"/>
      <c r="AE300" s="68"/>
      <c r="AG300" s="167"/>
      <c r="AN300" s="68"/>
      <c r="AO300" s="68"/>
      <c r="AP300" s="68"/>
      <c r="AQ300" s="68"/>
      <c r="AR300" s="68"/>
      <c r="AS300" s="68"/>
      <c r="AT300" s="68"/>
      <c r="AU300" s="68"/>
    </row>
    <row r="301" spans="3:48">
      <c r="C301" s="39"/>
      <c r="D301" s="39"/>
      <c r="AA301" s="68"/>
      <c r="AB301" s="68"/>
      <c r="AC301" s="68"/>
      <c r="AD301" s="68"/>
      <c r="AE301" s="68"/>
      <c r="AG301" s="167"/>
      <c r="AN301" s="68"/>
      <c r="AO301" s="68"/>
      <c r="AP301" s="68"/>
      <c r="AQ301" s="68"/>
      <c r="AR301" s="68"/>
      <c r="AS301" s="68"/>
      <c r="AT301" s="68"/>
      <c r="AU301" s="68"/>
    </row>
    <row r="302" spans="3:48">
      <c r="C302" s="39"/>
      <c r="D302" s="39"/>
      <c r="AA302" s="68"/>
      <c r="AB302" s="68"/>
      <c r="AC302" s="68"/>
      <c r="AD302" s="68"/>
      <c r="AE302" s="68"/>
      <c r="AG302" s="167"/>
      <c r="AN302" s="68"/>
      <c r="AO302" s="68"/>
      <c r="AP302" s="68"/>
      <c r="AQ302" s="68"/>
      <c r="AR302" s="68"/>
      <c r="AS302" s="68"/>
      <c r="AT302" s="68"/>
      <c r="AU302" s="68"/>
    </row>
    <row r="303" spans="3:48">
      <c r="C303" s="39"/>
      <c r="D303" s="39"/>
      <c r="AA303" s="68"/>
      <c r="AB303" s="68"/>
      <c r="AC303" s="68"/>
      <c r="AD303" s="68"/>
      <c r="AE303" s="68"/>
      <c r="AG303" s="167"/>
      <c r="AN303" s="68"/>
      <c r="AO303" s="68"/>
      <c r="AP303" s="68"/>
      <c r="AQ303" s="68"/>
      <c r="AR303" s="68"/>
      <c r="AS303" s="68"/>
      <c r="AT303" s="68"/>
      <c r="AU303" s="68"/>
    </row>
    <row r="304" spans="3:48">
      <c r="C304" s="39"/>
      <c r="D304" s="39"/>
      <c r="AA304" s="68"/>
      <c r="AB304" s="68"/>
      <c r="AC304" s="68"/>
      <c r="AD304" s="68"/>
      <c r="AE304" s="68"/>
      <c r="AG304" s="167"/>
      <c r="AN304" s="68"/>
      <c r="AO304" s="68"/>
      <c r="AP304" s="68"/>
      <c r="AQ304" s="68"/>
      <c r="AR304" s="68"/>
      <c r="AS304" s="68"/>
      <c r="AT304" s="68"/>
      <c r="AU304" s="68"/>
      <c r="AV304" s="68"/>
    </row>
    <row r="305" spans="3:48">
      <c r="C305" s="39"/>
      <c r="D305" s="39"/>
      <c r="AA305" s="68"/>
      <c r="AB305" s="68"/>
      <c r="AC305" s="68"/>
      <c r="AD305" s="68"/>
      <c r="AE305" s="68"/>
      <c r="AG305" s="167"/>
      <c r="AN305" s="68"/>
      <c r="AO305" s="68"/>
      <c r="AP305" s="68"/>
      <c r="AQ305" s="68"/>
      <c r="AR305" s="68"/>
      <c r="AS305" s="68"/>
      <c r="AT305" s="68"/>
      <c r="AU305" s="68"/>
      <c r="AV305" s="68"/>
    </row>
    <row r="306" spans="3:48">
      <c r="C306" s="39"/>
      <c r="D306" s="39"/>
      <c r="AA306" s="68"/>
      <c r="AB306" s="68"/>
      <c r="AC306" s="68"/>
      <c r="AD306" s="68"/>
      <c r="AE306" s="68"/>
      <c r="AG306" s="167"/>
      <c r="AN306" s="68"/>
      <c r="AO306" s="68"/>
      <c r="AP306" s="68"/>
      <c r="AQ306" s="68"/>
      <c r="AR306" s="68"/>
      <c r="AS306" s="68"/>
      <c r="AT306" s="68"/>
      <c r="AU306" s="68"/>
      <c r="AV306" s="68"/>
    </row>
    <row r="307" spans="3:48">
      <c r="C307" s="39"/>
      <c r="D307" s="39"/>
      <c r="AA307" s="68"/>
      <c r="AB307" s="68"/>
      <c r="AC307" s="68"/>
      <c r="AD307" s="68"/>
      <c r="AE307" s="68"/>
      <c r="AG307" s="167"/>
      <c r="AN307" s="68"/>
      <c r="AO307" s="68"/>
      <c r="AP307" s="68"/>
      <c r="AQ307" s="68"/>
      <c r="AR307" s="68"/>
      <c r="AS307" s="68"/>
      <c r="AT307" s="68"/>
      <c r="AU307" s="68"/>
    </row>
    <row r="308" spans="3:48">
      <c r="C308" s="39"/>
      <c r="D308" s="39"/>
      <c r="AA308" s="68"/>
      <c r="AB308" s="68"/>
      <c r="AC308" s="68"/>
      <c r="AD308" s="68"/>
      <c r="AE308" s="68"/>
      <c r="AG308" s="167"/>
      <c r="AN308" s="68"/>
      <c r="AO308" s="68"/>
      <c r="AP308" s="68"/>
      <c r="AQ308" s="68"/>
      <c r="AR308" s="68"/>
      <c r="AS308" s="68"/>
      <c r="AT308" s="68"/>
      <c r="AU308" s="68"/>
    </row>
    <row r="309" spans="3:48">
      <c r="C309" s="39"/>
      <c r="D309" s="39"/>
      <c r="AA309" s="68"/>
      <c r="AB309" s="68"/>
      <c r="AC309" s="68"/>
      <c r="AD309" s="68"/>
      <c r="AE309" s="68"/>
      <c r="AG309" s="167"/>
      <c r="AN309" s="68"/>
      <c r="AO309" s="68"/>
      <c r="AP309" s="68"/>
      <c r="AQ309" s="68"/>
      <c r="AR309" s="68"/>
      <c r="AS309" s="68"/>
      <c r="AT309" s="68"/>
      <c r="AU309" s="68"/>
    </row>
    <row r="310" spans="3:48">
      <c r="C310" s="39"/>
      <c r="D310" s="39"/>
      <c r="AA310" s="68"/>
      <c r="AB310" s="68"/>
      <c r="AC310" s="68"/>
      <c r="AD310" s="68"/>
      <c r="AE310" s="68"/>
      <c r="AG310" s="167"/>
      <c r="AN310" s="68"/>
      <c r="AO310" s="68"/>
      <c r="AP310" s="68"/>
      <c r="AQ310" s="68"/>
      <c r="AR310" s="68"/>
      <c r="AS310" s="68"/>
      <c r="AT310" s="68"/>
      <c r="AU310" s="68"/>
    </row>
    <row r="311" spans="3:48">
      <c r="C311" s="39"/>
      <c r="D311" s="39"/>
      <c r="AA311" s="68"/>
      <c r="AB311" s="68"/>
      <c r="AC311" s="68"/>
      <c r="AD311" s="68"/>
      <c r="AE311" s="68"/>
      <c r="AG311" s="167"/>
      <c r="AN311" s="68"/>
      <c r="AO311" s="68"/>
      <c r="AP311" s="68"/>
      <c r="AQ311" s="68"/>
      <c r="AR311" s="68"/>
      <c r="AS311" s="68"/>
      <c r="AT311" s="68"/>
      <c r="AU311" s="68"/>
    </row>
    <row r="312" spans="3:48">
      <c r="C312" s="39"/>
      <c r="D312" s="39"/>
      <c r="AA312" s="68"/>
      <c r="AB312" s="68"/>
      <c r="AC312" s="68"/>
      <c r="AD312" s="68"/>
      <c r="AE312" s="68"/>
      <c r="AG312" s="167"/>
      <c r="AN312" s="68"/>
      <c r="AO312" s="68"/>
      <c r="AP312" s="68"/>
      <c r="AQ312" s="68"/>
      <c r="AR312" s="68"/>
      <c r="AS312" s="68"/>
      <c r="AT312" s="68"/>
      <c r="AU312" s="68"/>
    </row>
    <row r="313" spans="3:48">
      <c r="C313" s="39"/>
      <c r="D313" s="39"/>
      <c r="AA313" s="68"/>
      <c r="AB313" s="68"/>
      <c r="AC313" s="68"/>
      <c r="AD313" s="68"/>
      <c r="AE313" s="68"/>
      <c r="AG313" s="167"/>
      <c r="AN313" s="68"/>
      <c r="AO313" s="68"/>
      <c r="AP313" s="68"/>
      <c r="AQ313" s="68"/>
      <c r="AR313" s="68"/>
      <c r="AS313" s="68"/>
      <c r="AT313" s="68"/>
      <c r="AU313" s="68"/>
    </row>
    <row r="314" spans="3:48">
      <c r="C314" s="39"/>
      <c r="D314" s="39"/>
      <c r="AA314" s="68"/>
      <c r="AB314" s="68"/>
      <c r="AC314" s="68"/>
      <c r="AD314" s="68"/>
      <c r="AE314" s="68"/>
      <c r="AG314" s="167"/>
      <c r="AN314" s="68"/>
      <c r="AO314" s="68"/>
      <c r="AP314" s="68"/>
      <c r="AQ314" s="68"/>
      <c r="AR314" s="68"/>
      <c r="AS314" s="68"/>
      <c r="AT314" s="68"/>
      <c r="AU314" s="68"/>
    </row>
    <row r="315" spans="3:48">
      <c r="C315" s="39"/>
      <c r="D315" s="39"/>
      <c r="AA315" s="68"/>
      <c r="AB315" s="68"/>
      <c r="AC315" s="68"/>
      <c r="AD315" s="68"/>
      <c r="AE315" s="68"/>
      <c r="AG315" s="167"/>
      <c r="AN315" s="68"/>
      <c r="AO315" s="68"/>
      <c r="AP315" s="68"/>
      <c r="AQ315" s="68"/>
      <c r="AR315" s="68"/>
      <c r="AS315" s="68"/>
      <c r="AT315" s="68"/>
      <c r="AU315" s="68"/>
    </row>
    <row r="316" spans="3:48">
      <c r="C316" s="39"/>
      <c r="D316" s="39"/>
      <c r="AA316" s="68"/>
      <c r="AB316" s="68"/>
      <c r="AC316" s="68"/>
      <c r="AD316" s="68"/>
      <c r="AE316" s="68"/>
      <c r="AG316" s="167"/>
      <c r="AN316" s="68"/>
      <c r="AO316" s="68"/>
      <c r="AP316" s="68"/>
      <c r="AQ316" s="68"/>
      <c r="AR316" s="68"/>
      <c r="AS316" s="68"/>
      <c r="AT316" s="68"/>
      <c r="AU316" s="68"/>
    </row>
    <row r="317" spans="3:48">
      <c r="C317" s="39"/>
      <c r="D317" s="39"/>
      <c r="AA317" s="68"/>
      <c r="AB317" s="68"/>
      <c r="AC317" s="68"/>
      <c r="AD317" s="68"/>
      <c r="AE317" s="68"/>
      <c r="AG317" s="167"/>
      <c r="AN317" s="68"/>
      <c r="AO317" s="68"/>
      <c r="AP317" s="68"/>
      <c r="AQ317" s="68"/>
      <c r="AR317" s="68"/>
      <c r="AS317" s="68"/>
      <c r="AT317" s="68"/>
      <c r="AU317" s="68"/>
    </row>
    <row r="318" spans="3:48">
      <c r="C318" s="39"/>
      <c r="D318" s="39"/>
      <c r="AA318" s="68"/>
      <c r="AB318" s="68"/>
      <c r="AC318" s="68"/>
      <c r="AD318" s="68"/>
      <c r="AE318" s="68"/>
      <c r="AG318" s="167"/>
      <c r="AN318" s="68"/>
      <c r="AO318" s="68"/>
      <c r="AP318" s="68"/>
      <c r="AQ318" s="68"/>
      <c r="AR318" s="68"/>
      <c r="AS318" s="68"/>
      <c r="AT318" s="68"/>
      <c r="AU318" s="68"/>
    </row>
    <row r="319" spans="3:48">
      <c r="C319" s="39"/>
      <c r="D319" s="39"/>
      <c r="AA319" s="68"/>
      <c r="AB319" s="68"/>
      <c r="AC319" s="68"/>
      <c r="AD319" s="68"/>
      <c r="AE319" s="68"/>
      <c r="AG319" s="167"/>
      <c r="AN319" s="68"/>
      <c r="AO319" s="68"/>
      <c r="AP319" s="68"/>
      <c r="AQ319" s="68"/>
      <c r="AR319" s="68"/>
      <c r="AS319" s="68"/>
      <c r="AT319" s="68"/>
      <c r="AU319" s="68"/>
    </row>
    <row r="320" spans="3:48">
      <c r="C320" s="39"/>
      <c r="D320" s="39"/>
      <c r="AA320" s="68"/>
      <c r="AB320" s="68"/>
      <c r="AC320" s="68"/>
      <c r="AD320" s="68"/>
      <c r="AE320" s="68"/>
      <c r="AG320" s="167"/>
      <c r="AN320" s="68"/>
      <c r="AO320" s="68"/>
      <c r="AP320" s="68"/>
      <c r="AQ320" s="68"/>
      <c r="AR320" s="68"/>
      <c r="AS320" s="68"/>
      <c r="AT320" s="68"/>
      <c r="AU320" s="68"/>
    </row>
    <row r="321" spans="3:48">
      <c r="C321" s="39"/>
      <c r="D321" s="39"/>
      <c r="AA321" s="68"/>
      <c r="AB321" s="68"/>
      <c r="AC321" s="68"/>
      <c r="AD321" s="68"/>
      <c r="AE321" s="68"/>
      <c r="AG321" s="167"/>
      <c r="AN321" s="68"/>
      <c r="AO321" s="68"/>
      <c r="AP321" s="68"/>
      <c r="AQ321" s="68"/>
      <c r="AR321" s="68"/>
      <c r="AS321" s="68"/>
      <c r="AT321" s="68"/>
      <c r="AU321" s="68"/>
    </row>
    <row r="322" spans="3:48">
      <c r="C322" s="39"/>
      <c r="D322" s="39"/>
      <c r="AA322" s="68"/>
      <c r="AB322" s="68"/>
      <c r="AC322" s="68"/>
      <c r="AD322" s="68"/>
      <c r="AE322" s="68"/>
      <c r="AG322" s="167"/>
      <c r="AN322" s="68"/>
      <c r="AO322" s="68"/>
      <c r="AP322" s="68"/>
      <c r="AQ322" s="68"/>
      <c r="AR322" s="68"/>
      <c r="AS322" s="68"/>
      <c r="AT322" s="68"/>
      <c r="AU322" s="68"/>
      <c r="AV322" s="68"/>
    </row>
    <row r="323" spans="3:48">
      <c r="C323" s="39"/>
      <c r="D323" s="39"/>
      <c r="AA323" s="68"/>
      <c r="AB323" s="68"/>
      <c r="AC323" s="68"/>
      <c r="AD323" s="68"/>
      <c r="AE323" s="68"/>
      <c r="AG323" s="167"/>
      <c r="AN323" s="68"/>
      <c r="AO323" s="68"/>
      <c r="AP323" s="68"/>
      <c r="AQ323" s="68"/>
      <c r="AR323" s="68"/>
      <c r="AS323" s="68"/>
      <c r="AT323" s="68"/>
      <c r="AU323" s="68"/>
    </row>
    <row r="324" spans="3:48">
      <c r="C324" s="39"/>
      <c r="D324" s="39"/>
      <c r="AA324" s="68"/>
      <c r="AB324" s="68"/>
      <c r="AC324" s="68"/>
      <c r="AD324" s="68"/>
      <c r="AE324" s="68"/>
      <c r="AG324" s="167"/>
      <c r="AN324" s="68"/>
      <c r="AO324" s="68"/>
      <c r="AP324" s="68"/>
      <c r="AQ324" s="68"/>
      <c r="AR324" s="68"/>
      <c r="AS324" s="68"/>
      <c r="AT324" s="68"/>
      <c r="AU324" s="68"/>
    </row>
    <row r="325" spans="3:48">
      <c r="C325" s="39"/>
      <c r="D325" s="39"/>
      <c r="AA325" s="68"/>
      <c r="AB325" s="68"/>
      <c r="AC325" s="68"/>
      <c r="AD325" s="68"/>
      <c r="AE325" s="68"/>
      <c r="AG325" s="167"/>
      <c r="AN325" s="68"/>
      <c r="AO325" s="68"/>
      <c r="AP325" s="68"/>
      <c r="AQ325" s="68"/>
      <c r="AR325" s="68"/>
      <c r="AS325" s="68"/>
      <c r="AT325" s="68"/>
      <c r="AU325" s="68"/>
    </row>
    <row r="326" spans="3:48">
      <c r="C326" s="39"/>
      <c r="D326" s="39"/>
      <c r="AA326" s="68"/>
      <c r="AB326" s="68"/>
      <c r="AC326" s="68"/>
      <c r="AD326" s="68"/>
      <c r="AE326" s="68"/>
      <c r="AG326" s="167"/>
      <c r="AN326" s="68"/>
      <c r="AO326" s="68"/>
      <c r="AP326" s="68"/>
      <c r="AQ326" s="68"/>
      <c r="AR326" s="68"/>
      <c r="AS326" s="68"/>
      <c r="AT326" s="68"/>
      <c r="AU326" s="68"/>
    </row>
    <row r="327" spans="3:48">
      <c r="C327" s="39"/>
      <c r="D327" s="39"/>
      <c r="AA327" s="68"/>
      <c r="AB327" s="68"/>
      <c r="AC327" s="68"/>
      <c r="AD327" s="68"/>
      <c r="AE327" s="68"/>
      <c r="AG327" s="167"/>
      <c r="AN327" s="68"/>
      <c r="AO327" s="68"/>
      <c r="AP327" s="68"/>
      <c r="AQ327" s="68"/>
      <c r="AR327" s="68"/>
      <c r="AS327" s="68"/>
      <c r="AT327" s="68"/>
      <c r="AU327" s="68"/>
    </row>
    <row r="328" spans="3:48">
      <c r="C328" s="39"/>
      <c r="D328" s="39"/>
      <c r="AA328" s="68"/>
      <c r="AB328" s="68"/>
      <c r="AC328" s="68"/>
      <c r="AD328" s="68"/>
      <c r="AE328" s="68"/>
      <c r="AG328" s="167"/>
      <c r="AN328" s="68"/>
      <c r="AO328" s="68"/>
      <c r="AP328" s="68"/>
      <c r="AQ328" s="68"/>
      <c r="AR328" s="68"/>
      <c r="AS328" s="68"/>
      <c r="AT328" s="68"/>
      <c r="AU328" s="68"/>
    </row>
    <row r="329" spans="3:48">
      <c r="C329" s="39"/>
      <c r="D329" s="39"/>
      <c r="AA329" s="68"/>
      <c r="AB329" s="68"/>
      <c r="AC329" s="68"/>
      <c r="AD329" s="68"/>
      <c r="AE329" s="68"/>
      <c r="AG329" s="167"/>
      <c r="AN329" s="68"/>
      <c r="AO329" s="68"/>
      <c r="AP329" s="68"/>
      <c r="AQ329" s="68"/>
      <c r="AR329" s="68"/>
      <c r="AS329" s="68"/>
      <c r="AT329" s="68"/>
      <c r="AU329" s="68"/>
    </row>
    <row r="330" spans="3:48">
      <c r="C330" s="39"/>
      <c r="D330" s="39"/>
      <c r="AA330" s="68"/>
      <c r="AB330" s="68"/>
      <c r="AC330" s="68"/>
      <c r="AD330" s="68"/>
      <c r="AE330" s="68"/>
      <c r="AG330" s="167"/>
      <c r="AN330" s="68"/>
      <c r="AO330" s="68"/>
      <c r="AP330" s="68"/>
      <c r="AQ330" s="68"/>
      <c r="AR330" s="68"/>
      <c r="AS330" s="68"/>
      <c r="AT330" s="68"/>
      <c r="AU330" s="68"/>
    </row>
    <row r="331" spans="3:48">
      <c r="C331" s="39"/>
      <c r="D331" s="39"/>
      <c r="AA331" s="68"/>
      <c r="AB331" s="68"/>
      <c r="AC331" s="68"/>
      <c r="AD331" s="68"/>
      <c r="AE331" s="68"/>
      <c r="AG331" s="167"/>
      <c r="AN331" s="68"/>
      <c r="AO331" s="68"/>
      <c r="AP331" s="68"/>
      <c r="AQ331" s="68"/>
      <c r="AR331" s="68"/>
      <c r="AS331" s="68"/>
      <c r="AT331" s="68"/>
      <c r="AU331" s="68"/>
    </row>
    <row r="332" spans="3:48">
      <c r="C332" s="39"/>
      <c r="D332" s="39"/>
      <c r="AA332" s="68"/>
      <c r="AB332" s="68"/>
      <c r="AC332" s="68"/>
      <c r="AD332" s="68"/>
      <c r="AE332" s="68"/>
      <c r="AG332" s="167"/>
      <c r="AN332" s="68"/>
      <c r="AO332" s="68"/>
      <c r="AP332" s="68"/>
      <c r="AQ332" s="68"/>
      <c r="AR332" s="68"/>
      <c r="AS332" s="68"/>
      <c r="AT332" s="68"/>
      <c r="AU332" s="68"/>
    </row>
    <row r="333" spans="3:48">
      <c r="C333" s="39"/>
      <c r="D333" s="39"/>
      <c r="AA333" s="68"/>
      <c r="AB333" s="68"/>
      <c r="AC333" s="68"/>
      <c r="AD333" s="68"/>
      <c r="AE333" s="68"/>
      <c r="AG333" s="167"/>
      <c r="AN333" s="68"/>
      <c r="AO333" s="68"/>
      <c r="AP333" s="68"/>
      <c r="AQ333" s="68"/>
      <c r="AR333" s="68"/>
      <c r="AS333" s="68"/>
      <c r="AT333" s="68"/>
      <c r="AU333" s="68"/>
    </row>
    <row r="334" spans="3:48">
      <c r="C334" s="39"/>
      <c r="D334" s="39"/>
      <c r="AA334" s="68"/>
      <c r="AB334" s="68"/>
      <c r="AC334" s="68"/>
      <c r="AD334" s="68"/>
      <c r="AE334" s="68"/>
      <c r="AG334" s="167"/>
      <c r="AN334" s="68"/>
      <c r="AO334" s="68"/>
      <c r="AP334" s="68"/>
      <c r="AQ334" s="68"/>
      <c r="AR334" s="68"/>
      <c r="AS334" s="68"/>
      <c r="AT334" s="68"/>
      <c r="AU334" s="68"/>
    </row>
    <row r="335" spans="3:48">
      <c r="C335" s="39"/>
      <c r="D335" s="39"/>
      <c r="AA335" s="68"/>
      <c r="AB335" s="68"/>
      <c r="AC335" s="68"/>
      <c r="AD335" s="68"/>
      <c r="AE335" s="68"/>
      <c r="AG335" s="167"/>
      <c r="AN335" s="68"/>
      <c r="AO335" s="68"/>
      <c r="AP335" s="68"/>
      <c r="AQ335" s="68"/>
      <c r="AR335" s="68"/>
      <c r="AS335" s="68"/>
      <c r="AT335" s="68"/>
      <c r="AU335" s="68"/>
    </row>
    <row r="336" spans="3:48">
      <c r="C336" s="39"/>
      <c r="D336" s="39"/>
      <c r="AA336" s="68"/>
      <c r="AB336" s="68"/>
      <c r="AC336" s="68"/>
      <c r="AD336" s="68"/>
      <c r="AE336" s="68"/>
      <c r="AG336" s="167"/>
      <c r="AN336" s="68"/>
      <c r="AO336" s="68"/>
      <c r="AP336" s="68"/>
      <c r="AQ336" s="68"/>
      <c r="AR336" s="68"/>
      <c r="AS336" s="68"/>
      <c r="AT336" s="68"/>
      <c r="AU336" s="68"/>
      <c r="AV336" s="68"/>
    </row>
    <row r="337" spans="3:47">
      <c r="C337" s="39"/>
      <c r="D337" s="39"/>
      <c r="AA337" s="68"/>
      <c r="AB337" s="68"/>
      <c r="AC337" s="68"/>
      <c r="AD337" s="68"/>
      <c r="AE337" s="68"/>
      <c r="AG337" s="167"/>
      <c r="AN337" s="68"/>
      <c r="AO337" s="68"/>
      <c r="AP337" s="68"/>
      <c r="AQ337" s="68"/>
      <c r="AR337" s="68"/>
      <c r="AS337" s="68"/>
      <c r="AT337" s="68"/>
      <c r="AU337" s="68"/>
    </row>
    <row r="338" spans="3:47">
      <c r="C338" s="39"/>
      <c r="D338" s="39"/>
      <c r="AA338" s="68"/>
      <c r="AB338" s="68"/>
      <c r="AC338" s="68"/>
      <c r="AD338" s="68"/>
      <c r="AE338" s="68"/>
      <c r="AG338" s="167"/>
      <c r="AN338" s="68"/>
      <c r="AO338" s="68"/>
      <c r="AP338" s="68"/>
      <c r="AQ338" s="68"/>
      <c r="AR338" s="68"/>
      <c r="AS338" s="68"/>
      <c r="AT338" s="68"/>
      <c r="AU338" s="68"/>
    </row>
    <row r="339" spans="3:47">
      <c r="C339" s="39"/>
      <c r="D339" s="39"/>
      <c r="AA339" s="68"/>
      <c r="AB339" s="68"/>
      <c r="AC339" s="68"/>
      <c r="AD339" s="68"/>
      <c r="AE339" s="68"/>
      <c r="AG339" s="167"/>
      <c r="AN339" s="68"/>
      <c r="AO339" s="68"/>
      <c r="AP339" s="68"/>
      <c r="AQ339" s="68"/>
      <c r="AR339" s="68"/>
      <c r="AS339" s="68"/>
      <c r="AT339" s="68"/>
      <c r="AU339" s="68"/>
    </row>
    <row r="340" spans="3:47">
      <c r="C340" s="39"/>
      <c r="D340" s="39"/>
      <c r="AA340" s="68"/>
      <c r="AB340" s="68"/>
      <c r="AC340" s="68"/>
      <c r="AD340" s="68"/>
      <c r="AE340" s="68"/>
      <c r="AG340" s="167"/>
      <c r="AN340" s="68"/>
      <c r="AO340" s="68"/>
      <c r="AP340" s="68"/>
      <c r="AQ340" s="68"/>
      <c r="AR340" s="68"/>
      <c r="AS340" s="68"/>
      <c r="AT340" s="68"/>
      <c r="AU340" s="68"/>
    </row>
    <row r="341" spans="3:47">
      <c r="C341" s="39"/>
      <c r="D341" s="39"/>
      <c r="AA341" s="68"/>
      <c r="AB341" s="68"/>
      <c r="AC341" s="68"/>
      <c r="AD341" s="68"/>
      <c r="AE341" s="68"/>
      <c r="AG341" s="167"/>
      <c r="AN341" s="68"/>
      <c r="AO341" s="68"/>
      <c r="AP341" s="68"/>
      <c r="AQ341" s="68"/>
      <c r="AR341" s="68"/>
      <c r="AS341" s="68"/>
      <c r="AT341" s="68"/>
      <c r="AU341" s="68"/>
    </row>
    <row r="342" spans="3:47">
      <c r="C342" s="39"/>
      <c r="D342" s="39"/>
      <c r="AA342" s="68"/>
      <c r="AB342" s="68"/>
      <c r="AC342" s="68"/>
      <c r="AD342" s="68"/>
      <c r="AE342" s="68"/>
      <c r="AG342" s="167"/>
      <c r="AN342" s="68"/>
      <c r="AO342" s="68"/>
      <c r="AP342" s="68"/>
      <c r="AQ342" s="68"/>
      <c r="AR342" s="68"/>
      <c r="AS342" s="68"/>
      <c r="AT342" s="68"/>
      <c r="AU342" s="68"/>
    </row>
    <row r="343" spans="3:47">
      <c r="C343" s="39"/>
      <c r="D343" s="39"/>
      <c r="AA343" s="68"/>
      <c r="AB343" s="68"/>
      <c r="AC343" s="68"/>
      <c r="AD343" s="68"/>
      <c r="AE343" s="68"/>
      <c r="AG343" s="167"/>
      <c r="AN343" s="68"/>
      <c r="AO343" s="68"/>
      <c r="AP343" s="68"/>
      <c r="AQ343" s="68"/>
      <c r="AR343" s="68"/>
      <c r="AS343" s="68"/>
      <c r="AT343" s="68"/>
      <c r="AU343" s="68"/>
    </row>
    <row r="344" spans="3:47">
      <c r="C344" s="39"/>
      <c r="D344" s="39"/>
      <c r="AA344" s="68"/>
      <c r="AB344" s="68"/>
      <c r="AC344" s="68"/>
      <c r="AD344" s="68"/>
      <c r="AE344" s="68"/>
      <c r="AG344" s="167"/>
      <c r="AN344" s="68"/>
      <c r="AO344" s="68"/>
      <c r="AP344" s="68"/>
      <c r="AQ344" s="68"/>
      <c r="AR344" s="68"/>
      <c r="AS344" s="68"/>
      <c r="AT344" s="68"/>
      <c r="AU344" s="68"/>
    </row>
    <row r="345" spans="3:47">
      <c r="C345" s="39"/>
      <c r="D345" s="39"/>
      <c r="AA345" s="68"/>
      <c r="AB345" s="68"/>
      <c r="AC345" s="68"/>
      <c r="AD345" s="68"/>
      <c r="AE345" s="68"/>
      <c r="AG345" s="167"/>
      <c r="AN345" s="68"/>
      <c r="AO345" s="68"/>
      <c r="AP345" s="68"/>
      <c r="AQ345" s="68"/>
      <c r="AR345" s="68"/>
      <c r="AS345" s="68"/>
      <c r="AT345" s="68"/>
      <c r="AU345" s="68"/>
    </row>
    <row r="346" spans="3:47">
      <c r="C346" s="39"/>
      <c r="D346" s="39"/>
      <c r="AA346" s="68"/>
      <c r="AB346" s="68"/>
      <c r="AC346" s="68"/>
      <c r="AD346" s="68"/>
      <c r="AE346" s="68"/>
      <c r="AG346" s="167"/>
      <c r="AN346" s="68"/>
      <c r="AO346" s="68"/>
      <c r="AP346" s="68"/>
      <c r="AQ346" s="68"/>
      <c r="AR346" s="68"/>
      <c r="AS346" s="68"/>
      <c r="AT346" s="68"/>
      <c r="AU346" s="68"/>
    </row>
    <row r="347" spans="3:47">
      <c r="C347" s="39"/>
      <c r="D347" s="39"/>
      <c r="AA347" s="68"/>
      <c r="AB347" s="68"/>
      <c r="AC347" s="68"/>
      <c r="AD347" s="68"/>
      <c r="AE347" s="68"/>
      <c r="AG347" s="167"/>
      <c r="AN347" s="68"/>
      <c r="AO347" s="68"/>
      <c r="AP347" s="68"/>
      <c r="AQ347" s="68"/>
      <c r="AR347" s="68"/>
      <c r="AS347" s="68"/>
      <c r="AT347" s="68"/>
      <c r="AU347" s="68"/>
    </row>
    <row r="348" spans="3:47">
      <c r="C348" s="39"/>
      <c r="D348" s="39"/>
      <c r="AA348" s="68"/>
      <c r="AB348" s="68"/>
      <c r="AC348" s="68"/>
      <c r="AD348" s="68"/>
      <c r="AE348" s="68"/>
      <c r="AG348" s="167"/>
      <c r="AN348" s="68"/>
      <c r="AO348" s="68"/>
      <c r="AP348" s="68"/>
      <c r="AQ348" s="68"/>
      <c r="AR348" s="68"/>
      <c r="AS348" s="68"/>
      <c r="AT348" s="68"/>
      <c r="AU348" s="68"/>
    </row>
    <row r="349" spans="3:47">
      <c r="C349" s="39"/>
      <c r="D349" s="39"/>
      <c r="AA349" s="68"/>
      <c r="AB349" s="68"/>
      <c r="AC349" s="68"/>
      <c r="AD349" s="68"/>
      <c r="AE349" s="68"/>
      <c r="AG349" s="167"/>
      <c r="AN349" s="68"/>
      <c r="AO349" s="68"/>
      <c r="AP349" s="68"/>
      <c r="AQ349" s="68"/>
      <c r="AR349" s="68"/>
      <c r="AS349" s="68"/>
      <c r="AT349" s="68"/>
      <c r="AU349" s="68"/>
    </row>
    <row r="350" spans="3:47">
      <c r="C350" s="39"/>
      <c r="D350" s="39"/>
      <c r="AA350" s="68"/>
      <c r="AB350" s="68"/>
      <c r="AC350" s="68"/>
      <c r="AD350" s="68"/>
      <c r="AE350" s="68"/>
      <c r="AG350" s="167"/>
      <c r="AN350" s="68"/>
      <c r="AO350" s="68"/>
      <c r="AP350" s="68"/>
      <c r="AQ350" s="68"/>
      <c r="AR350" s="68"/>
      <c r="AS350" s="68"/>
      <c r="AT350" s="68"/>
      <c r="AU350" s="68"/>
    </row>
    <row r="351" spans="3:47">
      <c r="C351" s="39"/>
      <c r="D351" s="39"/>
      <c r="AA351" s="68"/>
      <c r="AB351" s="68"/>
      <c r="AC351" s="68"/>
      <c r="AD351" s="68"/>
      <c r="AE351" s="68"/>
      <c r="AG351" s="167"/>
      <c r="AN351" s="68"/>
      <c r="AO351" s="68"/>
      <c r="AP351" s="68"/>
      <c r="AQ351" s="68"/>
      <c r="AR351" s="68"/>
      <c r="AS351" s="68"/>
      <c r="AT351" s="68"/>
      <c r="AU351" s="68"/>
    </row>
    <row r="352" spans="3:47">
      <c r="C352" s="39"/>
      <c r="D352" s="39"/>
      <c r="AA352" s="68"/>
      <c r="AB352" s="68"/>
      <c r="AC352" s="68"/>
      <c r="AD352" s="68"/>
      <c r="AE352" s="68"/>
      <c r="AG352" s="167"/>
      <c r="AN352" s="68"/>
      <c r="AO352" s="68"/>
      <c r="AP352" s="68"/>
      <c r="AQ352" s="68"/>
      <c r="AR352" s="68"/>
      <c r="AS352" s="68"/>
      <c r="AT352" s="68"/>
      <c r="AU352" s="68"/>
    </row>
    <row r="353" spans="3:64">
      <c r="C353" s="39"/>
      <c r="D353" s="39"/>
      <c r="AA353" s="68"/>
      <c r="AB353" s="68"/>
      <c r="AC353" s="68"/>
      <c r="AD353" s="68"/>
      <c r="AE353" s="68"/>
      <c r="AG353" s="167"/>
      <c r="AN353" s="68"/>
      <c r="AO353" s="68"/>
      <c r="AP353" s="68"/>
      <c r="AQ353" s="68"/>
      <c r="AR353" s="68"/>
      <c r="AS353" s="68"/>
      <c r="AT353" s="68"/>
      <c r="AU353" s="68"/>
    </row>
    <row r="354" spans="3:64">
      <c r="C354" s="39"/>
      <c r="D354" s="39"/>
      <c r="AA354" s="68"/>
      <c r="AB354" s="68"/>
      <c r="AC354" s="68"/>
      <c r="AD354" s="68"/>
      <c r="AE354" s="68"/>
      <c r="AG354" s="167"/>
      <c r="AN354" s="68"/>
      <c r="AO354" s="68"/>
      <c r="AP354" s="68"/>
      <c r="AQ354" s="68"/>
      <c r="AR354" s="68"/>
      <c r="AS354" s="68"/>
      <c r="AT354" s="68"/>
      <c r="AU354" s="68"/>
      <c r="AV354" s="68"/>
    </row>
    <row r="355" spans="3:64">
      <c r="C355" s="39"/>
      <c r="D355" s="39"/>
      <c r="AA355" s="68"/>
      <c r="AB355" s="68"/>
      <c r="AC355" s="68"/>
      <c r="AD355" s="68"/>
      <c r="AE355" s="68"/>
      <c r="AG355" s="167"/>
      <c r="AN355" s="68"/>
      <c r="AO355" s="68"/>
      <c r="AP355" s="68"/>
      <c r="AQ355" s="68"/>
      <c r="AR355" s="68"/>
      <c r="AS355" s="68"/>
      <c r="AT355" s="68"/>
      <c r="AU355" s="68"/>
    </row>
    <row r="356" spans="3:64">
      <c r="C356" s="39"/>
      <c r="D356" s="39"/>
      <c r="AA356" s="68"/>
      <c r="AB356" s="68"/>
      <c r="AC356" s="68"/>
      <c r="AD356" s="68"/>
      <c r="AE356" s="68"/>
      <c r="AG356" s="167"/>
      <c r="AN356" s="68"/>
      <c r="AO356" s="68"/>
      <c r="AP356" s="68"/>
      <c r="AQ356" s="68"/>
      <c r="AR356" s="68"/>
      <c r="AS356" s="68"/>
      <c r="AT356" s="68"/>
      <c r="AU356" s="68"/>
    </row>
    <row r="357" spans="3:64">
      <c r="C357" s="39"/>
      <c r="D357" s="39"/>
      <c r="AA357" s="68"/>
      <c r="AB357" s="68"/>
      <c r="AC357" s="68"/>
      <c r="AD357" s="68"/>
      <c r="AE357" s="68"/>
      <c r="AG357" s="167"/>
      <c r="AN357" s="68"/>
      <c r="AO357" s="68"/>
      <c r="AP357" s="68"/>
      <c r="AQ357" s="68"/>
      <c r="AR357" s="68"/>
      <c r="AS357" s="68"/>
      <c r="AT357" s="68"/>
      <c r="AU357" s="68"/>
    </row>
    <row r="358" spans="3:64">
      <c r="C358" s="39"/>
      <c r="D358" s="39"/>
      <c r="AA358" s="68"/>
      <c r="AB358" s="68"/>
      <c r="AC358" s="68"/>
      <c r="AD358" s="68"/>
      <c r="AE358" s="68"/>
      <c r="AG358" s="167"/>
      <c r="AN358" s="68"/>
      <c r="AO358" s="68"/>
      <c r="AP358" s="68"/>
      <c r="AQ358" s="68"/>
      <c r="AR358" s="68"/>
      <c r="AS358" s="68"/>
      <c r="AT358" s="68"/>
      <c r="AU358" s="68"/>
    </row>
    <row r="359" spans="3:64">
      <c r="C359" s="39"/>
      <c r="D359" s="39"/>
      <c r="AA359" s="68"/>
      <c r="AB359" s="68"/>
      <c r="AC359" s="68"/>
      <c r="AD359" s="68"/>
      <c r="AE359" s="68"/>
      <c r="AG359" s="167"/>
      <c r="AN359" s="68"/>
      <c r="AO359" s="68"/>
      <c r="AP359" s="68"/>
      <c r="AQ359" s="68"/>
      <c r="AR359" s="68"/>
      <c r="AS359" s="68"/>
      <c r="AT359" s="68"/>
      <c r="AU359" s="68"/>
    </row>
    <row r="360" spans="3:64">
      <c r="C360" s="39"/>
      <c r="D360" s="39"/>
      <c r="AA360" s="68"/>
      <c r="AB360" s="68"/>
      <c r="AC360" s="68"/>
      <c r="AD360" s="68"/>
      <c r="AE360" s="68"/>
      <c r="AG360" s="167"/>
      <c r="AN360" s="68"/>
      <c r="AO360" s="68"/>
      <c r="AP360" s="68"/>
      <c r="AQ360" s="68"/>
      <c r="AR360" s="68"/>
      <c r="AS360" s="68"/>
      <c r="AT360" s="68"/>
      <c r="AU360" s="68"/>
    </row>
    <row r="361" spans="3:64">
      <c r="C361" s="39"/>
      <c r="D361" s="39"/>
      <c r="AA361" s="68"/>
      <c r="AB361" s="68"/>
      <c r="AC361" s="68"/>
      <c r="AD361" s="68"/>
      <c r="AE361" s="68"/>
      <c r="AG361" s="167"/>
      <c r="AN361" s="68"/>
      <c r="AO361" s="68"/>
      <c r="AP361" s="68"/>
      <c r="AQ361" s="68"/>
      <c r="AR361" s="68"/>
      <c r="AS361" s="68"/>
      <c r="AT361" s="68"/>
      <c r="AU361" s="68"/>
    </row>
    <row r="362" spans="3:64">
      <c r="C362" s="39"/>
      <c r="D362" s="39"/>
      <c r="AA362" s="68"/>
      <c r="AB362" s="68"/>
      <c r="AC362" s="68"/>
      <c r="AD362" s="68"/>
      <c r="AE362" s="68"/>
      <c r="AG362" s="167"/>
      <c r="AN362" s="68"/>
      <c r="AO362" s="68"/>
      <c r="AP362" s="68"/>
      <c r="AQ362" s="68"/>
      <c r="AR362" s="68"/>
      <c r="AS362" s="68"/>
      <c r="AT362" s="68"/>
      <c r="AU362" s="68"/>
    </row>
    <row r="363" spans="3:64">
      <c r="C363" s="39"/>
      <c r="D363" s="39"/>
      <c r="AA363" s="68"/>
      <c r="AB363" s="68"/>
      <c r="AC363" s="68"/>
      <c r="AD363" s="68"/>
      <c r="AE363" s="68"/>
      <c r="AG363" s="167"/>
      <c r="AN363" s="68"/>
      <c r="AO363" s="68"/>
      <c r="AP363" s="68"/>
      <c r="AQ363" s="68"/>
      <c r="AR363" s="68"/>
      <c r="AS363" s="68"/>
      <c r="AT363" s="68"/>
      <c r="AU363" s="68"/>
    </row>
    <row r="364" spans="3:64">
      <c r="C364" s="39"/>
      <c r="D364" s="39"/>
      <c r="AA364" s="68"/>
      <c r="AB364" s="68"/>
      <c r="AC364" s="68"/>
      <c r="AD364" s="68"/>
      <c r="AE364" s="68"/>
      <c r="AG364" s="167"/>
      <c r="AN364" s="68"/>
      <c r="AO364" s="68"/>
      <c r="AP364" s="68"/>
      <c r="AQ364" s="68"/>
      <c r="AR364" s="68"/>
      <c r="AS364" s="68"/>
      <c r="AT364" s="68"/>
      <c r="AU364" s="68"/>
    </row>
    <row r="365" spans="3:64">
      <c r="C365" s="39"/>
      <c r="D365" s="39"/>
      <c r="AA365" s="68"/>
      <c r="AB365" s="68"/>
      <c r="AC365" s="68"/>
      <c r="AD365" s="68"/>
      <c r="AE365" s="68"/>
      <c r="AG365" s="167"/>
      <c r="AN365" s="68"/>
      <c r="AO365" s="68"/>
      <c r="AP365" s="68"/>
      <c r="AQ365" s="68"/>
      <c r="AR365" s="68"/>
      <c r="AS365" s="68"/>
      <c r="AT365" s="68"/>
      <c r="AU365" s="68"/>
    </row>
    <row r="366" spans="3:64">
      <c r="C366" s="39"/>
      <c r="D366" s="39"/>
      <c r="AA366" s="68"/>
      <c r="AB366" s="68"/>
      <c r="AC366" s="68"/>
      <c r="AD366" s="68"/>
      <c r="AE366" s="68"/>
      <c r="AG366" s="167"/>
      <c r="AN366" s="68"/>
      <c r="AO366" s="68"/>
      <c r="AP366" s="68"/>
      <c r="AQ366" s="68"/>
      <c r="AR366" s="68"/>
      <c r="AS366" s="68"/>
      <c r="AT366" s="68"/>
      <c r="AU366" s="68"/>
    </row>
    <row r="367" spans="3:64">
      <c r="C367" s="39"/>
      <c r="D367" s="39"/>
      <c r="AA367" s="68"/>
      <c r="AB367" s="68"/>
      <c r="AC367" s="68"/>
      <c r="AD367" s="68"/>
      <c r="AE367" s="68"/>
      <c r="AG367" s="167"/>
      <c r="AN367" s="68"/>
      <c r="AO367" s="68"/>
      <c r="AP367" s="68"/>
      <c r="AQ367" s="68"/>
      <c r="AR367" s="68"/>
      <c r="AS367" s="68"/>
      <c r="AT367" s="68"/>
      <c r="AU367" s="68"/>
    </row>
    <row r="368" spans="3:64">
      <c r="C368" s="39"/>
      <c r="D368" s="39"/>
      <c r="AA368" s="68"/>
      <c r="AB368" s="68"/>
      <c r="AC368" s="68"/>
      <c r="AD368" s="68"/>
      <c r="AE368" s="68"/>
      <c r="AG368" s="167"/>
      <c r="AN368" s="68"/>
      <c r="AO368" s="68"/>
      <c r="AP368" s="68"/>
      <c r="AQ368" s="68"/>
      <c r="AR368" s="68"/>
      <c r="AS368" s="68"/>
      <c r="AT368" s="68"/>
      <c r="AU368" s="68"/>
      <c r="AV368" s="68"/>
      <c r="AW368" s="68"/>
      <c r="AX368" s="68"/>
      <c r="AY368" s="68"/>
      <c r="AZ368" s="68"/>
      <c r="BA368" s="68"/>
      <c r="BB368" s="68"/>
      <c r="BC368" s="68"/>
      <c r="BD368" s="68"/>
      <c r="BE368" s="68"/>
      <c r="BF368" s="68"/>
      <c r="BG368" s="68"/>
      <c r="BH368" s="68"/>
      <c r="BI368" s="68"/>
      <c r="BJ368" s="68"/>
      <c r="BK368" s="68"/>
      <c r="BL368" s="68"/>
    </row>
    <row r="369" spans="3:47">
      <c r="C369" s="39"/>
      <c r="D369" s="39"/>
      <c r="AA369" s="68"/>
      <c r="AB369" s="68"/>
      <c r="AC369" s="68"/>
      <c r="AD369" s="68"/>
      <c r="AE369" s="68"/>
      <c r="AG369" s="167"/>
      <c r="AN369" s="68"/>
      <c r="AO369" s="68"/>
      <c r="AP369" s="68"/>
      <c r="AQ369" s="68"/>
      <c r="AR369" s="68"/>
      <c r="AS369" s="68"/>
      <c r="AT369" s="68"/>
      <c r="AU369" s="68"/>
    </row>
    <row r="370" spans="3:47">
      <c r="C370" s="39"/>
      <c r="D370" s="39"/>
      <c r="AA370" s="68"/>
      <c r="AB370" s="68"/>
      <c r="AC370" s="68"/>
      <c r="AD370" s="68"/>
      <c r="AE370" s="68"/>
      <c r="AG370" s="167"/>
      <c r="AN370" s="68"/>
      <c r="AO370" s="68"/>
      <c r="AP370" s="68"/>
      <c r="AQ370" s="68"/>
      <c r="AR370" s="68"/>
      <c r="AS370" s="68"/>
      <c r="AT370" s="68"/>
      <c r="AU370" s="68"/>
    </row>
    <row r="371" spans="3:47">
      <c r="C371" s="39"/>
      <c r="D371" s="39"/>
      <c r="AA371" s="68"/>
      <c r="AB371" s="68"/>
      <c r="AC371" s="68"/>
      <c r="AD371" s="68"/>
      <c r="AE371" s="68"/>
      <c r="AG371" s="167"/>
      <c r="AN371" s="68"/>
      <c r="AO371" s="68"/>
      <c r="AP371" s="68"/>
      <c r="AQ371" s="68"/>
      <c r="AR371" s="68"/>
      <c r="AS371" s="68"/>
      <c r="AT371" s="68"/>
      <c r="AU371" s="68"/>
    </row>
    <row r="372" spans="3:47">
      <c r="C372" s="39"/>
      <c r="D372" s="39"/>
      <c r="AA372" s="68"/>
      <c r="AB372" s="68"/>
      <c r="AC372" s="68"/>
      <c r="AD372" s="68"/>
      <c r="AE372" s="68"/>
      <c r="AG372" s="167"/>
      <c r="AN372" s="68"/>
      <c r="AO372" s="68"/>
      <c r="AP372" s="68"/>
      <c r="AQ372" s="68"/>
      <c r="AR372" s="68"/>
      <c r="AS372" s="68"/>
      <c r="AT372" s="68"/>
      <c r="AU372" s="68"/>
    </row>
    <row r="373" spans="3:47">
      <c r="C373" s="39"/>
      <c r="D373" s="39"/>
      <c r="AA373" s="68"/>
      <c r="AB373" s="68"/>
      <c r="AC373" s="68"/>
      <c r="AD373" s="68"/>
      <c r="AE373" s="68"/>
      <c r="AG373" s="167"/>
      <c r="AN373" s="68"/>
      <c r="AO373" s="68"/>
      <c r="AP373" s="68"/>
      <c r="AQ373" s="68"/>
      <c r="AR373" s="68"/>
      <c r="AS373" s="68"/>
      <c r="AT373" s="68"/>
      <c r="AU373" s="68"/>
    </row>
    <row r="374" spans="3:47">
      <c r="C374" s="39"/>
      <c r="D374" s="39"/>
      <c r="AA374" s="68"/>
      <c r="AB374" s="68"/>
      <c r="AC374" s="68"/>
      <c r="AD374" s="68"/>
      <c r="AE374" s="68"/>
      <c r="AG374" s="167"/>
      <c r="AN374" s="68"/>
      <c r="AO374" s="68"/>
      <c r="AP374" s="68"/>
      <c r="AQ374" s="68"/>
      <c r="AR374" s="68"/>
      <c r="AS374" s="68"/>
      <c r="AT374" s="68"/>
      <c r="AU374" s="68"/>
    </row>
    <row r="375" spans="3:47">
      <c r="C375" s="39"/>
      <c r="D375" s="39"/>
      <c r="AA375" s="68"/>
      <c r="AB375" s="68"/>
      <c r="AC375" s="68"/>
      <c r="AD375" s="68"/>
      <c r="AE375" s="68"/>
      <c r="AG375" s="167"/>
      <c r="AN375" s="68"/>
      <c r="AO375" s="68"/>
      <c r="AP375" s="68"/>
      <c r="AQ375" s="68"/>
      <c r="AR375" s="68"/>
      <c r="AS375" s="68"/>
      <c r="AT375" s="68"/>
      <c r="AU375" s="68"/>
    </row>
    <row r="376" spans="3:47">
      <c r="C376" s="39"/>
      <c r="D376" s="39"/>
      <c r="AA376" s="68"/>
      <c r="AB376" s="68"/>
      <c r="AC376" s="68"/>
      <c r="AD376" s="68"/>
      <c r="AE376" s="68"/>
      <c r="AG376" s="167"/>
      <c r="AN376" s="68"/>
      <c r="AO376" s="68"/>
      <c r="AP376" s="68"/>
      <c r="AQ376" s="68"/>
      <c r="AR376" s="68"/>
      <c r="AS376" s="68"/>
      <c r="AT376" s="68"/>
      <c r="AU376" s="68"/>
    </row>
    <row r="377" spans="3:47">
      <c r="C377" s="39"/>
      <c r="D377" s="39"/>
      <c r="AA377" s="68"/>
      <c r="AB377" s="68"/>
      <c r="AC377" s="68"/>
      <c r="AD377" s="68"/>
      <c r="AE377" s="68"/>
      <c r="AG377" s="167"/>
      <c r="AN377" s="68"/>
      <c r="AO377" s="68"/>
      <c r="AP377" s="68"/>
      <c r="AQ377" s="68"/>
      <c r="AR377" s="68"/>
      <c r="AS377" s="68"/>
      <c r="AT377" s="68"/>
      <c r="AU377" s="68"/>
    </row>
    <row r="378" spans="3:47">
      <c r="C378" s="39"/>
      <c r="D378" s="39"/>
      <c r="AA378" s="68"/>
      <c r="AB378" s="68"/>
      <c r="AC378" s="68"/>
      <c r="AD378" s="68"/>
      <c r="AE378" s="68"/>
      <c r="AG378" s="167"/>
      <c r="AN378" s="68"/>
      <c r="AO378" s="68"/>
      <c r="AP378" s="68"/>
      <c r="AQ378" s="68"/>
      <c r="AR378" s="68"/>
      <c r="AS378" s="68"/>
      <c r="AT378" s="68"/>
      <c r="AU378" s="68"/>
    </row>
    <row r="379" spans="3:47">
      <c r="C379" s="39"/>
      <c r="D379" s="39"/>
      <c r="AA379" s="68"/>
      <c r="AB379" s="68"/>
      <c r="AC379" s="68"/>
      <c r="AD379" s="68"/>
      <c r="AE379" s="68"/>
      <c r="AG379" s="167"/>
      <c r="AN379" s="68"/>
      <c r="AO379" s="68"/>
      <c r="AP379" s="68"/>
      <c r="AQ379" s="68"/>
      <c r="AR379" s="68"/>
      <c r="AS379" s="68"/>
      <c r="AT379" s="68"/>
      <c r="AU379" s="68"/>
    </row>
    <row r="380" spans="3:47">
      <c r="C380" s="39"/>
      <c r="D380" s="39"/>
      <c r="AA380" s="68"/>
      <c r="AB380" s="68"/>
      <c r="AC380" s="68"/>
      <c r="AD380" s="68"/>
      <c r="AE380" s="68"/>
      <c r="AG380" s="167"/>
      <c r="AN380" s="68"/>
      <c r="AO380" s="68"/>
      <c r="AP380" s="68"/>
      <c r="AQ380" s="68"/>
      <c r="AR380" s="68"/>
      <c r="AS380" s="68"/>
      <c r="AT380" s="68"/>
      <c r="AU380" s="68"/>
    </row>
    <row r="381" spans="3:47">
      <c r="C381" s="39"/>
      <c r="D381" s="39"/>
      <c r="AA381" s="68"/>
      <c r="AB381" s="68"/>
      <c r="AC381" s="68"/>
      <c r="AD381" s="68"/>
      <c r="AE381" s="68"/>
      <c r="AG381" s="167"/>
      <c r="AN381" s="68"/>
      <c r="AO381" s="68"/>
      <c r="AP381" s="68"/>
      <c r="AQ381" s="68"/>
      <c r="AR381" s="68"/>
      <c r="AS381" s="68"/>
      <c r="AT381" s="68"/>
      <c r="AU381" s="68"/>
    </row>
    <row r="382" spans="3:47">
      <c r="C382" s="39"/>
      <c r="D382" s="39"/>
      <c r="AA382" s="68"/>
      <c r="AB382" s="68"/>
      <c r="AC382" s="68"/>
      <c r="AD382" s="68"/>
      <c r="AE382" s="68"/>
      <c r="AG382" s="167"/>
      <c r="AN382" s="68"/>
      <c r="AO382" s="68"/>
      <c r="AP382" s="68"/>
      <c r="AQ382" s="68"/>
      <c r="AR382" s="68"/>
      <c r="AS382" s="68"/>
      <c r="AT382" s="68"/>
      <c r="AU382" s="68"/>
    </row>
    <row r="383" spans="3:47">
      <c r="C383" s="39"/>
      <c r="D383" s="39"/>
      <c r="AA383" s="68"/>
      <c r="AB383" s="68"/>
      <c r="AC383" s="68"/>
      <c r="AD383" s="68"/>
      <c r="AE383" s="68"/>
      <c r="AG383" s="167"/>
      <c r="AN383" s="68"/>
      <c r="AO383" s="68"/>
      <c r="AP383" s="68"/>
      <c r="AQ383" s="68"/>
      <c r="AR383" s="68"/>
      <c r="AS383" s="68"/>
      <c r="AT383" s="68"/>
      <c r="AU383" s="68"/>
    </row>
    <row r="384" spans="3:47">
      <c r="C384" s="39"/>
      <c r="D384" s="39"/>
      <c r="AA384" s="68"/>
      <c r="AB384" s="68"/>
      <c r="AC384" s="68"/>
      <c r="AD384" s="68"/>
      <c r="AE384" s="68"/>
      <c r="AG384" s="167"/>
      <c r="AN384" s="68"/>
      <c r="AO384" s="68"/>
      <c r="AP384" s="68"/>
      <c r="AQ384" s="68"/>
      <c r="AR384" s="68"/>
      <c r="AS384" s="68"/>
      <c r="AT384" s="68"/>
      <c r="AU384" s="68"/>
    </row>
    <row r="385" spans="3:64">
      <c r="C385" s="39"/>
      <c r="D385" s="39"/>
      <c r="AA385" s="68"/>
      <c r="AB385" s="68"/>
      <c r="AC385" s="68"/>
      <c r="AD385" s="68"/>
      <c r="AE385" s="68"/>
      <c r="AG385" s="167"/>
      <c r="AN385" s="68"/>
      <c r="AO385" s="68"/>
      <c r="AP385" s="68"/>
      <c r="AQ385" s="68"/>
      <c r="AR385" s="68"/>
      <c r="AS385" s="68"/>
      <c r="AT385" s="68"/>
      <c r="AU385" s="68"/>
    </row>
    <row r="386" spans="3:64">
      <c r="C386" s="39"/>
      <c r="D386" s="39"/>
      <c r="AA386" s="68"/>
      <c r="AB386" s="68"/>
      <c r="AC386" s="68"/>
      <c r="AD386" s="68"/>
      <c r="AE386" s="68"/>
      <c r="AG386" s="167"/>
      <c r="AN386" s="68"/>
      <c r="AO386" s="68"/>
      <c r="AP386" s="68"/>
      <c r="AQ386" s="68"/>
      <c r="AR386" s="68"/>
      <c r="AS386" s="68"/>
      <c r="AT386" s="68"/>
      <c r="AU386" s="68"/>
    </row>
    <row r="387" spans="3:64">
      <c r="C387" s="39"/>
      <c r="D387" s="39"/>
      <c r="AA387" s="68"/>
      <c r="AB387" s="68"/>
      <c r="AC387" s="68"/>
      <c r="AD387" s="68"/>
      <c r="AE387" s="68"/>
      <c r="AG387" s="167"/>
      <c r="AN387" s="68"/>
      <c r="AO387" s="68"/>
      <c r="AP387" s="68"/>
      <c r="AQ387" s="68"/>
      <c r="AR387" s="68"/>
      <c r="AS387" s="68"/>
      <c r="AT387" s="68"/>
      <c r="AU387" s="68"/>
    </row>
    <row r="388" spans="3:64">
      <c r="C388" s="39"/>
      <c r="D388" s="39"/>
      <c r="AA388" s="68"/>
      <c r="AB388" s="68"/>
      <c r="AC388" s="68"/>
      <c r="AD388" s="68"/>
      <c r="AE388" s="68"/>
      <c r="AG388" s="167"/>
      <c r="AN388" s="68"/>
      <c r="AO388" s="68"/>
      <c r="AP388" s="68"/>
      <c r="AQ388" s="68"/>
      <c r="AR388" s="68"/>
      <c r="AS388" s="68"/>
      <c r="AT388" s="68"/>
      <c r="AU388" s="68"/>
    </row>
    <row r="389" spans="3:64">
      <c r="C389" s="39"/>
      <c r="D389" s="39"/>
      <c r="AA389" s="68"/>
      <c r="AB389" s="68"/>
      <c r="AC389" s="68"/>
      <c r="AD389" s="68"/>
      <c r="AE389" s="68"/>
      <c r="AG389" s="167"/>
      <c r="AN389" s="68"/>
      <c r="AO389" s="68"/>
      <c r="AP389" s="68"/>
      <c r="AQ389" s="68"/>
      <c r="AR389" s="68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68"/>
      <c r="BD389" s="68"/>
      <c r="BE389" s="68"/>
      <c r="BF389" s="68"/>
      <c r="BG389" s="68"/>
      <c r="BH389" s="68"/>
      <c r="BI389" s="68"/>
      <c r="BJ389" s="68"/>
      <c r="BK389" s="68"/>
      <c r="BL389" s="68"/>
    </row>
    <row r="390" spans="3:64">
      <c r="C390" s="39"/>
      <c r="D390" s="39"/>
      <c r="AA390" s="68"/>
      <c r="AB390" s="68"/>
      <c r="AC390" s="68"/>
      <c r="AD390" s="68"/>
      <c r="AE390" s="68"/>
      <c r="AG390" s="167"/>
      <c r="AN390" s="68"/>
      <c r="AO390" s="68"/>
      <c r="AP390" s="68"/>
      <c r="AQ390" s="68"/>
      <c r="AR390" s="68"/>
      <c r="AS390" s="68"/>
      <c r="AT390" s="68"/>
      <c r="AU390" s="68"/>
    </row>
    <row r="391" spans="3:64">
      <c r="C391" s="39"/>
      <c r="D391" s="39"/>
      <c r="AA391" s="68"/>
      <c r="AB391" s="68"/>
      <c r="AC391" s="68"/>
      <c r="AD391" s="68"/>
      <c r="AE391" s="68"/>
      <c r="AG391" s="167"/>
      <c r="AN391" s="68"/>
      <c r="AO391" s="68"/>
      <c r="AP391" s="68"/>
      <c r="AQ391" s="68"/>
      <c r="AR391" s="68"/>
      <c r="AS391" s="68"/>
      <c r="AT391" s="68"/>
      <c r="AU391" s="68"/>
      <c r="AV391" s="68"/>
    </row>
    <row r="392" spans="3:64">
      <c r="AA392" s="68"/>
      <c r="AB392" s="68"/>
      <c r="AC392" s="68"/>
      <c r="AD392" s="68"/>
      <c r="AE392" s="68"/>
      <c r="AG392" s="167"/>
      <c r="AN392" s="68"/>
      <c r="AO392" s="68"/>
      <c r="AP392" s="68"/>
      <c r="AQ392" s="68"/>
      <c r="AR392" s="68"/>
      <c r="AS392" s="68"/>
      <c r="AT392" s="68"/>
      <c r="AU392" s="68"/>
    </row>
    <row r="393" spans="3:64">
      <c r="AA393" s="68"/>
      <c r="AB393" s="68"/>
      <c r="AC393" s="68"/>
      <c r="AD393" s="68"/>
      <c r="AE393" s="68"/>
      <c r="AG393" s="167"/>
      <c r="AN393" s="68"/>
      <c r="AO393" s="68"/>
      <c r="AP393" s="68"/>
      <c r="AQ393" s="68"/>
      <c r="AR393" s="68"/>
      <c r="AS393" s="68"/>
      <c r="AT393" s="68"/>
      <c r="AU393" s="68"/>
    </row>
    <row r="394" spans="3:64">
      <c r="AA394" s="68"/>
      <c r="AB394" s="68"/>
      <c r="AC394" s="68"/>
      <c r="AD394" s="68"/>
      <c r="AE394" s="68"/>
      <c r="AG394" s="167"/>
      <c r="AN394" s="68"/>
      <c r="AO394" s="68"/>
      <c r="AP394" s="68"/>
      <c r="AQ394" s="68"/>
      <c r="AR394" s="68"/>
      <c r="AS394" s="68"/>
      <c r="AT394" s="68"/>
      <c r="AU394" s="68"/>
    </row>
    <row r="395" spans="3:64">
      <c r="AA395" s="68"/>
      <c r="AB395" s="68"/>
      <c r="AC395" s="68"/>
      <c r="AD395" s="68"/>
      <c r="AE395" s="68"/>
      <c r="AG395" s="167"/>
      <c r="AN395" s="68"/>
      <c r="AO395" s="68"/>
      <c r="AP395" s="68"/>
      <c r="AQ395" s="68"/>
      <c r="AR395" s="68"/>
      <c r="AS395" s="68"/>
      <c r="AT395" s="68"/>
      <c r="AU395" s="68"/>
    </row>
    <row r="396" spans="3:64">
      <c r="AA396" s="68"/>
      <c r="AB396" s="68"/>
      <c r="AC396" s="68"/>
      <c r="AD396" s="68"/>
      <c r="AE396" s="68"/>
      <c r="AG396" s="167"/>
      <c r="AN396" s="68"/>
      <c r="AO396" s="68"/>
      <c r="AP396" s="68"/>
      <c r="AQ396" s="68"/>
      <c r="AR396" s="68"/>
      <c r="AS396" s="68"/>
      <c r="AT396" s="68"/>
      <c r="AU396" s="68"/>
    </row>
    <row r="397" spans="3:64">
      <c r="AA397" s="68"/>
      <c r="AB397" s="68"/>
      <c r="AC397" s="68"/>
      <c r="AD397" s="68"/>
      <c r="AE397" s="68"/>
      <c r="AG397" s="167"/>
      <c r="AN397" s="68"/>
      <c r="AO397" s="68"/>
      <c r="AP397" s="68"/>
      <c r="AQ397" s="68"/>
      <c r="AR397" s="68"/>
      <c r="AS397" s="68"/>
      <c r="AT397" s="68"/>
      <c r="AU397" s="68"/>
    </row>
    <row r="398" spans="3:64">
      <c r="AA398" s="68"/>
      <c r="AB398" s="68"/>
      <c r="AC398" s="68"/>
      <c r="AD398" s="68"/>
      <c r="AE398" s="68"/>
      <c r="AG398" s="167"/>
      <c r="AN398" s="68"/>
      <c r="AO398" s="68"/>
      <c r="AP398" s="68"/>
      <c r="AQ398" s="68"/>
      <c r="AR398" s="68"/>
      <c r="AS398" s="68"/>
      <c r="AT398" s="68"/>
      <c r="AU398" s="68"/>
    </row>
    <row r="399" spans="3:64">
      <c r="AA399" s="68"/>
      <c r="AB399" s="68"/>
      <c r="AC399" s="68"/>
      <c r="AD399" s="68"/>
      <c r="AE399" s="68"/>
      <c r="AG399" s="167"/>
      <c r="AN399" s="68"/>
      <c r="AO399" s="68"/>
      <c r="AP399" s="68"/>
      <c r="AQ399" s="68"/>
      <c r="AR399" s="68"/>
      <c r="AS399" s="68"/>
      <c r="AT399" s="68"/>
      <c r="AU399" s="68"/>
    </row>
    <row r="400" spans="3:64">
      <c r="AA400" s="68"/>
      <c r="AB400" s="68"/>
      <c r="AC400" s="68"/>
      <c r="AD400" s="68"/>
      <c r="AE400" s="68"/>
      <c r="AG400" s="167"/>
      <c r="AN400" s="68"/>
      <c r="AO400" s="68"/>
      <c r="AP400" s="68"/>
      <c r="AQ400" s="68"/>
      <c r="AR400" s="68"/>
      <c r="AS400" s="68"/>
      <c r="AT400" s="68"/>
      <c r="AU400" s="68"/>
    </row>
    <row r="401" spans="27:64">
      <c r="AA401" s="68"/>
      <c r="AB401" s="68"/>
      <c r="AC401" s="68"/>
      <c r="AD401" s="68"/>
      <c r="AE401" s="68"/>
      <c r="AG401" s="167"/>
      <c r="AN401" s="68"/>
      <c r="AO401" s="68"/>
      <c r="AP401" s="68"/>
      <c r="AQ401" s="68"/>
      <c r="AR401" s="68"/>
      <c r="AS401" s="68"/>
      <c r="AT401" s="68"/>
      <c r="AU401" s="68"/>
    </row>
    <row r="402" spans="27:64">
      <c r="AA402" s="68"/>
      <c r="AB402" s="68"/>
      <c r="AC402" s="68"/>
      <c r="AD402" s="68"/>
      <c r="AE402" s="68"/>
      <c r="AG402" s="167"/>
      <c r="AN402" s="68"/>
      <c r="AO402" s="68"/>
      <c r="AP402" s="68"/>
      <c r="AQ402" s="68"/>
      <c r="AR402" s="68"/>
      <c r="AS402" s="68"/>
      <c r="AT402" s="68"/>
      <c r="AU402" s="68"/>
    </row>
    <row r="403" spans="27:64">
      <c r="AA403" s="68"/>
      <c r="AB403" s="68"/>
      <c r="AC403" s="68"/>
      <c r="AD403" s="68"/>
      <c r="AE403" s="68"/>
      <c r="AG403" s="167"/>
      <c r="AN403" s="68"/>
      <c r="AO403" s="68"/>
      <c r="AP403" s="68"/>
      <c r="AQ403" s="68"/>
      <c r="AR403" s="68"/>
      <c r="AS403" s="68"/>
      <c r="AT403" s="68"/>
      <c r="AU403" s="68"/>
    </row>
    <row r="404" spans="27:64">
      <c r="AA404" s="68"/>
      <c r="AB404" s="68"/>
      <c r="AC404" s="68"/>
      <c r="AD404" s="68"/>
      <c r="AE404" s="68"/>
      <c r="AG404" s="167"/>
      <c r="AN404" s="68"/>
      <c r="AO404" s="68"/>
      <c r="AP404" s="68"/>
      <c r="AQ404" s="68"/>
      <c r="AR404" s="68"/>
      <c r="AS404" s="68"/>
      <c r="AT404" s="68"/>
      <c r="AU404" s="68"/>
    </row>
    <row r="405" spans="27:64">
      <c r="AA405" s="68"/>
      <c r="AB405" s="68"/>
      <c r="AC405" s="68"/>
      <c r="AD405" s="68"/>
      <c r="AE405" s="68"/>
      <c r="AG405" s="167"/>
      <c r="AN405" s="68"/>
      <c r="AO405" s="68"/>
      <c r="AP405" s="68"/>
      <c r="AQ405" s="68"/>
      <c r="AR405" s="68"/>
      <c r="AS405" s="68"/>
      <c r="AT405" s="68"/>
      <c r="AU405" s="68"/>
    </row>
    <row r="406" spans="27:64">
      <c r="AA406" s="68"/>
      <c r="AB406" s="68"/>
      <c r="AC406" s="68"/>
      <c r="AD406" s="68"/>
      <c r="AE406" s="68"/>
      <c r="AG406" s="167"/>
      <c r="AN406" s="68"/>
      <c r="AO406" s="68"/>
      <c r="AP406" s="68"/>
      <c r="AQ406" s="68"/>
      <c r="AR406" s="68"/>
      <c r="AS406" s="68"/>
      <c r="AT406" s="68"/>
      <c r="AU406" s="68"/>
    </row>
    <row r="407" spans="27:64">
      <c r="AA407" s="68"/>
      <c r="AB407" s="68"/>
      <c r="AC407" s="68"/>
      <c r="AD407" s="68"/>
      <c r="AE407" s="68"/>
      <c r="AG407" s="167"/>
      <c r="AN407" s="68"/>
      <c r="AO407" s="68"/>
      <c r="AP407" s="68"/>
      <c r="AQ407" s="68"/>
      <c r="AR407" s="68"/>
      <c r="AS407" s="68"/>
      <c r="AT407" s="68"/>
      <c r="AU407" s="68"/>
    </row>
    <row r="408" spans="27:64">
      <c r="AA408" s="68"/>
      <c r="AB408" s="68"/>
      <c r="AC408" s="68"/>
      <c r="AD408" s="68"/>
      <c r="AE408" s="68"/>
      <c r="AG408" s="167"/>
      <c r="AN408" s="68"/>
      <c r="AO408" s="68"/>
      <c r="AP408" s="68"/>
      <c r="AQ408" s="68"/>
      <c r="AR408" s="68"/>
      <c r="AS408" s="68"/>
      <c r="AT408" s="68"/>
      <c r="AU408" s="68"/>
      <c r="AV408" s="68"/>
      <c r="AW408" s="68"/>
      <c r="AX408" s="68"/>
      <c r="AY408" s="68"/>
      <c r="AZ408" s="68"/>
      <c r="BA408" s="68"/>
      <c r="BB408" s="68"/>
      <c r="BC408" s="68"/>
      <c r="BD408" s="68"/>
      <c r="BE408" s="68"/>
      <c r="BF408" s="68"/>
      <c r="BG408" s="68"/>
      <c r="BH408" s="68"/>
      <c r="BI408" s="68"/>
      <c r="BJ408" s="68"/>
      <c r="BK408" s="68"/>
      <c r="BL408" s="68"/>
    </row>
    <row r="409" spans="27:64">
      <c r="AA409" s="68"/>
      <c r="AB409" s="68"/>
      <c r="AC409" s="68"/>
      <c r="AD409" s="68"/>
      <c r="AE409" s="68"/>
      <c r="AG409" s="167"/>
      <c r="AN409" s="68"/>
      <c r="AO409" s="68"/>
      <c r="AP409" s="68"/>
      <c r="AQ409" s="68"/>
      <c r="AR409" s="68"/>
      <c r="AS409" s="68"/>
      <c r="AT409" s="68"/>
      <c r="AU409" s="68"/>
      <c r="AV409" s="68"/>
    </row>
    <row r="410" spans="27:64">
      <c r="AA410" s="68"/>
      <c r="AB410" s="68"/>
      <c r="AC410" s="68"/>
      <c r="AD410" s="68"/>
      <c r="AE410" s="68"/>
      <c r="AG410" s="167"/>
      <c r="AN410" s="68"/>
      <c r="AO410" s="68"/>
      <c r="AP410" s="68"/>
      <c r="AQ410" s="68"/>
      <c r="AR410" s="68"/>
      <c r="AS410" s="68"/>
      <c r="AT410" s="68"/>
      <c r="AU410" s="68"/>
      <c r="AV410" s="68"/>
      <c r="AX410" s="68"/>
    </row>
    <row r="411" spans="27:64">
      <c r="AA411" s="68"/>
      <c r="AB411" s="68"/>
      <c r="AC411" s="68"/>
      <c r="AD411" s="68"/>
      <c r="AE411" s="68"/>
      <c r="AG411" s="167"/>
      <c r="AN411" s="68"/>
      <c r="AO411" s="68"/>
      <c r="AP411" s="68"/>
      <c r="AQ411" s="68"/>
      <c r="AR411" s="68"/>
      <c r="AS411" s="68"/>
      <c r="AT411" s="68"/>
      <c r="AU411" s="68"/>
    </row>
    <row r="412" spans="27:64">
      <c r="AA412" s="68"/>
      <c r="AB412" s="68"/>
      <c r="AC412" s="68"/>
      <c r="AD412" s="68"/>
      <c r="AE412" s="68"/>
      <c r="AG412" s="167"/>
      <c r="AN412" s="68"/>
      <c r="AO412" s="68"/>
      <c r="AP412" s="68"/>
      <c r="AQ412" s="68"/>
      <c r="AR412" s="68"/>
      <c r="AS412" s="68"/>
      <c r="AT412" s="68"/>
      <c r="AU412" s="68"/>
    </row>
    <row r="413" spans="27:64">
      <c r="AA413" s="68"/>
      <c r="AB413" s="68"/>
      <c r="AC413" s="68"/>
      <c r="AD413" s="68"/>
      <c r="AE413" s="68"/>
      <c r="AG413" s="167"/>
      <c r="AN413" s="68"/>
      <c r="AO413" s="68"/>
      <c r="AP413" s="68"/>
      <c r="AQ413" s="68"/>
      <c r="AR413" s="68"/>
      <c r="AS413" s="68"/>
      <c r="AT413" s="68"/>
      <c r="AU413" s="68"/>
    </row>
    <row r="414" spans="27:64">
      <c r="AA414" s="68"/>
      <c r="AB414" s="68"/>
      <c r="AC414" s="68"/>
      <c r="AD414" s="68"/>
      <c r="AE414" s="68"/>
      <c r="AG414" s="167"/>
      <c r="AN414" s="68"/>
      <c r="AO414" s="68"/>
      <c r="AP414" s="68"/>
      <c r="AQ414" s="68"/>
      <c r="AR414" s="68"/>
      <c r="AS414" s="68"/>
      <c r="AT414" s="68"/>
      <c r="AU414" s="68"/>
      <c r="AV414" s="68"/>
    </row>
    <row r="415" spans="27:64">
      <c r="AA415" s="68"/>
      <c r="AB415" s="68"/>
      <c r="AC415" s="68"/>
      <c r="AD415" s="68"/>
      <c r="AE415" s="68"/>
      <c r="AG415" s="167"/>
      <c r="AN415" s="68"/>
      <c r="AO415" s="68"/>
      <c r="AP415" s="68"/>
      <c r="AQ415" s="68"/>
      <c r="AR415" s="68"/>
      <c r="AS415" s="68"/>
      <c r="AT415" s="68"/>
      <c r="AU415" s="68"/>
    </row>
    <row r="416" spans="27:64">
      <c r="AA416" s="68"/>
      <c r="AB416" s="68"/>
      <c r="AC416" s="68"/>
      <c r="AD416" s="68"/>
      <c r="AE416" s="68"/>
      <c r="AG416" s="167"/>
      <c r="AN416" s="68"/>
      <c r="AO416" s="68"/>
      <c r="AP416" s="68"/>
      <c r="AQ416" s="68"/>
      <c r="AR416" s="68"/>
      <c r="AS416" s="68"/>
      <c r="AT416" s="68"/>
      <c r="AU416" s="68"/>
    </row>
    <row r="417" spans="27:47">
      <c r="AA417" s="68"/>
      <c r="AB417" s="68"/>
      <c r="AC417" s="68"/>
      <c r="AD417" s="68"/>
      <c r="AE417" s="68"/>
      <c r="AG417" s="167"/>
      <c r="AN417" s="68"/>
      <c r="AO417" s="68"/>
      <c r="AP417" s="68"/>
      <c r="AQ417" s="68"/>
      <c r="AR417" s="68"/>
      <c r="AS417" s="68"/>
      <c r="AT417" s="68"/>
      <c r="AU417" s="68"/>
    </row>
    <row r="418" spans="27:47">
      <c r="AA418" s="68"/>
      <c r="AB418" s="68"/>
      <c r="AC418" s="68"/>
      <c r="AD418" s="68"/>
      <c r="AE418" s="68"/>
      <c r="AG418" s="167"/>
      <c r="AN418" s="68"/>
      <c r="AO418" s="68"/>
      <c r="AP418" s="68"/>
      <c r="AQ418" s="68"/>
      <c r="AR418" s="68"/>
      <c r="AS418" s="68"/>
      <c r="AT418" s="68"/>
      <c r="AU418" s="68"/>
    </row>
    <row r="419" spans="27:47">
      <c r="AA419" s="68"/>
      <c r="AB419" s="68"/>
      <c r="AC419" s="68"/>
      <c r="AD419" s="68"/>
      <c r="AE419" s="68"/>
      <c r="AG419" s="167"/>
      <c r="AN419" s="68"/>
      <c r="AO419" s="68"/>
      <c r="AP419" s="68"/>
      <c r="AQ419" s="68"/>
      <c r="AR419" s="68"/>
      <c r="AS419" s="68"/>
      <c r="AT419" s="68"/>
      <c r="AU419" s="68"/>
    </row>
    <row r="420" spans="27:47">
      <c r="AA420" s="68"/>
      <c r="AB420" s="68"/>
      <c r="AC420" s="68"/>
      <c r="AD420" s="68"/>
      <c r="AE420" s="68"/>
      <c r="AG420" s="167"/>
      <c r="AN420" s="68"/>
      <c r="AO420" s="68"/>
      <c r="AP420" s="68"/>
      <c r="AQ420" s="68"/>
      <c r="AR420" s="68"/>
      <c r="AS420" s="68"/>
      <c r="AT420" s="68"/>
      <c r="AU420" s="68"/>
    </row>
    <row r="421" spans="27:47">
      <c r="AA421" s="68"/>
      <c r="AB421" s="68"/>
      <c r="AC421" s="68"/>
      <c r="AD421" s="68"/>
      <c r="AE421" s="68"/>
      <c r="AG421" s="167"/>
      <c r="AN421" s="68"/>
      <c r="AO421" s="68"/>
      <c r="AP421" s="68"/>
      <c r="AQ421" s="68"/>
      <c r="AR421" s="68"/>
      <c r="AS421" s="68"/>
      <c r="AT421" s="68"/>
      <c r="AU421" s="68"/>
    </row>
    <row r="422" spans="27:47">
      <c r="AA422" s="68"/>
      <c r="AB422" s="68"/>
      <c r="AC422" s="68"/>
      <c r="AD422" s="68"/>
      <c r="AE422" s="68"/>
      <c r="AG422" s="167"/>
      <c r="AN422" s="68"/>
      <c r="AO422" s="68"/>
      <c r="AP422" s="68"/>
      <c r="AQ422" s="68"/>
      <c r="AR422" s="68"/>
      <c r="AS422" s="68"/>
      <c r="AT422" s="68"/>
      <c r="AU422" s="68"/>
    </row>
    <row r="423" spans="27:47">
      <c r="AA423" s="68"/>
      <c r="AB423" s="68"/>
      <c r="AC423" s="68"/>
      <c r="AD423" s="68"/>
      <c r="AE423" s="68"/>
      <c r="AG423" s="167"/>
      <c r="AN423" s="68"/>
      <c r="AO423" s="68"/>
      <c r="AP423" s="68"/>
      <c r="AQ423" s="68"/>
      <c r="AR423" s="68"/>
      <c r="AS423" s="68"/>
      <c r="AT423" s="68"/>
      <c r="AU423" s="68"/>
    </row>
    <row r="424" spans="27:47">
      <c r="AA424" s="68"/>
      <c r="AB424" s="68"/>
      <c r="AC424" s="68"/>
      <c r="AD424" s="68"/>
      <c r="AE424" s="68"/>
      <c r="AG424" s="167"/>
      <c r="AN424" s="68"/>
      <c r="AO424" s="68"/>
      <c r="AP424" s="68"/>
      <c r="AQ424" s="68"/>
      <c r="AR424" s="68"/>
      <c r="AS424" s="68"/>
      <c r="AT424" s="68"/>
      <c r="AU424" s="68"/>
    </row>
    <row r="425" spans="27:47">
      <c r="AA425" s="68"/>
      <c r="AB425" s="68"/>
      <c r="AC425" s="68"/>
      <c r="AD425" s="68"/>
      <c r="AE425" s="68"/>
      <c r="AG425" s="167"/>
      <c r="AN425" s="68"/>
      <c r="AO425" s="68"/>
      <c r="AP425" s="68"/>
      <c r="AQ425" s="68"/>
      <c r="AR425" s="68"/>
      <c r="AS425" s="68"/>
      <c r="AT425" s="68"/>
      <c r="AU425" s="68"/>
    </row>
    <row r="426" spans="27:47">
      <c r="AA426" s="68"/>
      <c r="AB426" s="68"/>
      <c r="AC426" s="68"/>
      <c r="AD426" s="68"/>
      <c r="AE426" s="68"/>
      <c r="AG426" s="167"/>
      <c r="AN426" s="68"/>
      <c r="AO426" s="68"/>
      <c r="AP426" s="68"/>
      <c r="AQ426" s="68"/>
      <c r="AR426" s="68"/>
      <c r="AS426" s="68"/>
      <c r="AT426" s="68"/>
      <c r="AU426" s="68"/>
    </row>
    <row r="427" spans="27:47">
      <c r="AA427" s="68"/>
      <c r="AB427" s="68"/>
      <c r="AC427" s="68"/>
      <c r="AD427" s="68"/>
      <c r="AE427" s="68"/>
      <c r="AG427" s="167"/>
      <c r="AN427" s="68"/>
      <c r="AO427" s="68"/>
      <c r="AP427" s="68"/>
      <c r="AQ427" s="68"/>
      <c r="AR427" s="68"/>
      <c r="AS427" s="68"/>
      <c r="AT427" s="68"/>
      <c r="AU427" s="68"/>
    </row>
    <row r="428" spans="27:47">
      <c r="AA428" s="68"/>
      <c r="AB428" s="68"/>
      <c r="AC428" s="68"/>
      <c r="AD428" s="68"/>
      <c r="AE428" s="68"/>
      <c r="AG428" s="167"/>
      <c r="AN428" s="68"/>
      <c r="AO428" s="68"/>
      <c r="AP428" s="68"/>
      <c r="AQ428" s="68"/>
      <c r="AR428" s="68"/>
      <c r="AS428" s="68"/>
      <c r="AT428" s="68"/>
      <c r="AU428" s="68"/>
    </row>
    <row r="429" spans="27:47">
      <c r="AA429" s="68"/>
      <c r="AB429" s="68"/>
      <c r="AC429" s="68"/>
      <c r="AD429" s="68"/>
      <c r="AE429" s="68"/>
      <c r="AG429" s="167"/>
      <c r="AN429" s="68"/>
      <c r="AO429" s="68"/>
      <c r="AP429" s="68"/>
      <c r="AQ429" s="68"/>
      <c r="AR429" s="68"/>
      <c r="AS429" s="68"/>
      <c r="AT429" s="68"/>
      <c r="AU429" s="68"/>
    </row>
    <row r="430" spans="27:47">
      <c r="AA430" s="68"/>
      <c r="AB430" s="68"/>
      <c r="AC430" s="68"/>
      <c r="AD430" s="68"/>
      <c r="AE430" s="68"/>
      <c r="AG430" s="167"/>
      <c r="AN430" s="68"/>
      <c r="AO430" s="68"/>
      <c r="AP430" s="68"/>
      <c r="AQ430" s="68"/>
      <c r="AR430" s="68"/>
      <c r="AS430" s="68"/>
      <c r="AT430" s="68"/>
      <c r="AU430" s="68"/>
    </row>
    <row r="431" spans="27:47">
      <c r="AA431" s="68"/>
      <c r="AB431" s="68"/>
      <c r="AC431" s="68"/>
      <c r="AD431" s="68"/>
      <c r="AE431" s="68"/>
      <c r="AG431" s="167"/>
      <c r="AN431" s="68"/>
      <c r="AO431" s="68"/>
      <c r="AP431" s="68"/>
      <c r="AQ431" s="68"/>
      <c r="AR431" s="68"/>
      <c r="AS431" s="68"/>
      <c r="AT431" s="68"/>
      <c r="AU431" s="68"/>
    </row>
    <row r="432" spans="27:47">
      <c r="AA432" s="68"/>
      <c r="AB432" s="68"/>
      <c r="AC432" s="68"/>
      <c r="AD432" s="68"/>
      <c r="AE432" s="68"/>
      <c r="AG432" s="167"/>
      <c r="AN432" s="68"/>
      <c r="AO432" s="68"/>
      <c r="AP432" s="68"/>
      <c r="AQ432" s="68"/>
      <c r="AR432" s="68"/>
      <c r="AS432" s="68"/>
      <c r="AT432" s="68"/>
      <c r="AU432" s="68"/>
    </row>
    <row r="433" spans="27:47">
      <c r="AA433" s="68"/>
      <c r="AB433" s="68"/>
      <c r="AC433" s="68"/>
      <c r="AD433" s="68"/>
      <c r="AE433" s="68"/>
      <c r="AG433" s="167"/>
      <c r="AN433" s="68"/>
      <c r="AO433" s="68"/>
      <c r="AP433" s="68"/>
      <c r="AQ433" s="68"/>
      <c r="AR433" s="68"/>
      <c r="AS433" s="68"/>
      <c r="AT433" s="68"/>
      <c r="AU433" s="68"/>
    </row>
    <row r="434" spans="27:47">
      <c r="AA434" s="68"/>
      <c r="AB434" s="68"/>
      <c r="AC434" s="68"/>
      <c r="AD434" s="68"/>
      <c r="AE434" s="68"/>
      <c r="AG434" s="167"/>
      <c r="AN434" s="68"/>
      <c r="AO434" s="68"/>
      <c r="AP434" s="68"/>
      <c r="AQ434" s="68"/>
      <c r="AR434" s="68"/>
      <c r="AS434" s="68"/>
      <c r="AT434" s="68"/>
      <c r="AU434" s="68"/>
    </row>
    <row r="435" spans="27:47">
      <c r="AA435" s="68"/>
      <c r="AB435" s="68"/>
      <c r="AC435" s="68"/>
      <c r="AD435" s="68"/>
      <c r="AE435" s="68"/>
      <c r="AG435" s="167"/>
      <c r="AN435" s="68"/>
      <c r="AO435" s="68"/>
      <c r="AP435" s="68"/>
      <c r="AQ435" s="68"/>
      <c r="AR435" s="68"/>
      <c r="AS435" s="68"/>
      <c r="AT435" s="68"/>
      <c r="AU435" s="68"/>
    </row>
    <row r="436" spans="27:47">
      <c r="AA436" s="68"/>
      <c r="AB436" s="68"/>
      <c r="AC436" s="68"/>
      <c r="AD436" s="68"/>
      <c r="AE436" s="68"/>
      <c r="AG436" s="167"/>
      <c r="AN436" s="68"/>
      <c r="AO436" s="68"/>
      <c r="AP436" s="68"/>
      <c r="AQ436" s="68"/>
      <c r="AR436" s="68"/>
      <c r="AS436" s="68"/>
      <c r="AT436" s="68"/>
      <c r="AU436" s="68"/>
    </row>
    <row r="437" spans="27:47">
      <c r="AA437" s="68"/>
      <c r="AB437" s="68"/>
      <c r="AC437" s="68"/>
      <c r="AD437" s="68"/>
      <c r="AE437" s="68"/>
      <c r="AG437" s="167"/>
      <c r="AN437" s="68"/>
      <c r="AO437" s="68"/>
      <c r="AP437" s="68"/>
      <c r="AQ437" s="68"/>
      <c r="AR437" s="68"/>
      <c r="AS437" s="68"/>
      <c r="AT437" s="68"/>
      <c r="AU437" s="68"/>
    </row>
    <row r="438" spans="27:47">
      <c r="AA438" s="68"/>
      <c r="AB438" s="68"/>
      <c r="AC438" s="68"/>
      <c r="AD438" s="68"/>
      <c r="AE438" s="68"/>
      <c r="AG438" s="167"/>
      <c r="AN438" s="68"/>
      <c r="AO438" s="68"/>
      <c r="AP438" s="68"/>
      <c r="AQ438" s="68"/>
      <c r="AR438" s="68"/>
      <c r="AS438" s="68"/>
      <c r="AT438" s="68"/>
      <c r="AU438" s="68"/>
    </row>
    <row r="439" spans="27:47">
      <c r="AA439" s="68"/>
      <c r="AB439" s="68"/>
      <c r="AC439" s="68"/>
      <c r="AD439" s="68"/>
      <c r="AE439" s="68"/>
      <c r="AG439" s="167"/>
      <c r="AN439" s="68"/>
      <c r="AO439" s="68"/>
      <c r="AP439" s="68"/>
      <c r="AQ439" s="68"/>
      <c r="AR439" s="68"/>
      <c r="AS439" s="68"/>
      <c r="AT439" s="68"/>
      <c r="AU439" s="68"/>
    </row>
    <row r="440" spans="27:47">
      <c r="AA440" s="68"/>
      <c r="AB440" s="68"/>
      <c r="AC440" s="68"/>
      <c r="AD440" s="68"/>
      <c r="AE440" s="68"/>
      <c r="AG440" s="167"/>
      <c r="AN440" s="68"/>
      <c r="AO440" s="68"/>
      <c r="AP440" s="68"/>
      <c r="AQ440" s="68"/>
      <c r="AR440" s="68"/>
      <c r="AS440" s="68"/>
      <c r="AT440" s="68"/>
      <c r="AU440" s="68"/>
    </row>
    <row r="441" spans="27:47">
      <c r="AA441" s="68"/>
      <c r="AB441" s="68"/>
      <c r="AC441" s="68"/>
      <c r="AD441" s="68"/>
      <c r="AE441" s="68"/>
      <c r="AG441" s="167"/>
      <c r="AN441" s="68"/>
      <c r="AO441" s="68"/>
      <c r="AP441" s="68"/>
      <c r="AQ441" s="68"/>
      <c r="AR441" s="68"/>
      <c r="AS441" s="68"/>
      <c r="AT441" s="68"/>
      <c r="AU441" s="68"/>
    </row>
    <row r="442" spans="27:47">
      <c r="AA442" s="68"/>
      <c r="AB442" s="68"/>
      <c r="AC442" s="68"/>
      <c r="AD442" s="68"/>
      <c r="AE442" s="68"/>
      <c r="AG442" s="167"/>
      <c r="AN442" s="68"/>
      <c r="AO442" s="68"/>
      <c r="AP442" s="68"/>
      <c r="AQ442" s="68"/>
      <c r="AR442" s="68"/>
      <c r="AS442" s="68"/>
      <c r="AT442" s="68"/>
      <c r="AU442" s="68"/>
    </row>
    <row r="443" spans="27:47">
      <c r="AA443" s="68"/>
      <c r="AB443" s="68"/>
      <c r="AC443" s="68"/>
      <c r="AD443" s="68"/>
      <c r="AE443" s="68"/>
      <c r="AG443" s="167"/>
      <c r="AN443" s="68"/>
      <c r="AO443" s="68"/>
      <c r="AP443" s="68"/>
      <c r="AQ443" s="68"/>
      <c r="AR443" s="68"/>
      <c r="AS443" s="68"/>
      <c r="AT443" s="68"/>
      <c r="AU443" s="68"/>
    </row>
    <row r="444" spans="27:47">
      <c r="AA444" s="68"/>
      <c r="AB444" s="68"/>
      <c r="AC444" s="68"/>
      <c r="AD444" s="68"/>
      <c r="AE444" s="68"/>
      <c r="AG444" s="167"/>
      <c r="AN444" s="68"/>
      <c r="AO444" s="68"/>
      <c r="AP444" s="68"/>
      <c r="AQ444" s="68"/>
      <c r="AR444" s="68"/>
      <c r="AS444" s="68"/>
      <c r="AT444" s="68"/>
      <c r="AU444" s="68"/>
    </row>
    <row r="445" spans="27:47">
      <c r="AA445" s="68"/>
      <c r="AB445" s="68"/>
      <c r="AC445" s="68"/>
      <c r="AD445" s="68"/>
      <c r="AE445" s="68"/>
      <c r="AG445" s="167"/>
      <c r="AN445" s="68"/>
      <c r="AO445" s="68"/>
      <c r="AP445" s="68"/>
      <c r="AQ445" s="68"/>
      <c r="AR445" s="68"/>
      <c r="AS445" s="68"/>
      <c r="AT445" s="68"/>
      <c r="AU445" s="68"/>
    </row>
    <row r="446" spans="27:47">
      <c r="AA446" s="68"/>
      <c r="AB446" s="68"/>
      <c r="AC446" s="68"/>
      <c r="AD446" s="68"/>
      <c r="AE446" s="68"/>
      <c r="AG446" s="167"/>
      <c r="AN446" s="68"/>
      <c r="AO446" s="68"/>
      <c r="AP446" s="68"/>
      <c r="AQ446" s="68"/>
      <c r="AR446" s="68"/>
      <c r="AS446" s="68"/>
      <c r="AT446" s="68"/>
      <c r="AU446" s="68"/>
    </row>
    <row r="447" spans="27:47">
      <c r="AA447" s="68"/>
      <c r="AB447" s="68"/>
      <c r="AC447" s="68"/>
      <c r="AD447" s="68"/>
      <c r="AE447" s="68"/>
      <c r="AG447" s="167"/>
      <c r="AN447" s="68"/>
      <c r="AO447" s="68"/>
      <c r="AP447" s="68"/>
      <c r="AQ447" s="68"/>
      <c r="AR447" s="68"/>
      <c r="AS447" s="68"/>
      <c r="AT447" s="68"/>
      <c r="AU447" s="68"/>
    </row>
    <row r="448" spans="27:47">
      <c r="AA448" s="68"/>
      <c r="AB448" s="68"/>
      <c r="AC448" s="68"/>
      <c r="AD448" s="68"/>
      <c r="AE448" s="68"/>
      <c r="AG448" s="167"/>
      <c r="AN448" s="68"/>
      <c r="AO448" s="68"/>
      <c r="AP448" s="68"/>
      <c r="AQ448" s="68"/>
      <c r="AR448" s="68"/>
      <c r="AS448" s="68"/>
      <c r="AT448" s="68"/>
      <c r="AU448" s="68"/>
    </row>
    <row r="449" spans="27:47">
      <c r="AA449" s="68"/>
      <c r="AB449" s="68"/>
      <c r="AC449" s="68"/>
      <c r="AD449" s="68"/>
      <c r="AE449" s="68"/>
      <c r="AG449" s="167"/>
      <c r="AN449" s="68"/>
      <c r="AO449" s="68"/>
      <c r="AP449" s="68"/>
      <c r="AQ449" s="68"/>
      <c r="AR449" s="68"/>
      <c r="AS449" s="68"/>
      <c r="AT449" s="68"/>
      <c r="AU449" s="68"/>
    </row>
    <row r="450" spans="27:47">
      <c r="AA450" s="68"/>
      <c r="AB450" s="68"/>
      <c r="AC450" s="68"/>
      <c r="AD450" s="68"/>
      <c r="AE450" s="68"/>
      <c r="AG450" s="167"/>
      <c r="AN450" s="68"/>
      <c r="AO450" s="68"/>
      <c r="AP450" s="68"/>
      <c r="AQ450" s="68"/>
      <c r="AR450" s="68"/>
      <c r="AS450" s="68"/>
      <c r="AT450" s="68"/>
      <c r="AU450" s="68"/>
    </row>
    <row r="451" spans="27:47">
      <c r="AA451" s="68"/>
      <c r="AB451" s="68"/>
      <c r="AC451" s="68"/>
      <c r="AD451" s="68"/>
      <c r="AE451" s="68"/>
      <c r="AG451" s="167"/>
      <c r="AN451" s="68"/>
      <c r="AO451" s="68"/>
      <c r="AP451" s="68"/>
      <c r="AQ451" s="68"/>
      <c r="AR451" s="68"/>
      <c r="AS451" s="68"/>
      <c r="AT451" s="68"/>
      <c r="AU451" s="68"/>
    </row>
    <row r="452" spans="27:47">
      <c r="AA452" s="68"/>
      <c r="AB452" s="68"/>
      <c r="AC452" s="68"/>
      <c r="AD452" s="68"/>
      <c r="AE452" s="68"/>
      <c r="AG452" s="167"/>
      <c r="AN452" s="68"/>
      <c r="AO452" s="68"/>
      <c r="AP452" s="68"/>
      <c r="AQ452" s="68"/>
      <c r="AR452" s="68"/>
      <c r="AS452" s="68"/>
      <c r="AT452" s="68"/>
      <c r="AU452" s="68"/>
    </row>
    <row r="453" spans="27:47">
      <c r="AA453" s="68"/>
      <c r="AB453" s="68"/>
      <c r="AC453" s="68"/>
      <c r="AD453" s="68"/>
      <c r="AE453" s="68"/>
      <c r="AG453" s="167"/>
      <c r="AN453" s="68"/>
      <c r="AO453" s="68"/>
      <c r="AP453" s="68"/>
      <c r="AQ453" s="68"/>
      <c r="AR453" s="68"/>
      <c r="AS453" s="68"/>
      <c r="AT453" s="68"/>
      <c r="AU453" s="68"/>
    </row>
    <row r="454" spans="27:47">
      <c r="AA454" s="68"/>
      <c r="AB454" s="68"/>
      <c r="AC454" s="68"/>
      <c r="AD454" s="68"/>
      <c r="AE454" s="68"/>
      <c r="AG454" s="167"/>
      <c r="AN454" s="68"/>
      <c r="AO454" s="68"/>
      <c r="AP454" s="68"/>
      <c r="AQ454" s="68"/>
      <c r="AR454" s="68"/>
      <c r="AS454" s="68"/>
      <c r="AT454" s="68"/>
      <c r="AU454" s="68"/>
    </row>
    <row r="455" spans="27:47">
      <c r="AA455" s="68"/>
      <c r="AB455" s="68"/>
      <c r="AC455" s="68"/>
      <c r="AD455" s="68"/>
      <c r="AE455" s="68"/>
      <c r="AG455" s="167"/>
      <c r="AN455" s="68"/>
      <c r="AO455" s="68"/>
      <c r="AP455" s="68"/>
      <c r="AQ455" s="68"/>
      <c r="AR455" s="68"/>
      <c r="AS455" s="68"/>
      <c r="AT455" s="68"/>
      <c r="AU455" s="68"/>
    </row>
    <row r="456" spans="27:47">
      <c r="AA456" s="68"/>
      <c r="AB456" s="68"/>
      <c r="AC456" s="68"/>
      <c r="AD456" s="68"/>
      <c r="AE456" s="68"/>
      <c r="AG456" s="167"/>
      <c r="AN456" s="68"/>
      <c r="AO456" s="68"/>
      <c r="AP456" s="68"/>
      <c r="AQ456" s="68"/>
      <c r="AR456" s="68"/>
      <c r="AS456" s="68"/>
      <c r="AT456" s="68"/>
      <c r="AU456" s="68"/>
    </row>
    <row r="457" spans="27:47">
      <c r="AA457" s="68"/>
      <c r="AB457" s="68"/>
      <c r="AC457" s="68"/>
      <c r="AD457" s="68"/>
      <c r="AE457" s="68"/>
      <c r="AG457" s="167"/>
      <c r="AN457" s="68"/>
      <c r="AO457" s="68"/>
      <c r="AP457" s="68"/>
      <c r="AQ457" s="68"/>
      <c r="AR457" s="68"/>
      <c r="AS457" s="68"/>
      <c r="AT457" s="68"/>
      <c r="AU457" s="68"/>
    </row>
    <row r="458" spans="27:47">
      <c r="AA458" s="68"/>
      <c r="AB458" s="68"/>
      <c r="AC458" s="68"/>
      <c r="AD458" s="68"/>
      <c r="AE458" s="68"/>
      <c r="AG458" s="167"/>
      <c r="AN458" s="68"/>
      <c r="AO458" s="68"/>
      <c r="AP458" s="68"/>
      <c r="AQ458" s="68"/>
      <c r="AR458" s="68"/>
      <c r="AS458" s="68"/>
      <c r="AT458" s="68"/>
      <c r="AU458" s="68"/>
    </row>
    <row r="459" spans="27:47">
      <c r="AA459" s="68"/>
      <c r="AB459" s="68"/>
      <c r="AC459" s="68"/>
      <c r="AD459" s="68"/>
      <c r="AE459" s="68"/>
      <c r="AG459" s="167"/>
      <c r="AN459" s="68"/>
      <c r="AO459" s="68"/>
      <c r="AP459" s="68"/>
      <c r="AQ459" s="68"/>
      <c r="AR459" s="68"/>
      <c r="AS459" s="68"/>
      <c r="AT459" s="68"/>
      <c r="AU459" s="68"/>
    </row>
    <row r="460" spans="27:47">
      <c r="AA460" s="68"/>
      <c r="AB460" s="68"/>
      <c r="AC460" s="68"/>
      <c r="AD460" s="68"/>
      <c r="AE460" s="68"/>
      <c r="AG460" s="167"/>
      <c r="AN460" s="68"/>
      <c r="AO460" s="68"/>
      <c r="AP460" s="68"/>
      <c r="AQ460" s="68"/>
      <c r="AR460" s="68"/>
      <c r="AS460" s="68"/>
      <c r="AT460" s="68"/>
      <c r="AU460" s="68"/>
    </row>
    <row r="461" spans="27:47">
      <c r="AA461" s="68"/>
      <c r="AB461" s="68"/>
      <c r="AC461" s="68"/>
      <c r="AD461" s="68"/>
      <c r="AE461" s="68"/>
      <c r="AG461" s="167"/>
      <c r="AN461" s="68"/>
      <c r="AO461" s="68"/>
      <c r="AP461" s="68"/>
      <c r="AQ461" s="68"/>
      <c r="AR461" s="68"/>
      <c r="AS461" s="68"/>
      <c r="AT461" s="68"/>
      <c r="AU461" s="68"/>
    </row>
    <row r="462" spans="27:47">
      <c r="AA462" s="68"/>
      <c r="AB462" s="68"/>
      <c r="AC462" s="68"/>
      <c r="AD462" s="68"/>
      <c r="AE462" s="68"/>
      <c r="AG462" s="167"/>
      <c r="AN462" s="68"/>
      <c r="AO462" s="68"/>
      <c r="AP462" s="68"/>
      <c r="AQ462" s="68"/>
      <c r="AR462" s="68"/>
      <c r="AS462" s="68"/>
      <c r="AT462" s="68"/>
      <c r="AU462" s="68"/>
    </row>
    <row r="463" spans="27:47">
      <c r="AA463" s="68"/>
      <c r="AB463" s="68"/>
      <c r="AC463" s="68"/>
      <c r="AD463" s="68"/>
      <c r="AE463" s="68"/>
      <c r="AG463" s="167"/>
      <c r="AN463" s="68"/>
      <c r="AO463" s="68"/>
      <c r="AP463" s="68"/>
      <c r="AQ463" s="68"/>
      <c r="AR463" s="68"/>
      <c r="AS463" s="68"/>
      <c r="AT463" s="68"/>
      <c r="AU463" s="68"/>
    </row>
    <row r="464" spans="27:47">
      <c r="AA464" s="68"/>
      <c r="AB464" s="68"/>
      <c r="AC464" s="68"/>
      <c r="AD464" s="68"/>
      <c r="AE464" s="68"/>
      <c r="AG464" s="167"/>
      <c r="AN464" s="68"/>
      <c r="AO464" s="68"/>
      <c r="AP464" s="68"/>
      <c r="AQ464" s="68"/>
      <c r="AR464" s="68"/>
      <c r="AS464" s="68"/>
      <c r="AT464" s="68"/>
      <c r="AU464" s="68"/>
    </row>
    <row r="465" spans="27:50">
      <c r="AA465" s="68"/>
      <c r="AB465" s="68"/>
      <c r="AC465" s="68"/>
      <c r="AD465" s="68"/>
      <c r="AE465" s="68"/>
      <c r="AG465" s="167"/>
      <c r="AN465" s="68"/>
      <c r="AO465" s="68"/>
      <c r="AP465" s="68"/>
      <c r="AQ465" s="68"/>
      <c r="AR465" s="68"/>
      <c r="AS465" s="68"/>
      <c r="AT465" s="68"/>
      <c r="AU465" s="68"/>
    </row>
    <row r="466" spans="27:50">
      <c r="AA466" s="68"/>
      <c r="AB466" s="68"/>
      <c r="AC466" s="68"/>
      <c r="AD466" s="68"/>
      <c r="AE466" s="68"/>
      <c r="AG466" s="167"/>
      <c r="AN466" s="68"/>
      <c r="AO466" s="68"/>
      <c r="AP466" s="68"/>
      <c r="AQ466" s="68"/>
      <c r="AR466" s="68"/>
      <c r="AS466" s="68"/>
      <c r="AT466" s="68"/>
      <c r="AU466" s="68"/>
    </row>
    <row r="467" spans="27:50">
      <c r="AA467" s="68"/>
      <c r="AB467" s="68"/>
      <c r="AC467" s="68"/>
      <c r="AD467" s="68"/>
      <c r="AE467" s="68"/>
      <c r="AG467" s="167"/>
      <c r="AN467" s="68"/>
      <c r="AO467" s="68"/>
      <c r="AP467" s="68"/>
      <c r="AQ467" s="68"/>
      <c r="AR467" s="68"/>
      <c r="AS467" s="68"/>
      <c r="AT467" s="68"/>
      <c r="AU467" s="68"/>
    </row>
    <row r="468" spans="27:50">
      <c r="AA468" s="68"/>
      <c r="AB468" s="68"/>
      <c r="AC468" s="68"/>
      <c r="AD468" s="68"/>
      <c r="AE468" s="68"/>
      <c r="AG468" s="167"/>
      <c r="AN468" s="68"/>
      <c r="AO468" s="68"/>
      <c r="AP468" s="68"/>
      <c r="AQ468" s="68"/>
      <c r="AR468" s="68"/>
      <c r="AS468" s="68"/>
      <c r="AT468" s="68"/>
      <c r="AU468" s="68"/>
    </row>
    <row r="469" spans="27:50">
      <c r="AA469" s="68"/>
      <c r="AB469" s="68"/>
      <c r="AC469" s="68"/>
      <c r="AD469" s="68"/>
      <c r="AE469" s="68"/>
      <c r="AG469" s="167"/>
      <c r="AN469" s="68"/>
      <c r="AO469" s="68"/>
      <c r="AP469" s="68"/>
      <c r="AQ469" s="68"/>
      <c r="AR469" s="68"/>
      <c r="AS469" s="68"/>
      <c r="AT469" s="68"/>
      <c r="AU469" s="68"/>
    </row>
    <row r="470" spans="27:50">
      <c r="AA470" s="68"/>
      <c r="AB470" s="68"/>
      <c r="AC470" s="68"/>
      <c r="AD470" s="68"/>
      <c r="AE470" s="68"/>
      <c r="AG470" s="167"/>
      <c r="AN470" s="68"/>
      <c r="AO470" s="68"/>
      <c r="AP470" s="68"/>
      <c r="AQ470" s="68"/>
      <c r="AR470" s="68"/>
      <c r="AS470" s="68"/>
      <c r="AT470" s="68"/>
      <c r="AU470" s="68"/>
    </row>
    <row r="471" spans="27:50">
      <c r="AA471" s="68"/>
      <c r="AB471" s="68"/>
      <c r="AC471" s="68"/>
      <c r="AD471" s="68"/>
      <c r="AE471" s="68"/>
      <c r="AG471" s="167"/>
      <c r="AN471" s="68"/>
      <c r="AO471" s="68"/>
      <c r="AP471" s="68"/>
      <c r="AQ471" s="68"/>
      <c r="AR471" s="68"/>
      <c r="AS471" s="68"/>
      <c r="AT471" s="68"/>
      <c r="AU471" s="68"/>
    </row>
    <row r="472" spans="27:50">
      <c r="AA472" s="68"/>
      <c r="AB472" s="68"/>
      <c r="AC472" s="68"/>
      <c r="AD472" s="68"/>
      <c r="AE472" s="68"/>
      <c r="AG472" s="167"/>
      <c r="AN472" s="68"/>
      <c r="AO472" s="68"/>
      <c r="AP472" s="68"/>
      <c r="AQ472" s="68"/>
      <c r="AR472" s="68"/>
      <c r="AS472" s="68"/>
      <c r="AT472" s="68"/>
      <c r="AU472" s="68"/>
      <c r="AV472" s="68"/>
      <c r="AX472" s="68"/>
    </row>
    <row r="473" spans="27:50">
      <c r="AA473" s="68"/>
      <c r="AB473" s="68"/>
      <c r="AC473" s="68"/>
      <c r="AD473" s="68"/>
      <c r="AE473" s="68"/>
      <c r="AG473" s="167"/>
      <c r="AN473" s="68"/>
      <c r="AO473" s="68"/>
      <c r="AP473" s="68"/>
      <c r="AQ473" s="68"/>
      <c r="AR473" s="68"/>
      <c r="AS473" s="68"/>
      <c r="AT473" s="68"/>
      <c r="AU473" s="68"/>
    </row>
    <row r="474" spans="27:50">
      <c r="AA474" s="68"/>
      <c r="AB474" s="68"/>
      <c r="AC474" s="68"/>
      <c r="AD474" s="68"/>
      <c r="AE474" s="68"/>
      <c r="AG474" s="167"/>
      <c r="AN474" s="68"/>
      <c r="AO474" s="68"/>
      <c r="AP474" s="68"/>
      <c r="AQ474" s="68"/>
      <c r="AR474" s="68"/>
      <c r="AS474" s="68"/>
      <c r="AT474" s="68"/>
      <c r="AU474" s="68"/>
    </row>
    <row r="475" spans="27:50">
      <c r="AA475" s="68"/>
      <c r="AB475" s="68"/>
      <c r="AC475" s="68"/>
      <c r="AD475" s="68"/>
      <c r="AE475" s="68"/>
      <c r="AG475" s="167"/>
      <c r="AN475" s="68"/>
      <c r="AO475" s="68"/>
      <c r="AP475" s="68"/>
      <c r="AQ475" s="68"/>
      <c r="AR475" s="68"/>
      <c r="AS475" s="68"/>
      <c r="AT475" s="68"/>
      <c r="AU475" s="68"/>
    </row>
    <row r="476" spans="27:50">
      <c r="AA476" s="68"/>
      <c r="AB476" s="68"/>
      <c r="AC476" s="68"/>
      <c r="AD476" s="68"/>
      <c r="AE476" s="68"/>
      <c r="AG476" s="167"/>
      <c r="AN476" s="68"/>
      <c r="AO476" s="68"/>
      <c r="AP476" s="68"/>
      <c r="AQ476" s="68"/>
      <c r="AR476" s="68"/>
      <c r="AS476" s="68"/>
      <c r="AT476" s="68"/>
      <c r="AU476" s="68"/>
    </row>
    <row r="477" spans="27:50">
      <c r="AA477" s="68"/>
      <c r="AB477" s="68"/>
      <c r="AC477" s="68"/>
      <c r="AD477" s="68"/>
      <c r="AE477" s="68"/>
      <c r="AG477" s="167"/>
      <c r="AN477" s="68"/>
      <c r="AO477" s="68"/>
      <c r="AP477" s="68"/>
      <c r="AQ477" s="68"/>
      <c r="AR477" s="68"/>
      <c r="AS477" s="68"/>
      <c r="AT477" s="68"/>
      <c r="AU477" s="68"/>
    </row>
    <row r="478" spans="27:50">
      <c r="AA478" s="68"/>
      <c r="AB478" s="68"/>
      <c r="AC478" s="68"/>
      <c r="AD478" s="68"/>
      <c r="AE478" s="68"/>
      <c r="AG478" s="167"/>
      <c r="AN478" s="68"/>
      <c r="AO478" s="68"/>
      <c r="AP478" s="68"/>
      <c r="AQ478" s="68"/>
      <c r="AR478" s="68"/>
      <c r="AS478" s="68"/>
      <c r="AT478" s="68"/>
      <c r="AU478" s="68"/>
    </row>
    <row r="479" spans="27:50">
      <c r="AA479" s="68"/>
      <c r="AB479" s="68"/>
      <c r="AC479" s="68"/>
      <c r="AD479" s="68"/>
      <c r="AE479" s="68"/>
      <c r="AG479" s="167"/>
      <c r="AN479" s="68"/>
      <c r="AO479" s="68"/>
      <c r="AP479" s="68"/>
      <c r="AQ479" s="68"/>
      <c r="AR479" s="68"/>
      <c r="AS479" s="68"/>
      <c r="AT479" s="68"/>
      <c r="AU479" s="68"/>
    </row>
    <row r="480" spans="27:50">
      <c r="AA480" s="68"/>
      <c r="AB480" s="68"/>
      <c r="AC480" s="68"/>
      <c r="AD480" s="68"/>
      <c r="AE480" s="68"/>
      <c r="AG480" s="167"/>
      <c r="AN480" s="68"/>
      <c r="AO480" s="68"/>
      <c r="AP480" s="68"/>
      <c r="AQ480" s="68"/>
      <c r="AR480" s="68"/>
      <c r="AS480" s="68"/>
      <c r="AT480" s="68"/>
      <c r="AU480" s="68"/>
    </row>
    <row r="481" spans="27:64">
      <c r="AA481" s="68"/>
      <c r="AB481" s="68"/>
      <c r="AC481" s="68"/>
      <c r="AD481" s="68"/>
      <c r="AE481" s="68"/>
      <c r="AG481" s="167"/>
      <c r="AN481" s="68"/>
      <c r="AO481" s="68"/>
      <c r="AP481" s="68"/>
      <c r="AQ481" s="68"/>
      <c r="AR481" s="68"/>
      <c r="AS481" s="68"/>
      <c r="AT481" s="68"/>
      <c r="AU481" s="68"/>
    </row>
    <row r="482" spans="27:64">
      <c r="AA482" s="68"/>
      <c r="AB482" s="68"/>
      <c r="AC482" s="68"/>
      <c r="AD482" s="68"/>
      <c r="AE482" s="68"/>
      <c r="AG482" s="167"/>
      <c r="AN482" s="68"/>
      <c r="AO482" s="68"/>
      <c r="AP482" s="68"/>
      <c r="AQ482" s="68"/>
      <c r="AR482" s="68"/>
      <c r="AS482" s="68"/>
      <c r="AT482" s="68"/>
      <c r="AU482" s="68"/>
    </row>
    <row r="483" spans="27:64">
      <c r="AA483" s="68"/>
      <c r="AB483" s="68"/>
      <c r="AC483" s="68"/>
      <c r="AD483" s="68"/>
      <c r="AE483" s="68"/>
      <c r="AG483" s="167"/>
      <c r="AN483" s="68"/>
      <c r="AO483" s="68"/>
      <c r="AP483" s="68"/>
      <c r="AQ483" s="68"/>
      <c r="AR483" s="68"/>
      <c r="AS483" s="68"/>
      <c r="AT483" s="68"/>
      <c r="AU483" s="68"/>
    </row>
    <row r="484" spans="27:64">
      <c r="AA484" s="68"/>
      <c r="AB484" s="68"/>
      <c r="AC484" s="68"/>
      <c r="AD484" s="68"/>
      <c r="AE484" s="68"/>
      <c r="AG484" s="167"/>
      <c r="AN484" s="68"/>
      <c r="AO484" s="68"/>
      <c r="AP484" s="68"/>
      <c r="AQ484" s="68"/>
      <c r="AR484" s="68"/>
      <c r="AS484" s="68"/>
      <c r="AT484" s="68"/>
      <c r="AU484" s="68"/>
    </row>
    <row r="485" spans="27:64">
      <c r="AA485" s="68"/>
      <c r="AB485" s="68"/>
      <c r="AC485" s="68"/>
      <c r="AD485" s="68"/>
      <c r="AE485" s="68"/>
      <c r="AG485" s="167"/>
      <c r="AN485" s="68"/>
      <c r="AO485" s="68"/>
      <c r="AP485" s="68"/>
      <c r="AQ485" s="68"/>
      <c r="AR485" s="68"/>
      <c r="AS485" s="68"/>
      <c r="AT485" s="68"/>
      <c r="AU485" s="68"/>
      <c r="AV485" s="68"/>
      <c r="AW485" s="68"/>
      <c r="AX485" s="68"/>
      <c r="AY485" s="68"/>
      <c r="AZ485" s="68"/>
      <c r="BA485" s="68"/>
      <c r="BB485" s="68"/>
      <c r="BC485" s="68"/>
      <c r="BD485" s="68"/>
      <c r="BE485" s="68"/>
      <c r="BF485" s="68"/>
      <c r="BG485" s="68"/>
      <c r="BH485" s="68"/>
      <c r="BI485" s="68"/>
      <c r="BJ485" s="68"/>
      <c r="BK485" s="68"/>
      <c r="BL485" s="68"/>
    </row>
    <row r="486" spans="27:64">
      <c r="AA486" s="68"/>
      <c r="AB486" s="68"/>
      <c r="AC486" s="68"/>
      <c r="AD486" s="68"/>
      <c r="AE486" s="68"/>
      <c r="AG486" s="167"/>
      <c r="AN486" s="68"/>
      <c r="AO486" s="68"/>
      <c r="AP486" s="68"/>
      <c r="AQ486" s="68"/>
      <c r="AR486" s="68"/>
      <c r="AS486" s="68"/>
      <c r="AT486" s="68"/>
      <c r="AU486" s="68"/>
    </row>
    <row r="487" spans="27:64">
      <c r="AA487" s="68"/>
      <c r="AB487" s="68"/>
      <c r="AC487" s="68"/>
      <c r="AD487" s="68"/>
      <c r="AE487" s="68"/>
      <c r="AG487" s="167"/>
      <c r="AN487" s="68"/>
      <c r="AO487" s="68"/>
      <c r="AP487" s="68"/>
      <c r="AQ487" s="68"/>
      <c r="AR487" s="68"/>
      <c r="AS487" s="68"/>
      <c r="AT487" s="68"/>
      <c r="AU487" s="68"/>
    </row>
    <row r="488" spans="27:64">
      <c r="AA488" s="68"/>
      <c r="AB488" s="68"/>
      <c r="AC488" s="68"/>
      <c r="AD488" s="68"/>
      <c r="AE488" s="68"/>
      <c r="AG488" s="167"/>
      <c r="AN488" s="68"/>
      <c r="AO488" s="68"/>
      <c r="AP488" s="68"/>
      <c r="AQ488" s="68"/>
      <c r="AR488" s="68"/>
      <c r="AS488" s="68"/>
      <c r="AT488" s="68"/>
      <c r="AU488" s="68"/>
    </row>
    <row r="489" spans="27:64">
      <c r="AA489" s="68"/>
      <c r="AB489" s="68"/>
      <c r="AC489" s="68"/>
      <c r="AD489" s="68"/>
      <c r="AE489" s="68"/>
      <c r="AG489" s="167"/>
      <c r="AN489" s="68"/>
      <c r="AO489" s="68"/>
      <c r="AP489" s="68"/>
      <c r="AQ489" s="68"/>
      <c r="AR489" s="68"/>
      <c r="AS489" s="68"/>
      <c r="AT489" s="68"/>
      <c r="AU489" s="68"/>
    </row>
    <row r="490" spans="27:64">
      <c r="AA490" s="68"/>
      <c r="AB490" s="68"/>
      <c r="AC490" s="68"/>
      <c r="AD490" s="68"/>
      <c r="AE490" s="68"/>
      <c r="AG490" s="167"/>
      <c r="AN490" s="68"/>
      <c r="AO490" s="68"/>
      <c r="AP490" s="68"/>
      <c r="AQ490" s="68"/>
      <c r="AR490" s="68"/>
      <c r="AS490" s="68"/>
      <c r="AT490" s="68"/>
      <c r="AU490" s="68"/>
    </row>
    <row r="491" spans="27:64">
      <c r="AA491" s="68"/>
      <c r="AB491" s="68"/>
      <c r="AC491" s="68"/>
      <c r="AD491" s="68"/>
      <c r="AE491" s="68"/>
      <c r="AG491" s="167"/>
      <c r="AN491" s="68"/>
      <c r="AO491" s="68"/>
      <c r="AP491" s="68"/>
      <c r="AQ491" s="68"/>
      <c r="AR491" s="68"/>
      <c r="AS491" s="68"/>
      <c r="AT491" s="68"/>
      <c r="AU491" s="68"/>
    </row>
    <row r="492" spans="27:64">
      <c r="AA492" s="68"/>
      <c r="AB492" s="68"/>
      <c r="AC492" s="68"/>
      <c r="AD492" s="68"/>
      <c r="AE492" s="68"/>
      <c r="AG492" s="167"/>
      <c r="AN492" s="68"/>
      <c r="AO492" s="68"/>
      <c r="AP492" s="68"/>
      <c r="AQ492" s="68"/>
      <c r="AR492" s="68"/>
      <c r="AS492" s="68"/>
      <c r="AT492" s="68"/>
      <c r="AU492" s="68"/>
    </row>
    <row r="493" spans="27:64">
      <c r="AA493" s="68"/>
      <c r="AB493" s="68"/>
      <c r="AC493" s="68"/>
      <c r="AD493" s="68"/>
      <c r="AE493" s="68"/>
      <c r="AG493" s="167"/>
      <c r="AN493" s="68"/>
      <c r="AO493" s="68"/>
      <c r="AP493" s="68"/>
      <c r="AQ493" s="68"/>
      <c r="AR493" s="68"/>
      <c r="AS493" s="68"/>
      <c r="AT493" s="68"/>
      <c r="AU493" s="68"/>
    </row>
    <row r="494" spans="27:64">
      <c r="AA494" s="68"/>
      <c r="AB494" s="68"/>
      <c r="AC494" s="68"/>
      <c r="AD494" s="68"/>
      <c r="AE494" s="68"/>
      <c r="AG494" s="167"/>
      <c r="AN494" s="68"/>
      <c r="AO494" s="68"/>
      <c r="AP494" s="68"/>
      <c r="AQ494" s="68"/>
      <c r="AR494" s="68"/>
      <c r="AS494" s="68"/>
      <c r="AT494" s="68"/>
      <c r="AU494" s="68"/>
    </row>
    <row r="495" spans="27:64">
      <c r="AA495" s="68"/>
      <c r="AB495" s="68"/>
      <c r="AC495" s="68"/>
      <c r="AD495" s="68"/>
      <c r="AE495" s="68"/>
      <c r="AG495" s="167"/>
      <c r="AN495" s="68"/>
      <c r="AO495" s="68"/>
      <c r="AP495" s="68"/>
      <c r="AQ495" s="68"/>
      <c r="AR495" s="68"/>
      <c r="AS495" s="68"/>
      <c r="AT495" s="68"/>
      <c r="AU495" s="68"/>
    </row>
    <row r="496" spans="27:64">
      <c r="AA496" s="68"/>
      <c r="AB496" s="68"/>
      <c r="AC496" s="68"/>
      <c r="AD496" s="68"/>
      <c r="AE496" s="68"/>
      <c r="AG496" s="167"/>
      <c r="AN496" s="68"/>
      <c r="AO496" s="68"/>
      <c r="AP496" s="68"/>
      <c r="AQ496" s="68"/>
      <c r="AR496" s="68"/>
      <c r="AS496" s="68"/>
      <c r="AT496" s="68"/>
      <c r="AU496" s="68"/>
    </row>
    <row r="497" spans="27:47">
      <c r="AA497" s="68"/>
      <c r="AB497" s="68"/>
      <c r="AC497" s="68"/>
      <c r="AD497" s="68"/>
      <c r="AE497" s="68"/>
      <c r="AG497" s="167"/>
      <c r="AN497" s="68"/>
      <c r="AO497" s="68"/>
      <c r="AP497" s="68"/>
      <c r="AQ497" s="68"/>
      <c r="AR497" s="68"/>
      <c r="AS497" s="68"/>
      <c r="AT497" s="68"/>
      <c r="AU497" s="68"/>
    </row>
    <row r="498" spans="27:47">
      <c r="AA498" s="68"/>
      <c r="AB498" s="68"/>
      <c r="AC498" s="68"/>
      <c r="AD498" s="68"/>
      <c r="AE498" s="68"/>
      <c r="AG498" s="167"/>
      <c r="AN498" s="68"/>
      <c r="AO498" s="68"/>
      <c r="AP498" s="68"/>
      <c r="AQ498" s="68"/>
      <c r="AR498" s="68"/>
      <c r="AS498" s="68"/>
      <c r="AT498" s="68"/>
      <c r="AU498" s="68"/>
    </row>
    <row r="499" spans="27:47">
      <c r="AA499" s="68"/>
      <c r="AB499" s="68"/>
      <c r="AC499" s="68"/>
      <c r="AD499" s="68"/>
      <c r="AE499" s="68"/>
      <c r="AG499" s="167"/>
      <c r="AN499" s="68"/>
      <c r="AO499" s="68"/>
      <c r="AP499" s="68"/>
      <c r="AQ499" s="68"/>
      <c r="AR499" s="68"/>
      <c r="AS499" s="68"/>
      <c r="AT499" s="68"/>
      <c r="AU499" s="68"/>
    </row>
    <row r="500" spans="27:47">
      <c r="AA500" s="68"/>
      <c r="AB500" s="68"/>
      <c r="AC500" s="68"/>
      <c r="AD500" s="68"/>
      <c r="AE500" s="68"/>
      <c r="AG500" s="167"/>
      <c r="AN500" s="68"/>
      <c r="AO500" s="68"/>
      <c r="AP500" s="68"/>
      <c r="AQ500" s="68"/>
      <c r="AR500" s="68"/>
      <c r="AS500" s="68"/>
      <c r="AT500" s="68"/>
      <c r="AU500" s="68"/>
    </row>
    <row r="501" spans="27:47">
      <c r="AA501" s="68"/>
      <c r="AB501" s="68"/>
      <c r="AC501" s="68"/>
      <c r="AD501" s="68"/>
      <c r="AE501" s="68"/>
      <c r="AG501" s="167"/>
      <c r="AN501" s="68"/>
      <c r="AO501" s="68"/>
      <c r="AP501" s="68"/>
      <c r="AQ501" s="68"/>
      <c r="AR501" s="68"/>
      <c r="AS501" s="68"/>
      <c r="AT501" s="68"/>
      <c r="AU501" s="68"/>
    </row>
    <row r="502" spans="27:47">
      <c r="AA502" s="68"/>
      <c r="AB502" s="68"/>
      <c r="AC502" s="68"/>
      <c r="AD502" s="68"/>
      <c r="AE502" s="68"/>
      <c r="AG502" s="167"/>
      <c r="AN502" s="68"/>
      <c r="AO502" s="68"/>
      <c r="AP502" s="68"/>
      <c r="AQ502" s="68"/>
      <c r="AR502" s="68"/>
      <c r="AS502" s="68"/>
      <c r="AT502" s="68"/>
      <c r="AU502" s="68"/>
    </row>
    <row r="503" spans="27:47">
      <c r="AA503" s="68"/>
      <c r="AB503" s="68"/>
      <c r="AC503" s="68"/>
      <c r="AD503" s="68"/>
      <c r="AE503" s="68"/>
      <c r="AG503" s="167"/>
      <c r="AN503" s="68"/>
      <c r="AO503" s="68"/>
      <c r="AP503" s="68"/>
      <c r="AQ503" s="68"/>
      <c r="AR503" s="68"/>
      <c r="AS503" s="68"/>
      <c r="AT503" s="68"/>
      <c r="AU503" s="68"/>
    </row>
    <row r="504" spans="27:47">
      <c r="AA504" s="68"/>
      <c r="AB504" s="68"/>
      <c r="AC504" s="68"/>
      <c r="AD504" s="68"/>
      <c r="AE504" s="68"/>
      <c r="AG504" s="167"/>
      <c r="AN504" s="68"/>
      <c r="AO504" s="68"/>
      <c r="AP504" s="68"/>
      <c r="AQ504" s="68"/>
      <c r="AR504" s="68"/>
      <c r="AS504" s="68"/>
      <c r="AT504" s="68"/>
      <c r="AU504" s="68"/>
    </row>
    <row r="505" spans="27:47">
      <c r="AA505" s="68"/>
      <c r="AB505" s="68"/>
      <c r="AC505" s="68"/>
      <c r="AD505" s="68"/>
      <c r="AE505" s="68"/>
      <c r="AG505" s="167"/>
      <c r="AN505" s="68"/>
      <c r="AO505" s="68"/>
      <c r="AP505" s="68"/>
      <c r="AQ505" s="68"/>
      <c r="AR505" s="68"/>
      <c r="AS505" s="68"/>
      <c r="AT505" s="68"/>
      <c r="AU505" s="68"/>
    </row>
    <row r="506" spans="27:47">
      <c r="AA506" s="68"/>
      <c r="AB506" s="68"/>
      <c r="AC506" s="68"/>
      <c r="AD506" s="68"/>
      <c r="AE506" s="68"/>
      <c r="AG506" s="167"/>
      <c r="AN506" s="68"/>
      <c r="AO506" s="68"/>
      <c r="AP506" s="68"/>
      <c r="AQ506" s="68"/>
      <c r="AR506" s="68"/>
      <c r="AS506" s="68"/>
      <c r="AT506" s="68"/>
      <c r="AU506" s="68"/>
    </row>
    <row r="507" spans="27:47">
      <c r="AA507" s="68"/>
      <c r="AB507" s="68"/>
      <c r="AC507" s="68"/>
      <c r="AD507" s="68"/>
      <c r="AE507" s="68"/>
      <c r="AG507" s="167"/>
      <c r="AN507" s="68"/>
      <c r="AO507" s="68"/>
      <c r="AP507" s="68"/>
      <c r="AQ507" s="68"/>
      <c r="AR507" s="68"/>
      <c r="AS507" s="68"/>
      <c r="AT507" s="68"/>
      <c r="AU507" s="68"/>
    </row>
    <row r="508" spans="27:47">
      <c r="AA508" s="68"/>
      <c r="AB508" s="68"/>
      <c r="AC508" s="68"/>
      <c r="AD508" s="68"/>
      <c r="AE508" s="68"/>
      <c r="AG508" s="167"/>
      <c r="AN508" s="68"/>
      <c r="AO508" s="68"/>
      <c r="AP508" s="68"/>
      <c r="AQ508" s="68"/>
      <c r="AR508" s="68"/>
      <c r="AS508" s="68"/>
      <c r="AT508" s="68"/>
      <c r="AU508" s="68"/>
    </row>
    <row r="509" spans="27:47">
      <c r="AA509" s="68"/>
      <c r="AB509" s="68"/>
      <c r="AC509" s="68"/>
      <c r="AD509" s="68"/>
      <c r="AE509" s="68"/>
      <c r="AG509" s="167"/>
      <c r="AN509" s="68"/>
      <c r="AO509" s="68"/>
      <c r="AP509" s="68"/>
      <c r="AQ509" s="68"/>
      <c r="AR509" s="68"/>
      <c r="AS509" s="68"/>
      <c r="AT509" s="68"/>
      <c r="AU509" s="68"/>
    </row>
    <row r="510" spans="27:47">
      <c r="AA510" s="68"/>
      <c r="AB510" s="68"/>
      <c r="AC510" s="68"/>
      <c r="AD510" s="68"/>
      <c r="AE510" s="68"/>
      <c r="AG510" s="167"/>
      <c r="AN510" s="68"/>
      <c r="AO510" s="68"/>
      <c r="AP510" s="68"/>
      <c r="AQ510" s="68"/>
      <c r="AR510" s="68"/>
      <c r="AS510" s="68"/>
      <c r="AT510" s="68"/>
      <c r="AU510" s="68"/>
    </row>
    <row r="511" spans="27:47">
      <c r="AA511" s="68"/>
      <c r="AB511" s="68"/>
      <c r="AC511" s="68"/>
      <c r="AD511" s="68"/>
      <c r="AE511" s="68"/>
      <c r="AG511" s="167"/>
      <c r="AN511" s="68"/>
      <c r="AO511" s="68"/>
      <c r="AP511" s="68"/>
      <c r="AQ511" s="68"/>
      <c r="AR511" s="68"/>
      <c r="AS511" s="68"/>
      <c r="AT511" s="68"/>
      <c r="AU511" s="68"/>
    </row>
    <row r="512" spans="27:47">
      <c r="AA512" s="68"/>
      <c r="AB512" s="68"/>
      <c r="AC512" s="68"/>
      <c r="AD512" s="68"/>
      <c r="AE512" s="68"/>
      <c r="AG512" s="167"/>
      <c r="AN512" s="68"/>
      <c r="AO512" s="68"/>
      <c r="AP512" s="68"/>
      <c r="AQ512" s="68"/>
      <c r="AR512" s="68"/>
      <c r="AS512" s="68"/>
      <c r="AT512" s="68"/>
      <c r="AU512" s="68"/>
    </row>
    <row r="513" spans="27:64">
      <c r="AA513" s="68"/>
      <c r="AB513" s="68"/>
      <c r="AC513" s="68"/>
      <c r="AD513" s="68"/>
      <c r="AE513" s="68"/>
      <c r="AG513" s="167"/>
      <c r="AN513" s="68"/>
      <c r="AO513" s="68"/>
      <c r="AP513" s="68"/>
      <c r="AQ513" s="68"/>
      <c r="AR513" s="68"/>
      <c r="AS513" s="68"/>
      <c r="AT513" s="68"/>
      <c r="AU513" s="68"/>
    </row>
    <row r="514" spans="27:64">
      <c r="AA514" s="68"/>
      <c r="AB514" s="68"/>
      <c r="AC514" s="68"/>
      <c r="AD514" s="68"/>
      <c r="AE514" s="68"/>
      <c r="AG514" s="167"/>
      <c r="AN514" s="68"/>
      <c r="AO514" s="68"/>
      <c r="AP514" s="68"/>
      <c r="AQ514" s="68"/>
      <c r="AR514" s="68"/>
      <c r="AS514" s="68"/>
      <c r="AT514" s="68"/>
      <c r="AU514" s="68"/>
    </row>
    <row r="515" spans="27:64">
      <c r="AA515" s="68"/>
      <c r="AB515" s="68"/>
      <c r="AC515" s="68"/>
      <c r="AD515" s="68"/>
      <c r="AE515" s="68"/>
      <c r="AG515" s="167"/>
      <c r="AN515" s="68"/>
      <c r="AO515" s="68"/>
      <c r="AP515" s="68"/>
      <c r="AQ515" s="68"/>
      <c r="AR515" s="68"/>
      <c r="AS515" s="68"/>
      <c r="AT515" s="68"/>
      <c r="AU515" s="68"/>
      <c r="AV515" s="68"/>
    </row>
    <row r="516" spans="27:64">
      <c r="AA516" s="68"/>
      <c r="AB516" s="68"/>
      <c r="AC516" s="68"/>
      <c r="AD516" s="68"/>
      <c r="AE516" s="68"/>
      <c r="AG516" s="167"/>
      <c r="AN516" s="68"/>
      <c r="AO516" s="68"/>
      <c r="AP516" s="68"/>
      <c r="AQ516" s="68"/>
      <c r="AR516" s="68"/>
      <c r="AS516" s="68"/>
      <c r="AT516" s="68"/>
      <c r="AU516" s="68"/>
    </row>
    <row r="517" spans="27:64">
      <c r="AA517" s="68"/>
      <c r="AB517" s="68"/>
      <c r="AC517" s="68"/>
      <c r="AD517" s="68"/>
      <c r="AE517" s="68"/>
      <c r="AG517" s="167"/>
      <c r="AN517" s="68"/>
      <c r="AO517" s="68"/>
      <c r="AP517" s="68"/>
      <c r="AQ517" s="68"/>
      <c r="AR517" s="68"/>
      <c r="AS517" s="68"/>
      <c r="AT517" s="68"/>
      <c r="AU517" s="68"/>
    </row>
    <row r="518" spans="27:64">
      <c r="AA518" s="68"/>
      <c r="AB518" s="68"/>
      <c r="AC518" s="68"/>
      <c r="AD518" s="68"/>
      <c r="AE518" s="68"/>
      <c r="AG518" s="167"/>
      <c r="AN518" s="68"/>
      <c r="AO518" s="68"/>
      <c r="AP518" s="68"/>
      <c r="AQ518" s="68"/>
      <c r="AR518" s="68"/>
      <c r="AS518" s="68"/>
      <c r="AT518" s="68"/>
      <c r="AU518" s="68"/>
      <c r="AV518" s="68"/>
    </row>
    <row r="519" spans="27:64">
      <c r="AA519" s="68"/>
      <c r="AB519" s="68"/>
      <c r="AC519" s="68"/>
      <c r="AD519" s="68"/>
      <c r="AE519" s="68"/>
      <c r="AG519" s="167"/>
      <c r="AN519" s="68"/>
      <c r="AO519" s="68"/>
      <c r="AP519" s="68"/>
      <c r="AQ519" s="68"/>
      <c r="AR519" s="68"/>
      <c r="AS519" s="68"/>
      <c r="AT519" s="68"/>
      <c r="AU519" s="68"/>
      <c r="AV519" s="68"/>
      <c r="AW519" s="68"/>
      <c r="AX519" s="68"/>
      <c r="AY519" s="68"/>
      <c r="AZ519" s="68"/>
      <c r="BA519" s="68"/>
      <c r="BB519" s="68"/>
      <c r="BC519" s="68"/>
      <c r="BD519" s="68"/>
      <c r="BE519" s="68"/>
      <c r="BF519" s="68"/>
      <c r="BG519" s="68"/>
      <c r="BH519" s="68"/>
      <c r="BI519" s="68"/>
      <c r="BJ519" s="68"/>
      <c r="BK519" s="68"/>
      <c r="BL519" s="68"/>
    </row>
    <row r="520" spans="27:64">
      <c r="AA520" s="68"/>
      <c r="AB520" s="68"/>
      <c r="AC520" s="68"/>
      <c r="AD520" s="68"/>
      <c r="AE520" s="68"/>
      <c r="AG520" s="167"/>
      <c r="AN520" s="68"/>
      <c r="AO520" s="68"/>
      <c r="AP520" s="68"/>
      <c r="AQ520" s="68"/>
      <c r="AR520" s="68"/>
      <c r="AS520" s="68"/>
      <c r="AT520" s="68"/>
      <c r="AU520" s="68"/>
    </row>
    <row r="521" spans="27:64">
      <c r="AA521" s="68"/>
      <c r="AB521" s="68"/>
      <c r="AC521" s="68"/>
      <c r="AD521" s="68"/>
      <c r="AE521" s="68"/>
      <c r="AG521" s="167"/>
      <c r="AN521" s="68"/>
      <c r="AO521" s="68"/>
      <c r="AP521" s="68"/>
      <c r="AQ521" s="68"/>
      <c r="AR521" s="68"/>
      <c r="AS521" s="68"/>
      <c r="AT521" s="68"/>
      <c r="AU521" s="68"/>
    </row>
    <row r="522" spans="27:64">
      <c r="AA522" s="68"/>
      <c r="AB522" s="68"/>
      <c r="AC522" s="68"/>
      <c r="AD522" s="68"/>
      <c r="AE522" s="68"/>
      <c r="AG522" s="167"/>
      <c r="AN522" s="68"/>
      <c r="AO522" s="68"/>
      <c r="AP522" s="68"/>
      <c r="AQ522" s="68"/>
      <c r="AR522" s="68"/>
      <c r="AS522" s="68"/>
      <c r="AT522" s="68"/>
      <c r="AU522" s="68"/>
    </row>
    <row r="523" spans="27:64">
      <c r="AA523" s="68"/>
      <c r="AB523" s="68"/>
      <c r="AC523" s="68"/>
      <c r="AD523" s="68"/>
      <c r="AE523" s="68"/>
      <c r="AG523" s="167"/>
      <c r="AN523" s="68"/>
      <c r="AO523" s="68"/>
      <c r="AP523" s="68"/>
      <c r="AQ523" s="68"/>
      <c r="AR523" s="68"/>
      <c r="AS523" s="68"/>
      <c r="AT523" s="68"/>
      <c r="AU523" s="68"/>
    </row>
    <row r="524" spans="27:64">
      <c r="AA524" s="68"/>
      <c r="AB524" s="68"/>
      <c r="AC524" s="68"/>
      <c r="AD524" s="68"/>
      <c r="AE524" s="68"/>
      <c r="AG524" s="167"/>
      <c r="AN524" s="68"/>
      <c r="AO524" s="68"/>
      <c r="AP524" s="68"/>
      <c r="AQ524" s="68"/>
      <c r="AR524" s="68"/>
      <c r="AS524" s="68"/>
      <c r="AT524" s="68"/>
      <c r="AU524" s="68"/>
    </row>
    <row r="525" spans="27:64">
      <c r="AA525" s="68"/>
      <c r="AB525" s="68"/>
      <c r="AC525" s="68"/>
      <c r="AD525" s="68"/>
      <c r="AE525" s="68"/>
      <c r="AG525" s="167"/>
      <c r="AN525" s="68"/>
      <c r="AO525" s="68"/>
      <c r="AP525" s="68"/>
      <c r="AQ525" s="68"/>
      <c r="AR525" s="68"/>
      <c r="AS525" s="68"/>
      <c r="AT525" s="68"/>
      <c r="AU525" s="68"/>
    </row>
    <row r="526" spans="27:64">
      <c r="AA526" s="68"/>
      <c r="AB526" s="68"/>
      <c r="AC526" s="68"/>
      <c r="AD526" s="68"/>
      <c r="AE526" s="68"/>
      <c r="AG526" s="167"/>
      <c r="AN526" s="68"/>
      <c r="AO526" s="68"/>
      <c r="AP526" s="68"/>
      <c r="AQ526" s="68"/>
      <c r="AR526" s="68"/>
      <c r="AS526" s="68"/>
      <c r="AT526" s="68"/>
      <c r="AU526" s="68"/>
    </row>
    <row r="527" spans="27:64">
      <c r="AA527" s="68"/>
      <c r="AB527" s="68"/>
      <c r="AC527" s="68"/>
      <c r="AD527" s="68"/>
      <c r="AE527" s="68"/>
      <c r="AG527" s="167"/>
      <c r="AN527" s="68"/>
      <c r="AO527" s="68"/>
      <c r="AP527" s="68"/>
      <c r="AQ527" s="68"/>
      <c r="AR527" s="68"/>
      <c r="AS527" s="68"/>
      <c r="AT527" s="68"/>
      <c r="AU527" s="68"/>
    </row>
    <row r="528" spans="27:64">
      <c r="AA528" s="68"/>
      <c r="AB528" s="68"/>
      <c r="AC528" s="68"/>
      <c r="AD528" s="68"/>
      <c r="AE528" s="68"/>
      <c r="AG528" s="167"/>
      <c r="AN528" s="68"/>
      <c r="AO528" s="68"/>
      <c r="AP528" s="68"/>
      <c r="AQ528" s="68"/>
      <c r="AR528" s="68"/>
      <c r="AS528" s="68"/>
      <c r="AT528" s="68"/>
      <c r="AU528" s="68"/>
      <c r="AV528" s="68"/>
      <c r="AX528" s="68"/>
    </row>
    <row r="529" spans="27:64">
      <c r="AA529" s="68"/>
      <c r="AB529" s="68"/>
      <c r="AC529" s="68"/>
      <c r="AD529" s="68"/>
      <c r="AE529" s="68"/>
      <c r="AG529" s="167"/>
      <c r="AN529" s="68"/>
      <c r="AO529" s="68"/>
      <c r="AP529" s="68"/>
      <c r="AQ529" s="68"/>
      <c r="AR529" s="68"/>
      <c r="AS529" s="68"/>
      <c r="AT529" s="68"/>
      <c r="AU529" s="68"/>
    </row>
    <row r="530" spans="27:64">
      <c r="AA530" s="68"/>
      <c r="AB530" s="68"/>
      <c r="AC530" s="68"/>
      <c r="AD530" s="68"/>
      <c r="AE530" s="68"/>
      <c r="AG530" s="167"/>
      <c r="AN530" s="68"/>
      <c r="AO530" s="68"/>
      <c r="AP530" s="68"/>
      <c r="AQ530" s="68"/>
      <c r="AR530" s="68"/>
      <c r="AS530" s="68"/>
      <c r="AT530" s="68"/>
      <c r="AU530" s="68"/>
    </row>
    <row r="531" spans="27:64">
      <c r="AA531" s="68"/>
      <c r="AB531" s="68"/>
      <c r="AC531" s="68"/>
      <c r="AD531" s="68"/>
      <c r="AE531" s="68"/>
      <c r="AG531" s="167"/>
      <c r="AN531" s="68"/>
      <c r="AO531" s="68"/>
      <c r="AP531" s="68"/>
      <c r="AQ531" s="68"/>
      <c r="AR531" s="68"/>
      <c r="AS531" s="68"/>
      <c r="AT531" s="68"/>
      <c r="AU531" s="68"/>
    </row>
    <row r="532" spans="27:64">
      <c r="AA532" s="68"/>
      <c r="AB532" s="68"/>
      <c r="AC532" s="68"/>
      <c r="AD532" s="68"/>
      <c r="AE532" s="68"/>
      <c r="AG532" s="167"/>
      <c r="AN532" s="68"/>
      <c r="AO532" s="68"/>
      <c r="AP532" s="68"/>
      <c r="AQ532" s="68"/>
      <c r="AR532" s="68"/>
      <c r="AS532" s="68"/>
      <c r="AT532" s="68"/>
      <c r="AU532" s="68"/>
    </row>
    <row r="533" spans="27:64">
      <c r="AA533" s="68"/>
      <c r="AB533" s="68"/>
      <c r="AC533" s="68"/>
      <c r="AD533" s="68"/>
      <c r="AE533" s="68"/>
      <c r="AG533" s="167"/>
      <c r="AN533" s="68"/>
      <c r="AO533" s="68"/>
      <c r="AP533" s="68"/>
      <c r="AQ533" s="68"/>
      <c r="AR533" s="68"/>
      <c r="AS533" s="68"/>
      <c r="AT533" s="68"/>
      <c r="AU533" s="68"/>
    </row>
    <row r="534" spans="27:64">
      <c r="AA534" s="68"/>
      <c r="AB534" s="68"/>
      <c r="AC534" s="68"/>
      <c r="AD534" s="68"/>
      <c r="AE534" s="68"/>
      <c r="AG534" s="167"/>
      <c r="AN534" s="68"/>
      <c r="AO534" s="68"/>
      <c r="AP534" s="68"/>
      <c r="AQ534" s="68"/>
      <c r="AR534" s="68"/>
      <c r="AS534" s="68"/>
      <c r="AT534" s="68"/>
      <c r="AU534" s="68"/>
      <c r="AV534" s="68"/>
      <c r="AW534" s="68"/>
      <c r="AX534" s="68"/>
      <c r="AY534" s="68"/>
      <c r="AZ534" s="68"/>
      <c r="BA534" s="68"/>
      <c r="BB534" s="68"/>
      <c r="BC534" s="68"/>
      <c r="BD534" s="68"/>
      <c r="BE534" s="68"/>
      <c r="BF534" s="68"/>
      <c r="BG534" s="68"/>
      <c r="BH534" s="68"/>
      <c r="BI534" s="68"/>
      <c r="BJ534" s="68"/>
      <c r="BK534" s="68"/>
      <c r="BL534" s="68"/>
    </row>
    <row r="535" spans="27:64">
      <c r="AA535" s="68"/>
      <c r="AB535" s="68"/>
      <c r="AC535" s="68"/>
      <c r="AD535" s="68"/>
      <c r="AE535" s="68"/>
      <c r="AG535" s="167"/>
      <c r="AN535" s="68"/>
      <c r="AO535" s="68"/>
      <c r="AP535" s="68"/>
      <c r="AQ535" s="68"/>
      <c r="AR535" s="68"/>
      <c r="AS535" s="68"/>
      <c r="AT535" s="68"/>
      <c r="AU535" s="68"/>
    </row>
    <row r="536" spans="27:64">
      <c r="AA536" s="68"/>
      <c r="AB536" s="68"/>
      <c r="AC536" s="68"/>
      <c r="AD536" s="68"/>
      <c r="AE536" s="68"/>
      <c r="AG536" s="167"/>
      <c r="AN536" s="68"/>
      <c r="AO536" s="68"/>
      <c r="AP536" s="68"/>
      <c r="AQ536" s="68"/>
      <c r="AR536" s="68"/>
      <c r="AS536" s="68"/>
      <c r="AT536" s="68"/>
      <c r="AU536" s="68"/>
    </row>
    <row r="537" spans="27:64">
      <c r="AA537" s="68"/>
      <c r="AB537" s="68"/>
      <c r="AC537" s="68"/>
      <c r="AD537" s="68"/>
      <c r="AE537" s="68"/>
      <c r="AG537" s="167"/>
      <c r="AN537" s="68"/>
      <c r="AO537" s="68"/>
      <c r="AP537" s="68"/>
      <c r="AQ537" s="68"/>
      <c r="AR537" s="68"/>
      <c r="AS537" s="68"/>
      <c r="AT537" s="68"/>
      <c r="AU537" s="68"/>
    </row>
    <row r="538" spans="27:64">
      <c r="AA538" s="68"/>
      <c r="AB538" s="68"/>
      <c r="AC538" s="68"/>
      <c r="AD538" s="68"/>
      <c r="AE538" s="68"/>
      <c r="AG538" s="167"/>
      <c r="AN538" s="68"/>
      <c r="AO538" s="68"/>
      <c r="AP538" s="68"/>
      <c r="AQ538" s="68"/>
      <c r="AR538" s="68"/>
      <c r="AS538" s="68"/>
      <c r="AT538" s="68"/>
      <c r="AU538" s="68"/>
    </row>
    <row r="539" spans="27:64">
      <c r="AA539" s="68"/>
      <c r="AB539" s="68"/>
      <c r="AC539" s="68"/>
      <c r="AD539" s="68"/>
      <c r="AE539" s="68"/>
      <c r="AG539" s="167"/>
      <c r="AN539" s="68"/>
      <c r="AO539" s="68"/>
      <c r="AP539" s="68"/>
      <c r="AQ539" s="68"/>
      <c r="AR539" s="68"/>
      <c r="AS539" s="68"/>
      <c r="AT539" s="68"/>
      <c r="AU539" s="68"/>
    </row>
    <row r="540" spans="27:64">
      <c r="AA540" s="68"/>
      <c r="AB540" s="68"/>
      <c r="AC540" s="68"/>
      <c r="AD540" s="68"/>
      <c r="AE540" s="68"/>
      <c r="AG540" s="167"/>
      <c r="AN540" s="68"/>
      <c r="AO540" s="68"/>
      <c r="AP540" s="68"/>
      <c r="AQ540" s="68"/>
      <c r="AR540" s="68"/>
      <c r="AS540" s="68"/>
      <c r="AT540" s="68"/>
      <c r="AU540" s="68"/>
    </row>
    <row r="541" spans="27:64">
      <c r="AA541" s="68"/>
      <c r="AB541" s="68"/>
      <c r="AC541" s="68"/>
      <c r="AD541" s="68"/>
      <c r="AE541" s="68"/>
      <c r="AG541" s="167"/>
      <c r="AN541" s="68"/>
      <c r="AO541" s="68"/>
      <c r="AP541" s="68"/>
      <c r="AQ541" s="68"/>
      <c r="AR541" s="68"/>
      <c r="AS541" s="68"/>
      <c r="AT541" s="68"/>
      <c r="AU541" s="68"/>
    </row>
    <row r="542" spans="27:64">
      <c r="AA542" s="68"/>
      <c r="AB542" s="68"/>
      <c r="AC542" s="68"/>
      <c r="AD542" s="68"/>
      <c r="AE542" s="68"/>
      <c r="AG542" s="167"/>
      <c r="AN542" s="68"/>
      <c r="AO542" s="68"/>
      <c r="AP542" s="68"/>
      <c r="AQ542" s="68"/>
      <c r="AR542" s="68"/>
      <c r="AS542" s="68"/>
      <c r="AT542" s="68"/>
      <c r="AU542" s="68"/>
    </row>
    <row r="543" spans="27:64">
      <c r="AA543" s="68"/>
      <c r="AB543" s="68"/>
      <c r="AC543" s="68"/>
      <c r="AD543" s="68"/>
      <c r="AE543" s="68"/>
      <c r="AG543" s="167"/>
      <c r="AN543" s="68"/>
      <c r="AO543" s="68"/>
      <c r="AP543" s="68"/>
      <c r="AQ543" s="68"/>
      <c r="AR543" s="68"/>
      <c r="AS543" s="68"/>
      <c r="AT543" s="68"/>
      <c r="AU543" s="68"/>
    </row>
    <row r="544" spans="27:64">
      <c r="AA544" s="68"/>
      <c r="AB544" s="68"/>
      <c r="AC544" s="68"/>
      <c r="AD544" s="68"/>
      <c r="AE544" s="68"/>
      <c r="AG544" s="167"/>
      <c r="AN544" s="68"/>
      <c r="AO544" s="68"/>
      <c r="AP544" s="68"/>
      <c r="AQ544" s="68"/>
      <c r="AR544" s="68"/>
      <c r="AS544" s="68"/>
      <c r="AT544" s="68"/>
      <c r="AU544" s="68"/>
    </row>
    <row r="545" spans="27:48">
      <c r="AA545" s="68"/>
      <c r="AB545" s="68"/>
      <c r="AC545" s="68"/>
      <c r="AD545" s="68"/>
      <c r="AE545" s="68"/>
      <c r="AG545" s="167"/>
      <c r="AN545" s="68"/>
      <c r="AO545" s="68"/>
      <c r="AP545" s="68"/>
      <c r="AQ545" s="68"/>
      <c r="AR545" s="68"/>
      <c r="AS545" s="68"/>
      <c r="AT545" s="68"/>
      <c r="AU545" s="68"/>
    </row>
    <row r="546" spans="27:48">
      <c r="AA546" s="68"/>
      <c r="AB546" s="68"/>
      <c r="AC546" s="68"/>
      <c r="AD546" s="68"/>
      <c r="AE546" s="68"/>
      <c r="AG546" s="167"/>
      <c r="AN546" s="68"/>
      <c r="AO546" s="68"/>
      <c r="AP546" s="68"/>
      <c r="AQ546" s="68"/>
      <c r="AR546" s="68"/>
      <c r="AS546" s="68"/>
      <c r="AT546" s="68"/>
      <c r="AU546" s="68"/>
    </row>
    <row r="547" spans="27:48">
      <c r="AA547" s="68"/>
      <c r="AB547" s="68"/>
      <c r="AC547" s="68"/>
      <c r="AD547" s="68"/>
      <c r="AE547" s="68"/>
      <c r="AG547" s="167"/>
      <c r="AN547" s="68"/>
      <c r="AO547" s="68"/>
      <c r="AP547" s="68"/>
      <c r="AQ547" s="68"/>
      <c r="AR547" s="68"/>
      <c r="AS547" s="68"/>
      <c r="AT547" s="68"/>
      <c r="AU547" s="68"/>
    </row>
    <row r="548" spans="27:48">
      <c r="AA548" s="68"/>
      <c r="AB548" s="68"/>
      <c r="AC548" s="68"/>
      <c r="AD548" s="68"/>
      <c r="AE548" s="68"/>
      <c r="AG548" s="167"/>
      <c r="AN548" s="68"/>
      <c r="AO548" s="68"/>
      <c r="AP548" s="68"/>
      <c r="AQ548" s="68"/>
      <c r="AR548" s="68"/>
      <c r="AS548" s="68"/>
      <c r="AT548" s="68"/>
      <c r="AU548" s="68"/>
    </row>
    <row r="549" spans="27:48">
      <c r="AA549" s="68"/>
      <c r="AB549" s="68"/>
      <c r="AC549" s="68"/>
      <c r="AD549" s="68"/>
      <c r="AE549" s="68"/>
      <c r="AG549" s="167"/>
      <c r="AN549" s="68"/>
      <c r="AO549" s="68"/>
      <c r="AP549" s="68"/>
      <c r="AQ549" s="68"/>
      <c r="AR549" s="68"/>
      <c r="AS549" s="68"/>
      <c r="AT549" s="68"/>
      <c r="AU549" s="68"/>
    </row>
    <row r="550" spans="27:48">
      <c r="AA550" s="68"/>
      <c r="AB550" s="68"/>
      <c r="AC550" s="68"/>
      <c r="AD550" s="68"/>
      <c r="AE550" s="68"/>
      <c r="AG550" s="167"/>
      <c r="AN550" s="68"/>
      <c r="AO550" s="68"/>
      <c r="AP550" s="68"/>
      <c r="AQ550" s="68"/>
      <c r="AR550" s="68"/>
      <c r="AS550" s="68"/>
      <c r="AT550" s="68"/>
      <c r="AU550" s="68"/>
    </row>
    <row r="551" spans="27:48">
      <c r="AA551" s="68"/>
      <c r="AB551" s="68"/>
      <c r="AC551" s="68"/>
      <c r="AD551" s="68"/>
      <c r="AE551" s="68"/>
      <c r="AG551" s="167"/>
      <c r="AN551" s="68"/>
      <c r="AO551" s="68"/>
      <c r="AP551" s="68"/>
      <c r="AQ551" s="68"/>
      <c r="AR551" s="68"/>
      <c r="AS551" s="68"/>
      <c r="AT551" s="68"/>
      <c r="AU551" s="68"/>
    </row>
    <row r="552" spans="27:48">
      <c r="AA552" s="68"/>
      <c r="AB552" s="68"/>
      <c r="AC552" s="68"/>
      <c r="AD552" s="68"/>
      <c r="AE552" s="68"/>
      <c r="AG552" s="167"/>
      <c r="AN552" s="68"/>
      <c r="AO552" s="68"/>
      <c r="AP552" s="68"/>
      <c r="AQ552" s="68"/>
      <c r="AR552" s="68"/>
      <c r="AS552" s="68"/>
      <c r="AT552" s="68"/>
      <c r="AU552" s="68"/>
    </row>
    <row r="553" spans="27:48">
      <c r="AA553" s="68"/>
      <c r="AB553" s="68"/>
      <c r="AC553" s="68"/>
      <c r="AD553" s="68"/>
      <c r="AE553" s="68"/>
      <c r="AG553" s="167"/>
      <c r="AN553" s="68"/>
      <c r="AO553" s="68"/>
      <c r="AP553" s="68"/>
      <c r="AQ553" s="68"/>
      <c r="AR553" s="68"/>
      <c r="AS553" s="68"/>
      <c r="AT553" s="68"/>
      <c r="AU553" s="68"/>
    </row>
    <row r="554" spans="27:48">
      <c r="AA554" s="68"/>
      <c r="AB554" s="68"/>
      <c r="AC554" s="68"/>
      <c r="AD554" s="68"/>
      <c r="AE554" s="68"/>
      <c r="AG554" s="167"/>
      <c r="AN554" s="68"/>
      <c r="AO554" s="68"/>
      <c r="AP554" s="68"/>
      <c r="AQ554" s="68"/>
      <c r="AR554" s="68"/>
      <c r="AS554" s="68"/>
      <c r="AT554" s="68"/>
      <c r="AU554" s="68"/>
    </row>
    <row r="555" spans="27:48">
      <c r="AA555" s="68"/>
      <c r="AB555" s="68"/>
      <c r="AC555" s="68"/>
      <c r="AD555" s="68"/>
      <c r="AE555" s="68"/>
      <c r="AG555" s="167"/>
      <c r="AN555" s="68"/>
      <c r="AO555" s="68"/>
      <c r="AP555" s="68"/>
      <c r="AQ555" s="68"/>
      <c r="AR555" s="68"/>
      <c r="AS555" s="68"/>
      <c r="AT555" s="68"/>
      <c r="AU555" s="68"/>
    </row>
    <row r="556" spans="27:48">
      <c r="AA556" s="68"/>
      <c r="AB556" s="68"/>
      <c r="AC556" s="68"/>
      <c r="AD556" s="68"/>
      <c r="AE556" s="68"/>
      <c r="AG556" s="167"/>
      <c r="AN556" s="68"/>
      <c r="AO556" s="68"/>
      <c r="AP556" s="68"/>
      <c r="AQ556" s="68"/>
      <c r="AR556" s="68"/>
      <c r="AS556" s="68"/>
      <c r="AT556" s="68"/>
      <c r="AU556" s="68"/>
    </row>
    <row r="557" spans="27:48">
      <c r="AA557" s="68"/>
      <c r="AB557" s="68"/>
      <c r="AC557" s="68"/>
      <c r="AD557" s="68"/>
      <c r="AE557" s="68"/>
      <c r="AG557" s="167"/>
      <c r="AN557" s="68"/>
      <c r="AO557" s="68"/>
      <c r="AP557" s="68"/>
      <c r="AQ557" s="68"/>
      <c r="AR557" s="68"/>
      <c r="AS557" s="68"/>
      <c r="AT557" s="68"/>
      <c r="AU557" s="68"/>
    </row>
    <row r="558" spans="27:48">
      <c r="AA558" s="68"/>
      <c r="AB558" s="68"/>
      <c r="AC558" s="68"/>
      <c r="AD558" s="68"/>
      <c r="AE558" s="68"/>
      <c r="AG558" s="167"/>
      <c r="AN558" s="68"/>
      <c r="AO558" s="68"/>
      <c r="AP558" s="68"/>
      <c r="AQ558" s="68"/>
      <c r="AR558" s="68"/>
      <c r="AS558" s="68"/>
      <c r="AT558" s="68"/>
      <c r="AU558" s="68"/>
    </row>
    <row r="559" spans="27:48">
      <c r="AA559" s="68"/>
      <c r="AB559" s="68"/>
      <c r="AC559" s="68"/>
      <c r="AD559" s="68"/>
      <c r="AE559" s="68"/>
      <c r="AG559" s="167"/>
      <c r="AN559" s="68"/>
      <c r="AO559" s="68"/>
      <c r="AP559" s="68"/>
      <c r="AQ559" s="68"/>
      <c r="AR559" s="68"/>
      <c r="AS559" s="68"/>
      <c r="AT559" s="68"/>
      <c r="AU559" s="68"/>
      <c r="AV559" s="68"/>
    </row>
    <row r="560" spans="27:48">
      <c r="AA560" s="68"/>
      <c r="AB560" s="68"/>
      <c r="AC560" s="68"/>
      <c r="AD560" s="68"/>
      <c r="AE560" s="68"/>
      <c r="AG560" s="167"/>
      <c r="AN560" s="68"/>
      <c r="AO560" s="68"/>
      <c r="AP560" s="68"/>
      <c r="AQ560" s="68"/>
      <c r="AR560" s="68"/>
      <c r="AS560" s="68"/>
      <c r="AT560" s="68"/>
      <c r="AU560" s="68"/>
    </row>
    <row r="561" spans="27:47">
      <c r="AA561" s="68"/>
      <c r="AB561" s="68"/>
      <c r="AC561" s="68"/>
      <c r="AD561" s="68"/>
      <c r="AE561" s="68"/>
      <c r="AG561" s="167"/>
      <c r="AN561" s="68"/>
      <c r="AO561" s="68"/>
      <c r="AP561" s="68"/>
      <c r="AQ561" s="68"/>
      <c r="AR561" s="68"/>
      <c r="AS561" s="68"/>
      <c r="AT561" s="68"/>
      <c r="AU561" s="68"/>
    </row>
    <row r="562" spans="27:47">
      <c r="AA562" s="68"/>
      <c r="AB562" s="68"/>
      <c r="AC562" s="68"/>
      <c r="AD562" s="68"/>
      <c r="AE562" s="68"/>
      <c r="AG562" s="167"/>
      <c r="AN562" s="68"/>
      <c r="AO562" s="68"/>
      <c r="AP562" s="68"/>
      <c r="AQ562" s="68"/>
      <c r="AR562" s="68"/>
      <c r="AS562" s="68"/>
      <c r="AT562" s="68"/>
      <c r="AU562" s="68"/>
    </row>
    <row r="563" spans="27:47">
      <c r="AA563" s="68"/>
      <c r="AB563" s="68"/>
      <c r="AC563" s="68"/>
      <c r="AD563" s="68"/>
      <c r="AE563" s="68"/>
      <c r="AG563" s="167"/>
      <c r="AN563" s="68"/>
      <c r="AO563" s="68"/>
      <c r="AP563" s="68"/>
      <c r="AQ563" s="68"/>
      <c r="AR563" s="68"/>
      <c r="AS563" s="68"/>
      <c r="AT563" s="68"/>
      <c r="AU563" s="68"/>
    </row>
    <row r="564" spans="27:47">
      <c r="AA564" s="68"/>
      <c r="AB564" s="68"/>
      <c r="AC564" s="68"/>
      <c r="AD564" s="68"/>
      <c r="AE564" s="68"/>
      <c r="AG564" s="167"/>
      <c r="AN564" s="68"/>
      <c r="AO564" s="68"/>
      <c r="AP564" s="68"/>
      <c r="AQ564" s="68"/>
      <c r="AR564" s="68"/>
      <c r="AS564" s="68"/>
      <c r="AT564" s="68"/>
      <c r="AU564" s="68"/>
    </row>
    <row r="565" spans="27:47">
      <c r="AA565" s="68"/>
      <c r="AB565" s="68"/>
      <c r="AC565" s="68"/>
      <c r="AD565" s="68"/>
      <c r="AE565" s="68"/>
      <c r="AG565" s="167"/>
      <c r="AN565" s="68"/>
      <c r="AO565" s="68"/>
      <c r="AP565" s="68"/>
      <c r="AQ565" s="68"/>
      <c r="AR565" s="68"/>
      <c r="AS565" s="68"/>
      <c r="AT565" s="68"/>
      <c r="AU565" s="68"/>
    </row>
    <row r="566" spans="27:47">
      <c r="AA566" s="68"/>
      <c r="AB566" s="68"/>
      <c r="AC566" s="68"/>
      <c r="AD566" s="68"/>
      <c r="AE566" s="68"/>
      <c r="AG566" s="167"/>
      <c r="AN566" s="68"/>
      <c r="AO566" s="68"/>
      <c r="AP566" s="68"/>
      <c r="AQ566" s="68"/>
      <c r="AR566" s="68"/>
      <c r="AS566" s="68"/>
      <c r="AT566" s="68"/>
      <c r="AU566" s="68"/>
    </row>
    <row r="567" spans="27:47">
      <c r="AA567" s="68"/>
      <c r="AB567" s="68"/>
      <c r="AC567" s="68"/>
      <c r="AD567" s="68"/>
      <c r="AE567" s="68"/>
      <c r="AG567" s="167"/>
      <c r="AN567" s="68"/>
      <c r="AO567" s="68"/>
      <c r="AP567" s="68"/>
      <c r="AQ567" s="68"/>
      <c r="AR567" s="68"/>
      <c r="AS567" s="68"/>
      <c r="AT567" s="68"/>
      <c r="AU567" s="68"/>
    </row>
    <row r="568" spans="27:47">
      <c r="AA568" s="68"/>
      <c r="AB568" s="68"/>
      <c r="AC568" s="68"/>
      <c r="AD568" s="68"/>
      <c r="AE568" s="68"/>
      <c r="AG568" s="167"/>
      <c r="AN568" s="68"/>
      <c r="AO568" s="68"/>
      <c r="AP568" s="68"/>
      <c r="AQ568" s="68"/>
      <c r="AR568" s="68"/>
      <c r="AS568" s="68"/>
      <c r="AT568" s="68"/>
      <c r="AU568" s="68"/>
    </row>
    <row r="569" spans="27:47">
      <c r="AA569" s="68"/>
      <c r="AB569" s="68"/>
      <c r="AC569" s="68"/>
      <c r="AD569" s="68"/>
      <c r="AE569" s="68"/>
      <c r="AG569" s="167"/>
      <c r="AN569" s="68"/>
      <c r="AO569" s="68"/>
      <c r="AP569" s="68"/>
      <c r="AQ569" s="68"/>
      <c r="AR569" s="68"/>
      <c r="AS569" s="68"/>
      <c r="AT569" s="68"/>
      <c r="AU569" s="68"/>
    </row>
    <row r="570" spans="27:47">
      <c r="AA570" s="68"/>
      <c r="AB570" s="68"/>
      <c r="AC570" s="68"/>
      <c r="AD570" s="68"/>
      <c r="AE570" s="68"/>
      <c r="AG570" s="167"/>
      <c r="AN570" s="68"/>
      <c r="AO570" s="68"/>
      <c r="AP570" s="68"/>
      <c r="AQ570" s="68"/>
      <c r="AR570" s="68"/>
      <c r="AS570" s="68"/>
      <c r="AT570" s="68"/>
      <c r="AU570" s="68"/>
    </row>
    <row r="571" spans="27:47">
      <c r="AA571" s="68"/>
      <c r="AB571" s="68"/>
      <c r="AC571" s="68"/>
      <c r="AD571" s="68"/>
      <c r="AE571" s="68"/>
      <c r="AG571" s="167"/>
      <c r="AN571" s="68"/>
      <c r="AO571" s="68"/>
      <c r="AP571" s="68"/>
      <c r="AQ571" s="68"/>
      <c r="AR571" s="68"/>
      <c r="AS571" s="68"/>
      <c r="AT571" s="68"/>
      <c r="AU571" s="68"/>
    </row>
    <row r="572" spans="27:47">
      <c r="AA572" s="68"/>
      <c r="AB572" s="68"/>
      <c r="AC572" s="68"/>
      <c r="AD572" s="68"/>
      <c r="AE572" s="68"/>
      <c r="AG572" s="167"/>
      <c r="AN572" s="68"/>
      <c r="AO572" s="68"/>
      <c r="AP572" s="68"/>
      <c r="AQ572" s="68"/>
      <c r="AR572" s="68"/>
      <c r="AS572" s="68"/>
      <c r="AT572" s="68"/>
      <c r="AU572" s="68"/>
    </row>
    <row r="573" spans="27:47">
      <c r="AA573" s="68"/>
      <c r="AB573" s="68"/>
      <c r="AC573" s="68"/>
      <c r="AD573" s="68"/>
      <c r="AE573" s="68"/>
      <c r="AG573" s="167"/>
      <c r="AN573" s="68"/>
      <c r="AO573" s="68"/>
      <c r="AP573" s="68"/>
      <c r="AQ573" s="68"/>
      <c r="AR573" s="68"/>
      <c r="AS573" s="68"/>
      <c r="AT573" s="68"/>
      <c r="AU573" s="68"/>
    </row>
    <row r="574" spans="27:47">
      <c r="AA574" s="68"/>
      <c r="AB574" s="68"/>
      <c r="AC574" s="68"/>
      <c r="AD574" s="68"/>
      <c r="AE574" s="68"/>
      <c r="AG574" s="167"/>
      <c r="AN574" s="68"/>
      <c r="AO574" s="68"/>
      <c r="AP574" s="68"/>
      <c r="AQ574" s="68"/>
      <c r="AR574" s="68"/>
      <c r="AS574" s="68"/>
      <c r="AT574" s="68"/>
      <c r="AU574" s="68"/>
    </row>
    <row r="575" spans="27:47">
      <c r="AA575" s="68"/>
      <c r="AB575" s="68"/>
      <c r="AC575" s="68"/>
      <c r="AD575" s="68"/>
      <c r="AE575" s="68"/>
      <c r="AG575" s="167"/>
      <c r="AN575" s="68"/>
      <c r="AO575" s="68"/>
      <c r="AP575" s="68"/>
      <c r="AQ575" s="68"/>
      <c r="AR575" s="68"/>
      <c r="AS575" s="68"/>
      <c r="AT575" s="68"/>
      <c r="AU575" s="68"/>
    </row>
    <row r="576" spans="27:47">
      <c r="AA576" s="68"/>
      <c r="AB576" s="68"/>
      <c r="AC576" s="68"/>
      <c r="AD576" s="68"/>
      <c r="AE576" s="68"/>
      <c r="AG576" s="167"/>
      <c r="AN576" s="68"/>
      <c r="AO576" s="68"/>
      <c r="AP576" s="68"/>
      <c r="AQ576" s="68"/>
      <c r="AR576" s="68"/>
      <c r="AS576" s="68"/>
      <c r="AT576" s="68"/>
      <c r="AU576" s="68"/>
    </row>
    <row r="577" spans="27:48">
      <c r="AA577" s="68"/>
      <c r="AB577" s="68"/>
      <c r="AC577" s="68"/>
      <c r="AD577" s="68"/>
      <c r="AE577" s="68"/>
      <c r="AG577" s="167"/>
      <c r="AN577" s="68"/>
      <c r="AO577" s="68"/>
      <c r="AP577" s="68"/>
      <c r="AQ577" s="68"/>
      <c r="AR577" s="68"/>
      <c r="AS577" s="68"/>
      <c r="AT577" s="68"/>
      <c r="AU577" s="68"/>
    </row>
    <row r="578" spans="27:48">
      <c r="AA578" s="68"/>
      <c r="AB578" s="68"/>
      <c r="AC578" s="68"/>
      <c r="AD578" s="68"/>
      <c r="AE578" s="68"/>
      <c r="AG578" s="167"/>
      <c r="AN578" s="68"/>
      <c r="AO578" s="68"/>
      <c r="AP578" s="68"/>
      <c r="AQ578" s="68"/>
      <c r="AR578" s="68"/>
      <c r="AS578" s="68"/>
      <c r="AT578" s="68"/>
      <c r="AU578" s="68"/>
    </row>
    <row r="579" spans="27:48">
      <c r="AA579" s="68"/>
      <c r="AB579" s="68"/>
      <c r="AC579" s="68"/>
      <c r="AD579" s="68"/>
      <c r="AE579" s="68"/>
      <c r="AG579" s="167"/>
      <c r="AN579" s="68"/>
      <c r="AO579" s="68"/>
      <c r="AP579" s="68"/>
      <c r="AQ579" s="68"/>
      <c r="AR579" s="68"/>
      <c r="AS579" s="68"/>
      <c r="AT579" s="68"/>
      <c r="AU579" s="68"/>
      <c r="AV579" s="68"/>
    </row>
    <row r="580" spans="27:48">
      <c r="AA580" s="68"/>
      <c r="AB580" s="68"/>
      <c r="AC580" s="68"/>
      <c r="AD580" s="68"/>
      <c r="AE580" s="68"/>
      <c r="AG580" s="167"/>
      <c r="AN580" s="68"/>
      <c r="AO580" s="68"/>
      <c r="AP580" s="68"/>
      <c r="AQ580" s="68"/>
      <c r="AR580" s="68"/>
      <c r="AS580" s="68"/>
      <c r="AT580" s="68"/>
      <c r="AU580" s="68"/>
    </row>
    <row r="581" spans="27:48">
      <c r="AA581" s="68"/>
      <c r="AB581" s="68"/>
      <c r="AC581" s="68"/>
      <c r="AD581" s="68"/>
      <c r="AE581" s="68"/>
      <c r="AG581" s="167"/>
      <c r="AN581" s="68"/>
      <c r="AO581" s="68"/>
      <c r="AP581" s="68"/>
      <c r="AQ581" s="68"/>
      <c r="AR581" s="68"/>
      <c r="AS581" s="68"/>
      <c r="AT581" s="68"/>
      <c r="AU581" s="68"/>
    </row>
    <row r="582" spans="27:48">
      <c r="AA582" s="68"/>
      <c r="AB582" s="68"/>
      <c r="AC582" s="68"/>
      <c r="AD582" s="68"/>
      <c r="AE582" s="68"/>
      <c r="AG582" s="167"/>
      <c r="AN582" s="68"/>
      <c r="AO582" s="68"/>
      <c r="AP582" s="68"/>
      <c r="AQ582" s="68"/>
      <c r="AR582" s="68"/>
      <c r="AS582" s="68"/>
      <c r="AT582" s="68"/>
      <c r="AU582" s="68"/>
    </row>
    <row r="583" spans="27:48">
      <c r="AA583" s="68"/>
      <c r="AB583" s="68"/>
      <c r="AC583" s="68"/>
      <c r="AD583" s="68"/>
      <c r="AE583" s="68"/>
      <c r="AG583" s="167"/>
      <c r="AN583" s="68"/>
      <c r="AO583" s="68"/>
      <c r="AP583" s="68"/>
      <c r="AQ583" s="68"/>
      <c r="AR583" s="68"/>
      <c r="AS583" s="68"/>
      <c r="AT583" s="68"/>
      <c r="AU583" s="68"/>
    </row>
    <row r="584" spans="27:48">
      <c r="AA584" s="68"/>
      <c r="AB584" s="68"/>
      <c r="AC584" s="68"/>
      <c r="AD584" s="68"/>
      <c r="AE584" s="68"/>
      <c r="AG584" s="167"/>
      <c r="AN584" s="68"/>
      <c r="AO584" s="68"/>
      <c r="AP584" s="68"/>
      <c r="AQ584" s="68"/>
      <c r="AR584" s="68"/>
      <c r="AS584" s="68"/>
      <c r="AT584" s="68"/>
      <c r="AU584" s="68"/>
    </row>
    <row r="585" spans="27:48">
      <c r="AA585" s="68"/>
      <c r="AB585" s="68"/>
      <c r="AC585" s="68"/>
      <c r="AD585" s="68"/>
      <c r="AE585" s="68"/>
      <c r="AG585" s="167"/>
      <c r="AN585" s="68"/>
      <c r="AO585" s="68"/>
      <c r="AP585" s="68"/>
      <c r="AQ585" s="68"/>
      <c r="AR585" s="68"/>
      <c r="AS585" s="68"/>
      <c r="AT585" s="68"/>
      <c r="AU585" s="68"/>
    </row>
    <row r="586" spans="27:48">
      <c r="AA586" s="68"/>
      <c r="AB586" s="68"/>
      <c r="AC586" s="68"/>
      <c r="AD586" s="68"/>
      <c r="AE586" s="68"/>
      <c r="AG586" s="167"/>
      <c r="AN586" s="68"/>
      <c r="AO586" s="68"/>
      <c r="AP586" s="68"/>
      <c r="AQ586" s="68"/>
      <c r="AR586" s="68"/>
      <c r="AS586" s="68"/>
      <c r="AT586" s="68"/>
      <c r="AU586" s="68"/>
    </row>
    <row r="587" spans="27:48">
      <c r="AA587" s="68"/>
      <c r="AB587" s="68"/>
      <c r="AC587" s="68"/>
      <c r="AD587" s="68"/>
      <c r="AE587" s="68"/>
      <c r="AG587" s="167"/>
      <c r="AN587" s="68"/>
      <c r="AO587" s="68"/>
      <c r="AP587" s="68"/>
      <c r="AQ587" s="68"/>
      <c r="AR587" s="68"/>
      <c r="AS587" s="68"/>
      <c r="AT587" s="68"/>
      <c r="AU587" s="68"/>
    </row>
    <row r="588" spans="27:48">
      <c r="AA588" s="68"/>
      <c r="AB588" s="68"/>
      <c r="AC588" s="68"/>
      <c r="AD588" s="68"/>
      <c r="AE588" s="68"/>
      <c r="AG588" s="167"/>
      <c r="AN588" s="68"/>
      <c r="AO588" s="68"/>
      <c r="AP588" s="68"/>
      <c r="AQ588" s="68"/>
      <c r="AR588" s="68"/>
      <c r="AS588" s="68"/>
      <c r="AT588" s="68"/>
      <c r="AU588" s="68"/>
    </row>
    <row r="589" spans="27:48">
      <c r="AA589" s="68"/>
      <c r="AB589" s="68"/>
      <c r="AC589" s="68"/>
      <c r="AD589" s="68"/>
      <c r="AE589" s="68"/>
      <c r="AG589" s="167"/>
      <c r="AN589" s="68"/>
      <c r="AO589" s="68"/>
      <c r="AP589" s="68"/>
      <c r="AQ589" s="68"/>
      <c r="AR589" s="68"/>
      <c r="AS589" s="68"/>
      <c r="AT589" s="68"/>
      <c r="AU589" s="68"/>
    </row>
    <row r="590" spans="27:48">
      <c r="AA590" s="68"/>
      <c r="AB590" s="68"/>
      <c r="AC590" s="68"/>
      <c r="AD590" s="68"/>
      <c r="AE590" s="68"/>
      <c r="AG590" s="167"/>
      <c r="AN590" s="68"/>
      <c r="AO590" s="68"/>
      <c r="AP590" s="68"/>
      <c r="AQ590" s="68"/>
      <c r="AR590" s="68"/>
      <c r="AS590" s="68"/>
      <c r="AT590" s="68"/>
      <c r="AU590" s="68"/>
    </row>
    <row r="591" spans="27:48">
      <c r="AA591" s="68"/>
      <c r="AB591" s="68"/>
      <c r="AC591" s="68"/>
      <c r="AD591" s="68"/>
      <c r="AE591" s="68"/>
      <c r="AG591" s="167"/>
      <c r="AN591" s="68"/>
      <c r="AO591" s="68"/>
      <c r="AP591" s="68"/>
      <c r="AQ591" s="68"/>
      <c r="AR591" s="68"/>
      <c r="AS591" s="68"/>
      <c r="AT591" s="68"/>
      <c r="AU591" s="68"/>
      <c r="AV591" s="68"/>
    </row>
    <row r="592" spans="27:48">
      <c r="AA592" s="68"/>
      <c r="AB592" s="68"/>
      <c r="AC592" s="68"/>
      <c r="AD592" s="68"/>
      <c r="AE592" s="68"/>
      <c r="AG592" s="167"/>
      <c r="AN592" s="68"/>
      <c r="AO592" s="68"/>
      <c r="AP592" s="68"/>
      <c r="AQ592" s="68"/>
      <c r="AR592" s="68"/>
      <c r="AS592" s="68"/>
      <c r="AT592" s="68"/>
      <c r="AU592" s="68"/>
      <c r="AV592" s="68"/>
    </row>
    <row r="593" spans="27:64">
      <c r="AA593" s="68"/>
      <c r="AB593" s="68"/>
      <c r="AC593" s="68"/>
      <c r="AD593" s="68"/>
      <c r="AE593" s="68"/>
      <c r="AG593" s="167"/>
      <c r="AN593" s="68"/>
      <c r="AO593" s="68"/>
      <c r="AP593" s="68"/>
      <c r="AQ593" s="68"/>
      <c r="AR593" s="68"/>
      <c r="AS593" s="68"/>
      <c r="AT593" s="68"/>
      <c r="AU593" s="68"/>
      <c r="AV593" s="68"/>
      <c r="AX593" s="68"/>
    </row>
    <row r="594" spans="27:64">
      <c r="AA594" s="68"/>
      <c r="AB594" s="68"/>
      <c r="AC594" s="68"/>
      <c r="AD594" s="68"/>
      <c r="AE594" s="68"/>
      <c r="AG594" s="167"/>
      <c r="AN594" s="68"/>
      <c r="AO594" s="68"/>
      <c r="AP594" s="68"/>
      <c r="AQ594" s="68"/>
      <c r="AR594" s="68"/>
      <c r="AS594" s="68"/>
      <c r="AT594" s="68"/>
      <c r="AU594" s="68"/>
      <c r="AV594" s="68"/>
    </row>
    <row r="595" spans="27:64">
      <c r="AA595" s="68"/>
      <c r="AB595" s="68"/>
      <c r="AC595" s="68"/>
      <c r="AD595" s="68"/>
      <c r="AE595" s="68"/>
      <c r="AG595" s="167"/>
      <c r="AN595" s="68"/>
      <c r="AO595" s="68"/>
      <c r="AP595" s="68"/>
      <c r="AQ595" s="68"/>
      <c r="AR595" s="68"/>
      <c r="AS595" s="68"/>
      <c r="AT595" s="68"/>
      <c r="AU595" s="68"/>
    </row>
    <row r="596" spans="27:64">
      <c r="AA596" s="68"/>
      <c r="AB596" s="68"/>
      <c r="AC596" s="68"/>
      <c r="AD596" s="68"/>
      <c r="AE596" s="68"/>
      <c r="AG596" s="167"/>
      <c r="AN596" s="68"/>
      <c r="AO596" s="68"/>
      <c r="AP596" s="68"/>
      <c r="AQ596" s="68"/>
      <c r="AR596" s="68"/>
      <c r="AS596" s="68"/>
      <c r="AT596" s="68"/>
      <c r="AU596" s="68"/>
    </row>
    <row r="597" spans="27:64">
      <c r="AA597" s="68"/>
      <c r="AB597" s="68"/>
      <c r="AC597" s="68"/>
      <c r="AD597" s="68"/>
      <c r="AE597" s="68"/>
      <c r="AG597" s="167"/>
      <c r="AN597" s="68"/>
      <c r="AO597" s="68"/>
      <c r="AP597" s="68"/>
      <c r="AQ597" s="68"/>
      <c r="AR597" s="68"/>
      <c r="AS597" s="68"/>
      <c r="AT597" s="68"/>
      <c r="AU597" s="68"/>
    </row>
    <row r="598" spans="27:64">
      <c r="AA598" s="68"/>
      <c r="AB598" s="68"/>
      <c r="AC598" s="68"/>
      <c r="AD598" s="68"/>
      <c r="AE598" s="68"/>
      <c r="AG598" s="167"/>
      <c r="AN598" s="68"/>
      <c r="AO598" s="68"/>
      <c r="AP598" s="68"/>
      <c r="AQ598" s="68"/>
      <c r="AR598" s="68"/>
      <c r="AS598" s="68"/>
      <c r="AT598" s="68"/>
      <c r="AU598" s="68"/>
    </row>
    <row r="599" spans="27:64">
      <c r="AA599" s="68"/>
      <c r="AB599" s="68"/>
      <c r="AC599" s="68"/>
      <c r="AD599" s="68"/>
      <c r="AE599" s="68"/>
      <c r="AG599" s="167"/>
      <c r="AN599" s="68"/>
      <c r="AO599" s="68"/>
      <c r="AP599" s="68"/>
      <c r="AQ599" s="68"/>
      <c r="AR599" s="68"/>
      <c r="AS599" s="68"/>
      <c r="AT599" s="68"/>
      <c r="AU599" s="68"/>
    </row>
    <row r="600" spans="27:64">
      <c r="AA600" s="68"/>
      <c r="AB600" s="68"/>
      <c r="AC600" s="68"/>
      <c r="AD600" s="68"/>
      <c r="AE600" s="68"/>
      <c r="AG600" s="167"/>
      <c r="AN600" s="68"/>
      <c r="AO600" s="68"/>
      <c r="AP600" s="68"/>
      <c r="AQ600" s="68"/>
      <c r="AR600" s="68"/>
      <c r="AS600" s="68"/>
      <c r="AT600" s="68"/>
      <c r="AU600" s="68"/>
    </row>
    <row r="601" spans="27:64">
      <c r="AA601" s="68"/>
      <c r="AB601" s="68"/>
      <c r="AC601" s="68"/>
      <c r="AD601" s="68"/>
      <c r="AE601" s="68"/>
      <c r="AG601" s="167"/>
      <c r="AN601" s="68"/>
      <c r="AO601" s="68"/>
      <c r="AP601" s="68"/>
      <c r="AQ601" s="68"/>
      <c r="AR601" s="68"/>
      <c r="AS601" s="68"/>
      <c r="AT601" s="68"/>
      <c r="AU601" s="68"/>
    </row>
    <row r="602" spans="27:64">
      <c r="AA602" s="68"/>
      <c r="AB602" s="68"/>
      <c r="AC602" s="68"/>
      <c r="AD602" s="68"/>
      <c r="AE602" s="68"/>
      <c r="AG602" s="167"/>
      <c r="AN602" s="68"/>
      <c r="AO602" s="68"/>
      <c r="AP602" s="68"/>
      <c r="AQ602" s="68"/>
      <c r="AR602" s="68"/>
      <c r="AS602" s="68"/>
      <c r="AT602" s="68"/>
      <c r="AU602" s="68"/>
    </row>
    <row r="603" spans="27:64">
      <c r="AA603" s="68"/>
      <c r="AB603" s="68"/>
      <c r="AC603" s="68"/>
      <c r="AD603" s="68"/>
      <c r="AE603" s="68"/>
      <c r="AG603" s="167"/>
      <c r="AN603" s="68"/>
      <c r="AO603" s="68"/>
      <c r="AP603" s="68"/>
      <c r="AQ603" s="68"/>
      <c r="AR603" s="68"/>
      <c r="AS603" s="68"/>
      <c r="AT603" s="68"/>
      <c r="AU603" s="68"/>
    </row>
    <row r="604" spans="27:64">
      <c r="AA604" s="68"/>
      <c r="AB604" s="68"/>
      <c r="AC604" s="68"/>
      <c r="AD604" s="68"/>
      <c r="AE604" s="68"/>
      <c r="AG604" s="167"/>
      <c r="AN604" s="68"/>
      <c r="AO604" s="68"/>
      <c r="AP604" s="68"/>
      <c r="AQ604" s="68"/>
      <c r="AR604" s="68"/>
      <c r="AS604" s="68"/>
      <c r="AT604" s="68"/>
      <c r="AU604" s="68"/>
    </row>
    <row r="605" spans="27:64">
      <c r="AA605" s="68"/>
      <c r="AB605" s="68"/>
      <c r="AC605" s="68"/>
      <c r="AD605" s="68"/>
      <c r="AE605" s="68"/>
      <c r="AG605" s="167"/>
      <c r="AN605" s="68"/>
      <c r="AO605" s="68"/>
      <c r="AP605" s="68"/>
      <c r="AQ605" s="68"/>
      <c r="AR605" s="68"/>
      <c r="AS605" s="68"/>
      <c r="AT605" s="68"/>
      <c r="AU605" s="68"/>
      <c r="AV605" s="68"/>
      <c r="AW605" s="68"/>
      <c r="AX605" s="68"/>
      <c r="AY605" s="68"/>
      <c r="AZ605" s="68"/>
      <c r="BA605" s="68"/>
      <c r="BB605" s="68"/>
      <c r="BC605" s="68"/>
      <c r="BD605" s="68"/>
      <c r="BE605" s="68"/>
      <c r="BF605" s="68"/>
      <c r="BG605" s="68"/>
      <c r="BH605" s="68"/>
      <c r="BI605" s="68"/>
      <c r="BJ605" s="68"/>
      <c r="BK605" s="68"/>
      <c r="BL605" s="68"/>
    </row>
    <row r="606" spans="27:64">
      <c r="AA606" s="68"/>
      <c r="AB606" s="68"/>
      <c r="AC606" s="68"/>
      <c r="AD606" s="68"/>
      <c r="AE606" s="68"/>
      <c r="AG606" s="167"/>
      <c r="AN606" s="68"/>
      <c r="AO606" s="68"/>
      <c r="AP606" s="68"/>
      <c r="AQ606" s="68"/>
      <c r="AR606" s="68"/>
      <c r="AS606" s="68"/>
      <c r="AT606" s="68"/>
      <c r="AU606" s="68"/>
    </row>
    <row r="607" spans="27:64">
      <c r="AA607" s="68"/>
      <c r="AB607" s="68"/>
      <c r="AC607" s="68"/>
      <c r="AD607" s="68"/>
      <c r="AE607" s="68"/>
      <c r="AG607" s="167"/>
      <c r="AN607" s="68"/>
      <c r="AO607" s="68"/>
      <c r="AP607" s="68"/>
      <c r="AQ607" s="68"/>
      <c r="AR607" s="68"/>
      <c r="AS607" s="68"/>
      <c r="AT607" s="68"/>
      <c r="AU607" s="68"/>
    </row>
    <row r="608" spans="27:64">
      <c r="AA608" s="68"/>
      <c r="AB608" s="68"/>
      <c r="AC608" s="68"/>
      <c r="AD608" s="68"/>
      <c r="AE608" s="68"/>
      <c r="AG608" s="167"/>
      <c r="AN608" s="68"/>
      <c r="AO608" s="68"/>
      <c r="AP608" s="68"/>
      <c r="AQ608" s="68"/>
      <c r="AR608" s="68"/>
      <c r="AS608" s="68"/>
      <c r="AT608" s="68"/>
      <c r="AU608" s="68"/>
    </row>
    <row r="609" spans="27:64">
      <c r="AA609" s="68"/>
      <c r="AB609" s="68"/>
      <c r="AC609" s="68"/>
      <c r="AD609" s="68"/>
      <c r="AE609" s="68"/>
      <c r="AG609" s="167"/>
      <c r="AN609" s="68"/>
      <c r="AO609" s="68"/>
      <c r="AP609" s="68"/>
      <c r="AQ609" s="68"/>
      <c r="AR609" s="68"/>
      <c r="AS609" s="68"/>
      <c r="AT609" s="68"/>
      <c r="AU609" s="68"/>
    </row>
    <row r="610" spans="27:64">
      <c r="AA610" s="68"/>
      <c r="AB610" s="68"/>
      <c r="AC610" s="68"/>
      <c r="AD610" s="68"/>
      <c r="AE610" s="68"/>
      <c r="AG610" s="167"/>
      <c r="AN610" s="68"/>
      <c r="AO610" s="68"/>
      <c r="AP610" s="68"/>
      <c r="AQ610" s="68"/>
      <c r="AR610" s="68"/>
      <c r="AS610" s="68"/>
      <c r="AT610" s="68"/>
      <c r="AU610" s="68"/>
    </row>
    <row r="611" spans="27:64">
      <c r="AA611" s="68"/>
      <c r="AB611" s="68"/>
      <c r="AC611" s="68"/>
      <c r="AD611" s="68"/>
      <c r="AE611" s="68"/>
      <c r="AG611" s="167"/>
      <c r="AN611" s="68"/>
      <c r="AO611" s="68"/>
      <c r="AP611" s="68"/>
      <c r="AQ611" s="68"/>
      <c r="AR611" s="68"/>
      <c r="AS611" s="68"/>
      <c r="AT611" s="68"/>
      <c r="AU611" s="68"/>
    </row>
    <row r="612" spans="27:64">
      <c r="AA612" s="68"/>
      <c r="AB612" s="68"/>
      <c r="AC612" s="68"/>
      <c r="AD612" s="68"/>
      <c r="AE612" s="68"/>
      <c r="AG612" s="167"/>
      <c r="AN612" s="68"/>
      <c r="AO612" s="68"/>
      <c r="AP612" s="68"/>
      <c r="AQ612" s="68"/>
      <c r="AR612" s="68"/>
      <c r="AS612" s="68"/>
      <c r="AT612" s="68"/>
      <c r="AU612" s="68"/>
    </row>
    <row r="613" spans="27:64">
      <c r="AA613" s="68"/>
      <c r="AB613" s="68"/>
      <c r="AC613" s="68"/>
      <c r="AD613" s="68"/>
      <c r="AE613" s="68"/>
      <c r="AG613" s="167"/>
      <c r="AN613" s="68"/>
      <c r="AO613" s="68"/>
      <c r="AP613" s="68"/>
      <c r="AQ613" s="68"/>
      <c r="AR613" s="68"/>
      <c r="AS613" s="68"/>
      <c r="AT613" s="68"/>
      <c r="AU613" s="68"/>
    </row>
    <row r="614" spans="27:64">
      <c r="AA614" s="68"/>
      <c r="AB614" s="68"/>
      <c r="AC614" s="68"/>
      <c r="AD614" s="68"/>
      <c r="AE614" s="68"/>
      <c r="AG614" s="167"/>
      <c r="AN614" s="68"/>
      <c r="AO614" s="68"/>
      <c r="AP614" s="68"/>
      <c r="AQ614" s="68"/>
      <c r="AR614" s="68"/>
      <c r="AS614" s="68"/>
      <c r="AT614" s="68"/>
      <c r="AU614" s="68"/>
      <c r="AV614" s="68"/>
    </row>
    <row r="615" spans="27:64">
      <c r="AA615" s="68"/>
      <c r="AB615" s="68"/>
      <c r="AC615" s="68"/>
      <c r="AD615" s="68"/>
      <c r="AE615" s="68"/>
      <c r="AG615" s="167"/>
      <c r="AN615" s="68"/>
      <c r="AO615" s="68"/>
      <c r="AP615" s="68"/>
      <c r="AQ615" s="68"/>
      <c r="AR615" s="68"/>
      <c r="AS615" s="68"/>
      <c r="AT615" s="68"/>
      <c r="AU615" s="68"/>
    </row>
    <row r="616" spans="27:64">
      <c r="AA616" s="68"/>
      <c r="AB616" s="68"/>
      <c r="AC616" s="68"/>
      <c r="AD616" s="68"/>
      <c r="AE616" s="68"/>
      <c r="AG616" s="167"/>
      <c r="AN616" s="68"/>
      <c r="AO616" s="68"/>
      <c r="AP616" s="68"/>
      <c r="AQ616" s="68"/>
      <c r="AR616" s="68"/>
      <c r="AS616" s="68"/>
      <c r="AT616" s="68"/>
      <c r="AU616" s="68"/>
    </row>
    <row r="617" spans="27:64">
      <c r="AA617" s="68"/>
      <c r="AB617" s="68"/>
      <c r="AC617" s="68"/>
      <c r="AD617" s="68"/>
      <c r="AE617" s="68"/>
      <c r="AG617" s="167"/>
      <c r="AN617" s="68"/>
      <c r="AO617" s="68"/>
      <c r="AP617" s="68"/>
      <c r="AQ617" s="68"/>
      <c r="AR617" s="68"/>
      <c r="AS617" s="68"/>
      <c r="AT617" s="68"/>
      <c r="AU617" s="68"/>
    </row>
    <row r="618" spans="27:64">
      <c r="AA618" s="68"/>
      <c r="AB618" s="68"/>
      <c r="AC618" s="68"/>
      <c r="AD618" s="68"/>
      <c r="AE618" s="68"/>
      <c r="AG618" s="167"/>
      <c r="AN618" s="68"/>
      <c r="AO618" s="68"/>
      <c r="AP618" s="68"/>
      <c r="AQ618" s="68"/>
      <c r="AR618" s="68"/>
      <c r="AS618" s="68"/>
      <c r="AT618" s="68"/>
      <c r="AU618" s="68"/>
      <c r="AV618" s="68"/>
      <c r="AW618" s="68"/>
      <c r="AX618" s="68"/>
      <c r="AY618" s="68"/>
      <c r="AZ618" s="68"/>
      <c r="BA618" s="68"/>
      <c r="BB618" s="68"/>
      <c r="BC618" s="68"/>
      <c r="BD618" s="68"/>
      <c r="BE618" s="68"/>
      <c r="BF618" s="68"/>
      <c r="BG618" s="68"/>
      <c r="BH618" s="68"/>
      <c r="BI618" s="68"/>
      <c r="BJ618" s="68"/>
      <c r="BK618" s="68"/>
      <c r="BL618" s="68"/>
    </row>
    <row r="619" spans="27:64">
      <c r="AA619" s="68"/>
      <c r="AB619" s="68"/>
      <c r="AC619" s="68"/>
      <c r="AD619" s="68"/>
      <c r="AE619" s="68"/>
      <c r="AG619" s="167"/>
      <c r="AN619" s="68"/>
      <c r="AO619" s="68"/>
      <c r="AP619" s="68"/>
      <c r="AQ619" s="68"/>
      <c r="AR619" s="68"/>
      <c r="AS619" s="68"/>
      <c r="AT619" s="68"/>
      <c r="AU619" s="68"/>
    </row>
    <row r="620" spans="27:64">
      <c r="AA620" s="68"/>
      <c r="AB620" s="68"/>
      <c r="AC620" s="68"/>
      <c r="AD620" s="68"/>
      <c r="AE620" s="68"/>
      <c r="AG620" s="167"/>
      <c r="AN620" s="68"/>
      <c r="AO620" s="68"/>
      <c r="AP620" s="68"/>
      <c r="AQ620" s="68"/>
      <c r="AR620" s="68"/>
      <c r="AS620" s="68"/>
      <c r="AT620" s="68"/>
      <c r="AU620" s="68"/>
    </row>
    <row r="621" spans="27:64">
      <c r="AA621" s="68"/>
      <c r="AB621" s="68"/>
      <c r="AC621" s="68"/>
      <c r="AD621" s="68"/>
      <c r="AE621" s="68"/>
      <c r="AG621" s="167"/>
      <c r="AN621" s="68"/>
      <c r="AO621" s="68"/>
      <c r="AP621" s="68"/>
      <c r="AQ621" s="68"/>
      <c r="AR621" s="68"/>
      <c r="AS621" s="68"/>
      <c r="AT621" s="68"/>
      <c r="AU621" s="68"/>
    </row>
    <row r="622" spans="27:64">
      <c r="AA622" s="68"/>
      <c r="AB622" s="68"/>
      <c r="AC622" s="68"/>
      <c r="AD622" s="68"/>
      <c r="AE622" s="68"/>
      <c r="AG622" s="167"/>
      <c r="AN622" s="68"/>
      <c r="AO622" s="68"/>
      <c r="AP622" s="68"/>
      <c r="AQ622" s="68"/>
      <c r="AR622" s="68"/>
      <c r="AS622" s="68"/>
      <c r="AT622" s="68"/>
      <c r="AU622" s="68"/>
    </row>
    <row r="623" spans="27:64">
      <c r="AA623" s="68"/>
      <c r="AB623" s="68"/>
      <c r="AC623" s="68"/>
      <c r="AD623" s="68"/>
      <c r="AE623" s="68"/>
      <c r="AG623" s="167"/>
      <c r="AN623" s="68"/>
      <c r="AO623" s="68"/>
      <c r="AP623" s="68"/>
      <c r="AQ623" s="68"/>
      <c r="AR623" s="68"/>
      <c r="AS623" s="68"/>
      <c r="AT623" s="68"/>
      <c r="AU623" s="68"/>
    </row>
    <row r="624" spans="27:64">
      <c r="AA624" s="68"/>
      <c r="AB624" s="68"/>
      <c r="AC624" s="68"/>
      <c r="AD624" s="68"/>
      <c r="AE624" s="68"/>
      <c r="AG624" s="167"/>
      <c r="AN624" s="68"/>
      <c r="AO624" s="68"/>
      <c r="AP624" s="68"/>
      <c r="AQ624" s="68"/>
      <c r="AR624" s="68"/>
      <c r="AS624" s="68"/>
      <c r="AT624" s="68"/>
      <c r="AU624" s="68"/>
    </row>
    <row r="625" spans="27:64">
      <c r="AA625" s="68"/>
      <c r="AB625" s="68"/>
      <c r="AC625" s="68"/>
      <c r="AD625" s="68"/>
      <c r="AE625" s="68"/>
      <c r="AG625" s="167"/>
      <c r="AN625" s="68"/>
      <c r="AO625" s="68"/>
      <c r="AP625" s="68"/>
      <c r="AQ625" s="68"/>
      <c r="AR625" s="68"/>
      <c r="AS625" s="68"/>
      <c r="AT625" s="68"/>
      <c r="AU625" s="68"/>
    </row>
    <row r="626" spans="27:64">
      <c r="AA626" s="68"/>
      <c r="AB626" s="68"/>
      <c r="AC626" s="68"/>
      <c r="AD626" s="68"/>
      <c r="AE626" s="68"/>
      <c r="AG626" s="167"/>
      <c r="AN626" s="68"/>
      <c r="AO626" s="68"/>
      <c r="AP626" s="68"/>
      <c r="AQ626" s="68"/>
      <c r="AR626" s="68"/>
      <c r="AS626" s="68"/>
      <c r="AT626" s="68"/>
      <c r="AU626" s="68"/>
      <c r="AV626" s="68"/>
      <c r="AW626" s="68"/>
      <c r="AX626" s="68"/>
      <c r="AY626" s="68"/>
      <c r="AZ626" s="68"/>
      <c r="BA626" s="68"/>
      <c r="BB626" s="68"/>
      <c r="BC626" s="68"/>
      <c r="BD626" s="68"/>
      <c r="BE626" s="68"/>
      <c r="BF626" s="68"/>
      <c r="BG626" s="68"/>
      <c r="BH626" s="68"/>
      <c r="BI626" s="68"/>
      <c r="BJ626" s="68"/>
      <c r="BK626" s="68"/>
      <c r="BL626" s="68"/>
    </row>
    <row r="627" spans="27:64">
      <c r="AA627" s="68"/>
      <c r="AB627" s="68"/>
      <c r="AC627" s="68"/>
      <c r="AD627" s="68"/>
      <c r="AE627" s="68"/>
      <c r="AG627" s="167"/>
      <c r="AN627" s="68"/>
      <c r="AO627" s="68"/>
      <c r="AP627" s="68"/>
      <c r="AQ627" s="68"/>
      <c r="AR627" s="68"/>
      <c r="AS627" s="68"/>
      <c r="AT627" s="68"/>
      <c r="AU627" s="68"/>
    </row>
    <row r="628" spans="27:64">
      <c r="AA628" s="68"/>
      <c r="AB628" s="68"/>
      <c r="AC628" s="68"/>
      <c r="AD628" s="68"/>
      <c r="AE628" s="68"/>
      <c r="AG628" s="167"/>
      <c r="AN628" s="68"/>
      <c r="AO628" s="68"/>
      <c r="AP628" s="68"/>
      <c r="AQ628" s="68"/>
      <c r="AR628" s="68"/>
      <c r="AS628" s="68"/>
      <c r="AT628" s="68"/>
      <c r="AU628" s="68"/>
    </row>
    <row r="629" spans="27:64">
      <c r="AA629" s="68"/>
      <c r="AB629" s="68"/>
      <c r="AC629" s="68"/>
      <c r="AD629" s="68"/>
      <c r="AE629" s="68"/>
      <c r="AG629" s="167"/>
      <c r="AN629" s="68"/>
      <c r="AO629" s="68"/>
      <c r="AP629" s="68"/>
      <c r="AQ629" s="68"/>
      <c r="AR629" s="68"/>
      <c r="AS629" s="68"/>
      <c r="AT629" s="68"/>
      <c r="AU629" s="68"/>
    </row>
    <row r="630" spans="27:64">
      <c r="AA630" s="68"/>
      <c r="AB630" s="68"/>
      <c r="AC630" s="68"/>
      <c r="AD630" s="68"/>
      <c r="AE630" s="68"/>
      <c r="AG630" s="167"/>
      <c r="AN630" s="68"/>
      <c r="AO630" s="68"/>
      <c r="AP630" s="68"/>
      <c r="AQ630" s="68"/>
      <c r="AR630" s="68"/>
      <c r="AS630" s="68"/>
      <c r="AT630" s="68"/>
      <c r="AU630" s="68"/>
    </row>
    <row r="631" spans="27:64">
      <c r="AA631" s="68"/>
      <c r="AB631" s="68"/>
      <c r="AC631" s="68"/>
      <c r="AD631" s="68"/>
      <c r="AE631" s="68"/>
      <c r="AG631" s="167"/>
      <c r="AN631" s="68"/>
      <c r="AO631" s="68"/>
      <c r="AP631" s="68"/>
      <c r="AQ631" s="68"/>
      <c r="AR631" s="68"/>
      <c r="AS631" s="68"/>
      <c r="AT631" s="68"/>
      <c r="AU631" s="68"/>
    </row>
    <row r="632" spans="27:64">
      <c r="AA632" s="68"/>
      <c r="AB632" s="68"/>
      <c r="AC632" s="68"/>
      <c r="AD632" s="68"/>
      <c r="AE632" s="68"/>
      <c r="AG632" s="167"/>
      <c r="AN632" s="68"/>
      <c r="AO632" s="68"/>
      <c r="AP632" s="68"/>
      <c r="AQ632" s="68"/>
      <c r="AR632" s="68"/>
      <c r="AS632" s="68"/>
      <c r="AT632" s="68"/>
      <c r="AU632" s="68"/>
    </row>
    <row r="633" spans="27:64">
      <c r="AA633" s="68"/>
      <c r="AB633" s="68"/>
      <c r="AC633" s="68"/>
      <c r="AD633" s="68"/>
      <c r="AE633" s="68"/>
      <c r="AG633" s="167"/>
      <c r="AN633" s="68"/>
      <c r="AO633" s="68"/>
      <c r="AP633" s="68"/>
      <c r="AQ633" s="68"/>
      <c r="AR633" s="68"/>
      <c r="AS633" s="68"/>
      <c r="AT633" s="68"/>
      <c r="AU633" s="68"/>
    </row>
    <row r="634" spans="27:64">
      <c r="AA634" s="68"/>
      <c r="AB634" s="68"/>
      <c r="AC634" s="68"/>
      <c r="AD634" s="68"/>
      <c r="AE634" s="68"/>
      <c r="AG634" s="167"/>
      <c r="AN634" s="68"/>
      <c r="AO634" s="68"/>
      <c r="AP634" s="68"/>
      <c r="AQ634" s="68"/>
      <c r="AR634" s="68"/>
      <c r="AS634" s="68"/>
      <c r="AT634" s="68"/>
      <c r="AU634" s="68"/>
    </row>
    <row r="635" spans="27:64">
      <c r="AA635" s="68"/>
      <c r="AB635" s="68"/>
      <c r="AC635" s="68"/>
      <c r="AD635" s="68"/>
      <c r="AE635" s="68"/>
      <c r="AG635" s="167"/>
      <c r="AN635" s="68"/>
      <c r="AO635" s="68"/>
      <c r="AP635" s="68"/>
      <c r="AQ635" s="68"/>
      <c r="AR635" s="68"/>
      <c r="AS635" s="68"/>
      <c r="AT635" s="68"/>
      <c r="AU635" s="68"/>
    </row>
    <row r="636" spans="27:64">
      <c r="AA636" s="68"/>
      <c r="AB636" s="68"/>
      <c r="AC636" s="68"/>
      <c r="AD636" s="68"/>
      <c r="AE636" s="68"/>
      <c r="AG636" s="167"/>
      <c r="AN636" s="68"/>
      <c r="AO636" s="68"/>
      <c r="AP636" s="68"/>
      <c r="AQ636" s="68"/>
      <c r="AR636" s="68"/>
      <c r="AS636" s="68"/>
      <c r="AT636" s="68"/>
      <c r="AU636" s="68"/>
    </row>
    <row r="637" spans="27:64">
      <c r="AA637" s="68"/>
      <c r="AB637" s="68"/>
      <c r="AC637" s="68"/>
      <c r="AD637" s="68"/>
      <c r="AE637" s="68"/>
      <c r="AG637" s="167"/>
      <c r="AN637" s="68"/>
      <c r="AO637" s="68"/>
      <c r="AP637" s="68"/>
      <c r="AQ637" s="68"/>
      <c r="AR637" s="68"/>
      <c r="AS637" s="68"/>
      <c r="AT637" s="68"/>
      <c r="AU637" s="68"/>
    </row>
    <row r="638" spans="27:64">
      <c r="AA638" s="68"/>
      <c r="AB638" s="68"/>
      <c r="AC638" s="68"/>
      <c r="AD638" s="68"/>
      <c r="AE638" s="68"/>
      <c r="AG638" s="167"/>
      <c r="AN638" s="68"/>
      <c r="AO638" s="68"/>
      <c r="AP638" s="68"/>
      <c r="AQ638" s="68"/>
      <c r="AR638" s="68"/>
      <c r="AS638" s="68"/>
      <c r="AT638" s="68"/>
      <c r="AU638" s="68"/>
    </row>
    <row r="639" spans="27:64">
      <c r="AA639" s="68"/>
      <c r="AB639" s="68"/>
      <c r="AC639" s="68"/>
      <c r="AD639" s="68"/>
      <c r="AE639" s="68"/>
      <c r="AG639" s="167"/>
      <c r="AN639" s="68"/>
      <c r="AO639" s="68"/>
      <c r="AP639" s="68"/>
      <c r="AQ639" s="68"/>
      <c r="AR639" s="68"/>
      <c r="AS639" s="68"/>
      <c r="AT639" s="68"/>
      <c r="AU639" s="68"/>
    </row>
    <row r="640" spans="27:64">
      <c r="AA640" s="68"/>
      <c r="AB640" s="68"/>
      <c r="AC640" s="68"/>
      <c r="AD640" s="68"/>
      <c r="AE640" s="68"/>
      <c r="AG640" s="167"/>
      <c r="AN640" s="68"/>
      <c r="AO640" s="68"/>
      <c r="AP640" s="68"/>
      <c r="AQ640" s="68"/>
      <c r="AR640" s="68"/>
      <c r="AS640" s="68"/>
      <c r="AT640" s="68"/>
      <c r="AU640" s="68"/>
      <c r="AV640" s="68"/>
    </row>
    <row r="641" spans="27:47">
      <c r="AA641" s="68"/>
      <c r="AB641" s="68"/>
      <c r="AC641" s="68"/>
      <c r="AD641" s="68"/>
      <c r="AE641" s="68"/>
      <c r="AG641" s="167"/>
      <c r="AN641" s="68"/>
      <c r="AO641" s="68"/>
      <c r="AP641" s="68"/>
      <c r="AQ641" s="68"/>
      <c r="AR641" s="68"/>
      <c r="AS641" s="68"/>
      <c r="AT641" s="68"/>
      <c r="AU641" s="68"/>
    </row>
    <row r="642" spans="27:47">
      <c r="AA642" s="68"/>
      <c r="AB642" s="68"/>
      <c r="AC642" s="68"/>
      <c r="AD642" s="68"/>
      <c r="AE642" s="68"/>
      <c r="AG642" s="167"/>
      <c r="AN642" s="68"/>
      <c r="AO642" s="68"/>
      <c r="AP642" s="68"/>
      <c r="AQ642" s="68"/>
      <c r="AR642" s="68"/>
      <c r="AS642" s="68"/>
      <c r="AT642" s="68"/>
      <c r="AU642" s="68"/>
    </row>
    <row r="643" spans="27:47">
      <c r="AA643" s="68"/>
      <c r="AB643" s="68"/>
      <c r="AC643" s="68"/>
      <c r="AD643" s="68"/>
      <c r="AE643" s="68"/>
      <c r="AG643" s="167"/>
      <c r="AN643" s="68"/>
      <c r="AO643" s="68"/>
      <c r="AP643" s="68"/>
      <c r="AQ643" s="68"/>
      <c r="AR643" s="68"/>
      <c r="AS643" s="68"/>
      <c r="AT643" s="68"/>
      <c r="AU643" s="68"/>
    </row>
    <row r="644" spans="27:47">
      <c r="AA644" s="68"/>
      <c r="AB644" s="68"/>
      <c r="AC644" s="68"/>
      <c r="AD644" s="68"/>
      <c r="AE644" s="68"/>
      <c r="AG644" s="167"/>
      <c r="AN644" s="68"/>
      <c r="AO644" s="68"/>
      <c r="AP644" s="68"/>
      <c r="AQ644" s="68"/>
      <c r="AR644" s="68"/>
      <c r="AS644" s="68"/>
      <c r="AT644" s="68"/>
      <c r="AU644" s="68"/>
    </row>
    <row r="645" spans="27:47">
      <c r="AA645" s="68"/>
      <c r="AB645" s="68"/>
      <c r="AC645" s="68"/>
      <c r="AD645" s="68"/>
      <c r="AE645" s="68"/>
      <c r="AG645" s="167"/>
      <c r="AN645" s="68"/>
      <c r="AO645" s="68"/>
      <c r="AP645" s="68"/>
      <c r="AQ645" s="68"/>
      <c r="AR645" s="68"/>
      <c r="AS645" s="68"/>
      <c r="AT645" s="68"/>
      <c r="AU645" s="68"/>
    </row>
    <row r="646" spans="27:47">
      <c r="AA646" s="68"/>
      <c r="AB646" s="68"/>
      <c r="AC646" s="68"/>
      <c r="AD646" s="68"/>
      <c r="AE646" s="68"/>
      <c r="AG646" s="167"/>
      <c r="AN646" s="68"/>
      <c r="AO646" s="68"/>
      <c r="AP646" s="68"/>
      <c r="AQ646" s="68"/>
      <c r="AR646" s="68"/>
      <c r="AS646" s="68"/>
      <c r="AT646" s="68"/>
      <c r="AU646" s="68"/>
    </row>
    <row r="647" spans="27:47">
      <c r="AA647" s="68"/>
      <c r="AB647" s="68"/>
      <c r="AC647" s="68"/>
      <c r="AD647" s="68"/>
      <c r="AE647" s="68"/>
      <c r="AG647" s="167"/>
      <c r="AN647" s="68"/>
      <c r="AO647" s="68"/>
      <c r="AP647" s="68"/>
      <c r="AQ647" s="68"/>
      <c r="AR647" s="68"/>
      <c r="AS647" s="68"/>
      <c r="AT647" s="68"/>
      <c r="AU647" s="68"/>
    </row>
    <row r="648" spans="27:47">
      <c r="AA648" s="68"/>
      <c r="AB648" s="68"/>
      <c r="AC648" s="68"/>
      <c r="AD648" s="68"/>
      <c r="AE648" s="68"/>
      <c r="AG648" s="167"/>
      <c r="AN648" s="68"/>
      <c r="AO648" s="68"/>
      <c r="AP648" s="68"/>
      <c r="AQ648" s="68"/>
      <c r="AR648" s="68"/>
      <c r="AS648" s="68"/>
      <c r="AT648" s="68"/>
      <c r="AU648" s="68"/>
    </row>
    <row r="649" spans="27:47">
      <c r="AA649" s="68"/>
      <c r="AB649" s="68"/>
      <c r="AC649" s="68"/>
      <c r="AD649" s="68"/>
      <c r="AE649" s="68"/>
      <c r="AG649" s="167"/>
      <c r="AN649" s="68"/>
      <c r="AO649" s="68"/>
      <c r="AP649" s="68"/>
      <c r="AQ649" s="68"/>
      <c r="AR649" s="68"/>
      <c r="AS649" s="68"/>
      <c r="AT649" s="68"/>
      <c r="AU649" s="68"/>
    </row>
    <row r="650" spans="27:47">
      <c r="AA650" s="68"/>
      <c r="AB650" s="68"/>
      <c r="AC650" s="68"/>
      <c r="AD650" s="68"/>
      <c r="AE650" s="68"/>
      <c r="AG650" s="167"/>
      <c r="AN650" s="68"/>
      <c r="AO650" s="68"/>
      <c r="AP650" s="68"/>
      <c r="AQ650" s="68"/>
      <c r="AR650" s="68"/>
      <c r="AS650" s="68"/>
      <c r="AT650" s="68"/>
      <c r="AU650" s="68"/>
    </row>
    <row r="651" spans="27:47">
      <c r="AA651" s="68"/>
      <c r="AB651" s="68"/>
      <c r="AC651" s="68"/>
      <c r="AD651" s="68"/>
      <c r="AE651" s="68"/>
      <c r="AG651" s="167"/>
      <c r="AN651" s="68"/>
      <c r="AO651" s="68"/>
      <c r="AP651" s="68"/>
      <c r="AQ651" s="68"/>
      <c r="AR651" s="68"/>
      <c r="AS651" s="68"/>
      <c r="AT651" s="68"/>
      <c r="AU651" s="68"/>
    </row>
    <row r="652" spans="27:47">
      <c r="AA652" s="68"/>
      <c r="AB652" s="68"/>
      <c r="AC652" s="68"/>
      <c r="AD652" s="68"/>
      <c r="AE652" s="68"/>
      <c r="AG652" s="167"/>
      <c r="AN652" s="68"/>
      <c r="AO652" s="68"/>
      <c r="AP652" s="68"/>
      <c r="AQ652" s="68"/>
      <c r="AR652" s="68"/>
      <c r="AS652" s="68"/>
      <c r="AT652" s="68"/>
      <c r="AU652" s="68"/>
    </row>
    <row r="653" spans="27:47">
      <c r="AA653" s="68"/>
      <c r="AB653" s="68"/>
      <c r="AC653" s="68"/>
      <c r="AD653" s="68"/>
      <c r="AE653" s="68"/>
      <c r="AG653" s="167"/>
      <c r="AN653" s="68"/>
      <c r="AO653" s="68"/>
      <c r="AP653" s="68"/>
      <c r="AQ653" s="68"/>
      <c r="AR653" s="68"/>
      <c r="AS653" s="68"/>
      <c r="AT653" s="68"/>
      <c r="AU653" s="68"/>
    </row>
    <row r="654" spans="27:47">
      <c r="AA654" s="68"/>
      <c r="AB654" s="68"/>
      <c r="AC654" s="68"/>
      <c r="AD654" s="68"/>
      <c r="AE654" s="68"/>
      <c r="AG654" s="167"/>
      <c r="AN654" s="68"/>
      <c r="AO654" s="68"/>
      <c r="AP654" s="68"/>
      <c r="AQ654" s="68"/>
      <c r="AR654" s="68"/>
      <c r="AS654" s="68"/>
      <c r="AT654" s="68"/>
      <c r="AU654" s="68"/>
    </row>
    <row r="655" spans="27:47">
      <c r="AA655" s="68"/>
      <c r="AB655" s="68"/>
      <c r="AC655" s="68"/>
      <c r="AD655" s="68"/>
      <c r="AE655" s="68"/>
      <c r="AG655" s="167"/>
      <c r="AN655" s="68"/>
      <c r="AO655" s="68"/>
      <c r="AP655" s="68"/>
      <c r="AQ655" s="68"/>
      <c r="AR655" s="68"/>
      <c r="AS655" s="68"/>
      <c r="AT655" s="68"/>
      <c r="AU655" s="68"/>
    </row>
    <row r="656" spans="27:47">
      <c r="AA656" s="68"/>
      <c r="AB656" s="68"/>
      <c r="AC656" s="68"/>
      <c r="AD656" s="68"/>
      <c r="AE656" s="68"/>
      <c r="AG656" s="167"/>
      <c r="AN656" s="68"/>
      <c r="AO656" s="68"/>
      <c r="AP656" s="68"/>
      <c r="AQ656" s="68"/>
      <c r="AR656" s="68"/>
      <c r="AS656" s="68"/>
      <c r="AT656" s="68"/>
      <c r="AU656" s="68"/>
    </row>
    <row r="657" spans="27:64">
      <c r="AA657" s="68"/>
      <c r="AB657" s="68"/>
      <c r="AC657" s="68"/>
      <c r="AD657" s="68"/>
      <c r="AE657" s="68"/>
      <c r="AG657" s="167"/>
      <c r="AN657" s="68"/>
      <c r="AO657" s="68"/>
      <c r="AP657" s="68"/>
      <c r="AQ657" s="68"/>
      <c r="AR657" s="68"/>
      <c r="AS657" s="68"/>
      <c r="AT657" s="68"/>
      <c r="AU657" s="68"/>
    </row>
    <row r="658" spans="27:64">
      <c r="AA658" s="68"/>
      <c r="AB658" s="68"/>
      <c r="AC658" s="68"/>
      <c r="AD658" s="68"/>
      <c r="AE658" s="68"/>
      <c r="AG658" s="167"/>
      <c r="AN658" s="68"/>
      <c r="AO658" s="68"/>
      <c r="AP658" s="68"/>
      <c r="AQ658" s="68"/>
      <c r="AR658" s="68"/>
      <c r="AS658" s="68"/>
      <c r="AT658" s="68"/>
      <c r="AU658" s="68"/>
    </row>
    <row r="659" spans="27:64">
      <c r="AA659" s="68"/>
      <c r="AB659" s="68"/>
      <c r="AC659" s="68"/>
      <c r="AD659" s="68"/>
      <c r="AE659" s="68"/>
      <c r="AG659" s="167"/>
      <c r="AN659" s="68"/>
      <c r="AO659" s="68"/>
      <c r="AP659" s="68"/>
      <c r="AQ659" s="68"/>
      <c r="AR659" s="68"/>
      <c r="AS659" s="68"/>
      <c r="AT659" s="68"/>
      <c r="AU659" s="68"/>
      <c r="AV659" s="68"/>
      <c r="AW659" s="68"/>
      <c r="AX659" s="68"/>
      <c r="AY659" s="68"/>
      <c r="AZ659" s="68"/>
      <c r="BA659" s="68"/>
      <c r="BB659" s="68"/>
      <c r="BC659" s="68"/>
      <c r="BD659" s="68"/>
      <c r="BE659" s="68"/>
      <c r="BF659" s="68"/>
      <c r="BG659" s="68"/>
      <c r="BH659" s="68"/>
      <c r="BI659" s="68"/>
      <c r="BJ659" s="68"/>
      <c r="BK659" s="68"/>
      <c r="BL659" s="68"/>
    </row>
    <row r="660" spans="27:64">
      <c r="AA660" s="68"/>
      <c r="AB660" s="68"/>
      <c r="AC660" s="68"/>
      <c r="AD660" s="68"/>
      <c r="AE660" s="68"/>
      <c r="AG660" s="167"/>
      <c r="AN660" s="68"/>
      <c r="AO660" s="68"/>
      <c r="AP660" s="68"/>
      <c r="AQ660" s="68"/>
      <c r="AR660" s="68"/>
      <c r="AS660" s="68"/>
      <c r="AT660" s="68"/>
      <c r="AU660" s="68"/>
    </row>
    <row r="661" spans="27:64">
      <c r="AA661" s="68"/>
      <c r="AB661" s="68"/>
      <c r="AC661" s="68"/>
      <c r="AD661" s="68"/>
      <c r="AE661" s="68"/>
      <c r="AG661" s="167"/>
      <c r="AN661" s="68"/>
      <c r="AO661" s="68"/>
      <c r="AP661" s="68"/>
      <c r="AQ661" s="68"/>
      <c r="AR661" s="68"/>
      <c r="AS661" s="68"/>
      <c r="AT661" s="68"/>
      <c r="AU661" s="68"/>
    </row>
    <row r="662" spans="27:64">
      <c r="AA662" s="68"/>
      <c r="AB662" s="68"/>
      <c r="AC662" s="68"/>
      <c r="AD662" s="68"/>
      <c r="AE662" s="68"/>
      <c r="AG662" s="167"/>
      <c r="AN662" s="68"/>
      <c r="AO662" s="68"/>
      <c r="AP662" s="68"/>
      <c r="AQ662" s="68"/>
      <c r="AR662" s="68"/>
      <c r="AS662" s="68"/>
      <c r="AT662" s="68"/>
      <c r="AU662" s="68"/>
    </row>
    <row r="663" spans="27:64">
      <c r="AA663" s="68"/>
      <c r="AB663" s="68"/>
      <c r="AC663" s="68"/>
      <c r="AD663" s="68"/>
      <c r="AE663" s="68"/>
      <c r="AG663" s="167"/>
      <c r="AN663" s="68"/>
      <c r="AO663" s="68"/>
      <c r="AP663" s="68"/>
      <c r="AQ663" s="68"/>
      <c r="AR663" s="68"/>
      <c r="AS663" s="68"/>
      <c r="AT663" s="68"/>
      <c r="AU663" s="68"/>
    </row>
    <row r="664" spans="27:64">
      <c r="AA664" s="68"/>
      <c r="AB664" s="68"/>
      <c r="AC664" s="68"/>
      <c r="AD664" s="68"/>
      <c r="AE664" s="68"/>
      <c r="AG664" s="167"/>
      <c r="AN664" s="68"/>
      <c r="AO664" s="68"/>
      <c r="AP664" s="68"/>
      <c r="AQ664" s="68"/>
      <c r="AR664" s="68"/>
      <c r="AS664" s="68"/>
      <c r="AT664" s="68"/>
      <c r="AU664" s="68"/>
      <c r="AV664" s="68"/>
      <c r="AW664" s="68"/>
      <c r="AX664" s="68"/>
      <c r="AY664" s="68"/>
      <c r="AZ664" s="68"/>
      <c r="BA664" s="68"/>
      <c r="BB664" s="68"/>
      <c r="BC664" s="68"/>
      <c r="BD664" s="68"/>
      <c r="BE664" s="68"/>
      <c r="BF664" s="68"/>
      <c r="BG664" s="68"/>
      <c r="BH664" s="68"/>
      <c r="BI664" s="68"/>
      <c r="BJ664" s="68"/>
      <c r="BK664" s="68"/>
      <c r="BL664" s="68"/>
    </row>
    <row r="665" spans="27:64">
      <c r="AA665" s="68"/>
      <c r="AB665" s="68"/>
      <c r="AC665" s="68"/>
      <c r="AD665" s="68"/>
      <c r="AE665" s="68"/>
      <c r="AG665" s="167"/>
      <c r="AN665" s="68"/>
      <c r="AO665" s="68"/>
      <c r="AP665" s="68"/>
      <c r="AQ665" s="68"/>
      <c r="AR665" s="68"/>
      <c r="AS665" s="68"/>
      <c r="AT665" s="68"/>
      <c r="AU665" s="68"/>
    </row>
    <row r="666" spans="27:64">
      <c r="AA666" s="68"/>
      <c r="AB666" s="68"/>
      <c r="AC666" s="68"/>
      <c r="AD666" s="68"/>
      <c r="AE666" s="68"/>
      <c r="AG666" s="167"/>
      <c r="AN666" s="68"/>
      <c r="AO666" s="68"/>
      <c r="AP666" s="68"/>
      <c r="AQ666" s="68"/>
      <c r="AR666" s="68"/>
      <c r="AS666" s="68"/>
      <c r="AT666" s="68"/>
      <c r="AU666" s="68"/>
    </row>
    <row r="667" spans="27:64">
      <c r="AA667" s="68"/>
      <c r="AB667" s="68"/>
      <c r="AC667" s="68"/>
      <c r="AD667" s="68"/>
      <c r="AE667" s="68"/>
      <c r="AG667" s="167"/>
      <c r="AN667" s="68"/>
      <c r="AO667" s="68"/>
      <c r="AP667" s="68"/>
      <c r="AQ667" s="68"/>
      <c r="AR667" s="68"/>
      <c r="AS667" s="68"/>
      <c r="AT667" s="68"/>
      <c r="AU667" s="68"/>
    </row>
    <row r="668" spans="27:64">
      <c r="AA668" s="68"/>
      <c r="AB668" s="68"/>
      <c r="AC668" s="68"/>
      <c r="AD668" s="68"/>
      <c r="AE668" s="68"/>
      <c r="AG668" s="167"/>
      <c r="AN668" s="68"/>
      <c r="AO668" s="68"/>
      <c r="AP668" s="68"/>
      <c r="AQ668" s="68"/>
      <c r="AR668" s="68"/>
      <c r="AS668" s="68"/>
      <c r="AT668" s="68"/>
      <c r="AU668" s="68"/>
    </row>
    <row r="669" spans="27:64">
      <c r="AA669" s="68"/>
      <c r="AB669" s="68"/>
      <c r="AC669" s="68"/>
      <c r="AD669" s="68"/>
      <c r="AE669" s="68"/>
      <c r="AG669" s="167"/>
      <c r="AN669" s="68"/>
      <c r="AO669" s="68"/>
      <c r="AP669" s="68"/>
      <c r="AQ669" s="68"/>
      <c r="AR669" s="68"/>
      <c r="AS669" s="68"/>
      <c r="AT669" s="68"/>
      <c r="AU669" s="68"/>
      <c r="AV669" s="68"/>
      <c r="AX669" s="68"/>
    </row>
    <row r="670" spans="27:64">
      <c r="AA670" s="68"/>
      <c r="AB670" s="68"/>
      <c r="AC670" s="68"/>
      <c r="AD670" s="68"/>
      <c r="AE670" s="68"/>
      <c r="AG670" s="167"/>
      <c r="AN670" s="68"/>
      <c r="AO670" s="68"/>
      <c r="AP670" s="68"/>
      <c r="AQ670" s="68"/>
      <c r="AR670" s="68"/>
      <c r="AS670" s="68"/>
      <c r="AT670" s="68"/>
      <c r="AU670" s="68"/>
    </row>
    <row r="671" spans="27:64">
      <c r="AA671" s="68"/>
      <c r="AB671" s="68"/>
      <c r="AC671" s="68"/>
      <c r="AD671" s="68"/>
      <c r="AE671" s="68"/>
      <c r="AG671" s="167"/>
      <c r="AN671" s="68"/>
      <c r="AO671" s="68"/>
      <c r="AP671" s="68"/>
      <c r="AQ671" s="68"/>
      <c r="AR671" s="68"/>
      <c r="AS671" s="68"/>
      <c r="AT671" s="68"/>
      <c r="AU671" s="68"/>
    </row>
    <row r="672" spans="27:64">
      <c r="AA672" s="68"/>
      <c r="AB672" s="68"/>
      <c r="AC672" s="68"/>
      <c r="AD672" s="68"/>
      <c r="AE672" s="68"/>
      <c r="AG672" s="167"/>
      <c r="AN672" s="68"/>
      <c r="AO672" s="68"/>
      <c r="AP672" s="68"/>
      <c r="AQ672" s="68"/>
      <c r="AR672" s="68"/>
      <c r="AS672" s="68"/>
      <c r="AT672" s="68"/>
      <c r="AU672" s="68"/>
    </row>
    <row r="673" spans="27:47">
      <c r="AA673" s="68"/>
      <c r="AB673" s="68"/>
      <c r="AC673" s="68"/>
      <c r="AD673" s="68"/>
      <c r="AE673" s="68"/>
      <c r="AG673" s="167"/>
      <c r="AN673" s="68"/>
      <c r="AO673" s="68"/>
      <c r="AP673" s="68"/>
      <c r="AQ673" s="68"/>
      <c r="AR673" s="68"/>
      <c r="AS673" s="68"/>
      <c r="AT673" s="68"/>
      <c r="AU673" s="68"/>
    </row>
    <row r="674" spans="27:47">
      <c r="AA674" s="68"/>
      <c r="AB674" s="68"/>
      <c r="AC674" s="68"/>
      <c r="AD674" s="68"/>
      <c r="AE674" s="68"/>
      <c r="AG674" s="167"/>
      <c r="AN674" s="68"/>
      <c r="AO674" s="68"/>
      <c r="AP674" s="68"/>
      <c r="AQ674" s="68"/>
      <c r="AR674" s="68"/>
      <c r="AS674" s="68"/>
      <c r="AT674" s="68"/>
      <c r="AU674" s="68"/>
    </row>
    <row r="675" spans="27:47">
      <c r="AA675" s="68"/>
      <c r="AB675" s="68"/>
      <c r="AC675" s="68"/>
      <c r="AD675" s="68"/>
      <c r="AE675" s="68"/>
      <c r="AG675" s="167"/>
      <c r="AN675" s="68"/>
      <c r="AO675" s="68"/>
      <c r="AP675" s="68"/>
      <c r="AQ675" s="68"/>
      <c r="AR675" s="68"/>
      <c r="AS675" s="68"/>
      <c r="AT675" s="68"/>
      <c r="AU675" s="68"/>
    </row>
    <row r="676" spans="27:47">
      <c r="AA676" s="68"/>
      <c r="AB676" s="68"/>
      <c r="AC676" s="68"/>
      <c r="AD676" s="68"/>
      <c r="AE676" s="68"/>
      <c r="AG676" s="167"/>
      <c r="AN676" s="68"/>
      <c r="AO676" s="68"/>
      <c r="AP676" s="68"/>
      <c r="AQ676" s="68"/>
      <c r="AR676" s="68"/>
      <c r="AS676" s="68"/>
      <c r="AT676" s="68"/>
      <c r="AU676" s="68"/>
    </row>
    <row r="677" spans="27:47">
      <c r="AA677" s="68"/>
      <c r="AB677" s="68"/>
      <c r="AC677" s="68"/>
      <c r="AD677" s="68"/>
      <c r="AE677" s="68"/>
      <c r="AG677" s="167"/>
      <c r="AN677" s="68"/>
      <c r="AO677" s="68"/>
      <c r="AP677" s="68"/>
      <c r="AQ677" s="68"/>
      <c r="AR677" s="68"/>
      <c r="AS677" s="68"/>
      <c r="AT677" s="68"/>
      <c r="AU677" s="68"/>
    </row>
    <row r="678" spans="27:47">
      <c r="AA678" s="68"/>
      <c r="AB678" s="68"/>
      <c r="AC678" s="68"/>
      <c r="AD678" s="68"/>
      <c r="AE678" s="68"/>
      <c r="AG678" s="167"/>
      <c r="AN678" s="68"/>
      <c r="AO678" s="68"/>
      <c r="AP678" s="68"/>
      <c r="AQ678" s="68"/>
      <c r="AR678" s="68"/>
      <c r="AS678" s="68"/>
      <c r="AT678" s="68"/>
      <c r="AU678" s="68"/>
    </row>
    <row r="679" spans="27:47">
      <c r="AA679" s="68"/>
      <c r="AB679" s="68"/>
      <c r="AC679" s="68"/>
      <c r="AD679" s="68"/>
      <c r="AE679" s="68"/>
      <c r="AG679" s="167"/>
      <c r="AN679" s="68"/>
      <c r="AO679" s="68"/>
      <c r="AP679" s="68"/>
      <c r="AQ679" s="68"/>
      <c r="AR679" s="68"/>
      <c r="AS679" s="68"/>
      <c r="AT679" s="68"/>
      <c r="AU679" s="68"/>
    </row>
    <row r="680" spans="27:47">
      <c r="AA680" s="68"/>
      <c r="AB680" s="68"/>
      <c r="AC680" s="68"/>
      <c r="AD680" s="68"/>
      <c r="AE680" s="68"/>
      <c r="AG680" s="167"/>
      <c r="AN680" s="68"/>
      <c r="AO680" s="68"/>
      <c r="AP680" s="68"/>
      <c r="AQ680" s="68"/>
      <c r="AR680" s="68"/>
      <c r="AS680" s="68"/>
      <c r="AT680" s="68"/>
      <c r="AU680" s="68"/>
    </row>
    <row r="681" spans="27:47">
      <c r="AA681" s="68"/>
      <c r="AB681" s="68"/>
      <c r="AC681" s="68"/>
      <c r="AD681" s="68"/>
      <c r="AE681" s="68"/>
      <c r="AG681" s="167"/>
      <c r="AN681" s="68"/>
      <c r="AO681" s="68"/>
      <c r="AP681" s="68"/>
      <c r="AQ681" s="68"/>
      <c r="AR681" s="68"/>
      <c r="AS681" s="68"/>
      <c r="AT681" s="68"/>
      <c r="AU681" s="68"/>
    </row>
    <row r="682" spans="27:47">
      <c r="AA682" s="68"/>
      <c r="AB682" s="68"/>
      <c r="AC682" s="68"/>
      <c r="AD682" s="68"/>
      <c r="AE682" s="68"/>
      <c r="AG682" s="167"/>
      <c r="AN682" s="68"/>
      <c r="AO682" s="68"/>
      <c r="AP682" s="68"/>
      <c r="AQ682" s="68"/>
      <c r="AR682" s="68"/>
      <c r="AS682" s="68"/>
      <c r="AT682" s="68"/>
      <c r="AU682" s="68"/>
    </row>
    <row r="683" spans="27:47">
      <c r="AA683" s="68"/>
      <c r="AB683" s="68"/>
      <c r="AC683" s="68"/>
      <c r="AD683" s="68"/>
      <c r="AE683" s="68"/>
      <c r="AG683" s="167"/>
      <c r="AN683" s="68"/>
      <c r="AO683" s="68"/>
      <c r="AP683" s="68"/>
      <c r="AQ683" s="68"/>
      <c r="AR683" s="68"/>
      <c r="AS683" s="68"/>
      <c r="AT683" s="68"/>
      <c r="AU683" s="68"/>
    </row>
    <row r="684" spans="27:47">
      <c r="AA684" s="68"/>
      <c r="AB684" s="68"/>
      <c r="AC684" s="68"/>
      <c r="AD684" s="68"/>
      <c r="AE684" s="68"/>
      <c r="AG684" s="167"/>
      <c r="AN684" s="68"/>
      <c r="AO684" s="68"/>
      <c r="AP684" s="68"/>
      <c r="AQ684" s="68"/>
      <c r="AR684" s="68"/>
      <c r="AS684" s="68"/>
      <c r="AT684" s="68"/>
      <c r="AU684" s="68"/>
    </row>
    <row r="685" spans="27:47">
      <c r="AA685" s="68"/>
      <c r="AB685" s="68"/>
      <c r="AC685" s="68"/>
      <c r="AD685" s="68"/>
      <c r="AE685" s="68"/>
      <c r="AG685" s="167"/>
      <c r="AN685" s="68"/>
      <c r="AO685" s="68"/>
      <c r="AP685" s="68"/>
      <c r="AQ685" s="68"/>
      <c r="AR685" s="68"/>
      <c r="AS685" s="68"/>
      <c r="AT685" s="68"/>
      <c r="AU685" s="68"/>
    </row>
    <row r="686" spans="27:47">
      <c r="AA686" s="68"/>
      <c r="AB686" s="68"/>
      <c r="AC686" s="68"/>
      <c r="AD686" s="68"/>
      <c r="AE686" s="68"/>
      <c r="AG686" s="167"/>
      <c r="AN686" s="68"/>
      <c r="AO686" s="68"/>
      <c r="AP686" s="68"/>
      <c r="AQ686" s="68"/>
      <c r="AR686" s="68"/>
      <c r="AS686" s="68"/>
      <c r="AT686" s="68"/>
      <c r="AU686" s="68"/>
    </row>
    <row r="687" spans="27:47">
      <c r="AA687" s="68"/>
      <c r="AB687" s="68"/>
      <c r="AC687" s="68"/>
      <c r="AD687" s="68"/>
      <c r="AE687" s="68"/>
      <c r="AG687" s="167"/>
      <c r="AN687" s="68"/>
      <c r="AO687" s="68"/>
      <c r="AP687" s="68"/>
      <c r="AQ687" s="68"/>
      <c r="AR687" s="68"/>
      <c r="AS687" s="68"/>
      <c r="AT687" s="68"/>
      <c r="AU687" s="68"/>
    </row>
    <row r="688" spans="27:47">
      <c r="AA688" s="68"/>
      <c r="AB688" s="68"/>
      <c r="AC688" s="68"/>
      <c r="AD688" s="68"/>
      <c r="AE688" s="68"/>
      <c r="AG688" s="167"/>
      <c r="AN688" s="68"/>
      <c r="AO688" s="68"/>
      <c r="AP688" s="68"/>
      <c r="AQ688" s="68"/>
      <c r="AR688" s="68"/>
      <c r="AS688" s="68"/>
      <c r="AT688" s="68"/>
      <c r="AU688" s="68"/>
    </row>
    <row r="689" spans="27:64">
      <c r="AA689" s="68"/>
      <c r="AB689" s="68"/>
      <c r="AC689" s="68"/>
      <c r="AD689" s="68"/>
      <c r="AE689" s="68"/>
      <c r="AG689" s="167"/>
      <c r="AN689" s="68"/>
      <c r="AO689" s="68"/>
      <c r="AP689" s="68"/>
      <c r="AQ689" s="68"/>
      <c r="AR689" s="68"/>
      <c r="AS689" s="68"/>
      <c r="AT689" s="68"/>
      <c r="AU689" s="68"/>
    </row>
    <row r="690" spans="27:64">
      <c r="AA690" s="68"/>
      <c r="AB690" s="68"/>
      <c r="AC690" s="68"/>
      <c r="AD690" s="68"/>
      <c r="AE690" s="68"/>
      <c r="AG690" s="167"/>
      <c r="AN690" s="68"/>
      <c r="AO690" s="68"/>
      <c r="AP690" s="68"/>
      <c r="AQ690" s="68"/>
      <c r="AR690" s="68"/>
      <c r="AS690" s="68"/>
      <c r="AT690" s="68"/>
      <c r="AU690" s="68"/>
    </row>
    <row r="691" spans="27:64">
      <c r="AA691" s="68"/>
      <c r="AB691" s="68"/>
      <c r="AC691" s="68"/>
      <c r="AD691" s="68"/>
      <c r="AE691" s="68"/>
      <c r="AG691" s="167"/>
      <c r="AN691" s="68"/>
      <c r="AO691" s="68"/>
      <c r="AP691" s="68"/>
      <c r="AQ691" s="68"/>
      <c r="AR691" s="68"/>
      <c r="AS691" s="68"/>
      <c r="AT691" s="68"/>
      <c r="AU691" s="68"/>
      <c r="AV691" s="68"/>
      <c r="AW691" s="68"/>
      <c r="AX691" s="68"/>
      <c r="AY691" s="68"/>
      <c r="AZ691" s="68"/>
      <c r="BA691" s="68"/>
      <c r="BB691" s="68"/>
      <c r="BC691" s="68"/>
      <c r="BD691" s="68"/>
      <c r="BE691" s="68"/>
      <c r="BF691" s="68"/>
      <c r="BG691" s="68"/>
      <c r="BH691" s="68"/>
      <c r="BI691" s="68"/>
      <c r="BJ691" s="68"/>
      <c r="BK691" s="68"/>
      <c r="BL691" s="68"/>
    </row>
    <row r="692" spans="27:64">
      <c r="AA692" s="68"/>
      <c r="AB692" s="68"/>
      <c r="AC692" s="68"/>
      <c r="AD692" s="68"/>
      <c r="AE692" s="68"/>
      <c r="AG692" s="167"/>
      <c r="AN692" s="68"/>
      <c r="AO692" s="68"/>
      <c r="AP692" s="68"/>
      <c r="AQ692" s="68"/>
      <c r="AR692" s="68"/>
      <c r="AS692" s="68"/>
      <c r="AT692" s="68"/>
      <c r="AU692" s="68"/>
    </row>
    <row r="693" spans="27:64">
      <c r="AA693" s="68"/>
      <c r="AB693" s="68"/>
      <c r="AC693" s="68"/>
      <c r="AD693" s="68"/>
      <c r="AE693" s="68"/>
      <c r="AG693" s="167"/>
      <c r="AN693" s="68"/>
      <c r="AO693" s="68"/>
      <c r="AP693" s="68"/>
      <c r="AQ693" s="68"/>
      <c r="AR693" s="68"/>
      <c r="AS693" s="68"/>
      <c r="AT693" s="68"/>
      <c r="AU693" s="68"/>
    </row>
    <row r="694" spans="27:64">
      <c r="AA694" s="68"/>
      <c r="AB694" s="68"/>
      <c r="AC694" s="68"/>
      <c r="AD694" s="68"/>
      <c r="AE694" s="68"/>
      <c r="AG694" s="167"/>
      <c r="AN694" s="68"/>
      <c r="AO694" s="68"/>
      <c r="AP694" s="68"/>
      <c r="AQ694" s="68"/>
      <c r="AR694" s="68"/>
      <c r="AS694" s="68"/>
      <c r="AT694" s="68"/>
      <c r="AU694" s="68"/>
    </row>
    <row r="695" spans="27:64">
      <c r="AA695" s="68"/>
      <c r="AB695" s="68"/>
      <c r="AC695" s="68"/>
      <c r="AD695" s="68"/>
      <c r="AE695" s="68"/>
      <c r="AG695" s="167"/>
      <c r="AN695" s="68"/>
      <c r="AO695" s="68"/>
      <c r="AP695" s="68"/>
      <c r="AQ695" s="68"/>
      <c r="AR695" s="68"/>
      <c r="AS695" s="68"/>
      <c r="AT695" s="68"/>
      <c r="AU695" s="68"/>
    </row>
    <row r="696" spans="27:64">
      <c r="AA696" s="68"/>
      <c r="AB696" s="68"/>
      <c r="AC696" s="68"/>
      <c r="AD696" s="68"/>
      <c r="AE696" s="68"/>
      <c r="AG696" s="167"/>
      <c r="AN696" s="68"/>
      <c r="AO696" s="68"/>
      <c r="AP696" s="68"/>
      <c r="AQ696" s="68"/>
      <c r="AR696" s="68"/>
      <c r="AS696" s="68"/>
      <c r="AT696" s="68"/>
      <c r="AU696" s="68"/>
    </row>
    <row r="697" spans="27:64">
      <c r="AA697" s="68"/>
      <c r="AB697" s="68"/>
      <c r="AC697" s="68"/>
      <c r="AD697" s="68"/>
      <c r="AE697" s="68"/>
      <c r="AG697" s="167"/>
      <c r="AN697" s="68"/>
      <c r="AO697" s="68"/>
      <c r="AP697" s="68"/>
      <c r="AQ697" s="68"/>
      <c r="AR697" s="68"/>
      <c r="AS697" s="68"/>
      <c r="AT697" s="68"/>
      <c r="AU697" s="68"/>
    </row>
    <row r="698" spans="27:64">
      <c r="AA698" s="68"/>
      <c r="AB698" s="68"/>
      <c r="AC698" s="68"/>
      <c r="AD698" s="68"/>
      <c r="AE698" s="68"/>
      <c r="AG698" s="167"/>
      <c r="AN698" s="68"/>
      <c r="AO698" s="68"/>
      <c r="AP698" s="68"/>
      <c r="AQ698" s="68"/>
      <c r="AR698" s="68"/>
      <c r="AS698" s="68"/>
      <c r="AT698" s="68"/>
      <c r="AU698" s="68"/>
    </row>
    <row r="699" spans="27:64">
      <c r="AA699" s="68"/>
      <c r="AB699" s="68"/>
      <c r="AC699" s="68"/>
      <c r="AD699" s="68"/>
      <c r="AE699" s="68"/>
      <c r="AG699" s="167"/>
      <c r="AN699" s="68"/>
      <c r="AO699" s="68"/>
      <c r="AP699" s="68"/>
      <c r="AQ699" s="68"/>
      <c r="AR699" s="68"/>
      <c r="AS699" s="68"/>
      <c r="AT699" s="68"/>
      <c r="AU699" s="68"/>
    </row>
    <row r="700" spans="27:64">
      <c r="AA700" s="68"/>
      <c r="AB700" s="68"/>
      <c r="AC700" s="68"/>
      <c r="AD700" s="68"/>
      <c r="AE700" s="68"/>
      <c r="AG700" s="167"/>
      <c r="AN700" s="68"/>
      <c r="AO700" s="68"/>
      <c r="AP700" s="68"/>
      <c r="AQ700" s="68"/>
      <c r="AR700" s="68"/>
      <c r="AS700" s="68"/>
      <c r="AT700" s="68"/>
      <c r="AU700" s="68"/>
    </row>
    <row r="701" spans="27:64">
      <c r="AA701" s="68"/>
      <c r="AB701" s="68"/>
      <c r="AC701" s="68"/>
      <c r="AD701" s="68"/>
      <c r="AE701" s="68"/>
      <c r="AG701" s="167"/>
      <c r="AN701" s="68"/>
      <c r="AO701" s="68"/>
      <c r="AP701" s="68"/>
      <c r="AQ701" s="68"/>
      <c r="AR701" s="68"/>
      <c r="AS701" s="68"/>
      <c r="AT701" s="68"/>
      <c r="AU701" s="68"/>
    </row>
    <row r="702" spans="27:64">
      <c r="AA702" s="68"/>
      <c r="AB702" s="68"/>
      <c r="AC702" s="68"/>
      <c r="AD702" s="68"/>
      <c r="AE702" s="68"/>
      <c r="AG702" s="167"/>
      <c r="AN702" s="68"/>
      <c r="AO702" s="68"/>
      <c r="AP702" s="68"/>
      <c r="AQ702" s="68"/>
      <c r="AR702" s="68"/>
      <c r="AS702" s="68"/>
      <c r="AT702" s="68"/>
      <c r="AU702" s="68"/>
    </row>
    <row r="703" spans="27:64">
      <c r="AA703" s="68"/>
      <c r="AB703" s="68"/>
      <c r="AC703" s="68"/>
      <c r="AD703" s="68"/>
      <c r="AE703" s="68"/>
      <c r="AG703" s="167"/>
      <c r="AN703" s="68"/>
      <c r="AO703" s="68"/>
      <c r="AP703" s="68"/>
      <c r="AQ703" s="68"/>
      <c r="AR703" s="68"/>
      <c r="AS703" s="68"/>
      <c r="AT703" s="68"/>
      <c r="AU703" s="68"/>
    </row>
    <row r="704" spans="27:64">
      <c r="AA704" s="68"/>
      <c r="AB704" s="68"/>
      <c r="AC704" s="68"/>
      <c r="AD704" s="68"/>
      <c r="AE704" s="68"/>
      <c r="AG704" s="167"/>
      <c r="AN704" s="68"/>
      <c r="AO704" s="68"/>
      <c r="AP704" s="68"/>
      <c r="AQ704" s="68"/>
      <c r="AR704" s="68"/>
      <c r="AS704" s="68"/>
      <c r="AT704" s="68"/>
      <c r="AU704" s="68"/>
    </row>
    <row r="705" spans="27:47">
      <c r="AA705" s="68"/>
      <c r="AB705" s="68"/>
      <c r="AC705" s="68"/>
      <c r="AD705" s="68"/>
      <c r="AE705" s="68"/>
      <c r="AG705" s="167"/>
      <c r="AN705" s="68"/>
      <c r="AO705" s="68"/>
      <c r="AP705" s="68"/>
      <c r="AQ705" s="68"/>
      <c r="AR705" s="68"/>
      <c r="AS705" s="68"/>
      <c r="AT705" s="68"/>
      <c r="AU705" s="68"/>
    </row>
    <row r="706" spans="27:47">
      <c r="AA706" s="68"/>
      <c r="AB706" s="68"/>
      <c r="AC706" s="68"/>
      <c r="AD706" s="68"/>
      <c r="AE706" s="68"/>
      <c r="AG706" s="167"/>
      <c r="AN706" s="68"/>
      <c r="AO706" s="68"/>
      <c r="AP706" s="68"/>
      <c r="AQ706" s="68"/>
      <c r="AR706" s="68"/>
      <c r="AS706" s="68"/>
      <c r="AT706" s="68"/>
      <c r="AU706" s="68"/>
    </row>
    <row r="707" spans="27:47">
      <c r="AA707" s="68"/>
      <c r="AB707" s="68"/>
      <c r="AC707" s="68"/>
      <c r="AD707" s="68"/>
      <c r="AE707" s="68"/>
      <c r="AG707" s="167"/>
      <c r="AN707" s="68"/>
      <c r="AO707" s="68"/>
      <c r="AP707" s="68"/>
      <c r="AQ707" s="68"/>
      <c r="AR707" s="68"/>
      <c r="AS707" s="68"/>
      <c r="AT707" s="68"/>
      <c r="AU707" s="68"/>
    </row>
    <row r="708" spans="27:47">
      <c r="AA708" s="68"/>
      <c r="AB708" s="68"/>
      <c r="AC708" s="68"/>
      <c r="AD708" s="68"/>
      <c r="AE708" s="68"/>
      <c r="AG708" s="167"/>
      <c r="AN708" s="68"/>
      <c r="AO708" s="68"/>
      <c r="AP708" s="68"/>
      <c r="AQ708" s="68"/>
      <c r="AR708" s="68"/>
      <c r="AS708" s="68"/>
      <c r="AT708" s="68"/>
      <c r="AU708" s="68"/>
    </row>
    <row r="709" spans="27:47">
      <c r="AA709" s="68"/>
      <c r="AB709" s="68"/>
      <c r="AC709" s="68"/>
      <c r="AD709" s="68"/>
      <c r="AE709" s="68"/>
      <c r="AG709" s="167"/>
      <c r="AN709" s="68"/>
      <c r="AO709" s="68"/>
      <c r="AP709" s="68"/>
      <c r="AQ709" s="68"/>
      <c r="AR709" s="68"/>
      <c r="AS709" s="68"/>
      <c r="AT709" s="68"/>
      <c r="AU709" s="68"/>
    </row>
    <row r="710" spans="27:47">
      <c r="AA710" s="68"/>
      <c r="AB710" s="68"/>
      <c r="AC710" s="68"/>
      <c r="AD710" s="68"/>
      <c r="AE710" s="68"/>
      <c r="AG710" s="167"/>
      <c r="AN710" s="68"/>
      <c r="AO710" s="68"/>
      <c r="AP710" s="68"/>
      <c r="AQ710" s="68"/>
      <c r="AR710" s="68"/>
      <c r="AS710" s="68"/>
      <c r="AT710" s="68"/>
      <c r="AU710" s="68"/>
    </row>
    <row r="711" spans="27:47">
      <c r="AA711" s="68"/>
      <c r="AB711" s="68"/>
      <c r="AC711" s="68"/>
      <c r="AD711" s="68"/>
      <c r="AE711" s="68"/>
      <c r="AG711" s="167"/>
      <c r="AN711" s="68"/>
      <c r="AO711" s="68"/>
      <c r="AP711" s="68"/>
      <c r="AQ711" s="68"/>
      <c r="AR711" s="68"/>
      <c r="AS711" s="68"/>
      <c r="AT711" s="68"/>
      <c r="AU711" s="68"/>
    </row>
    <row r="712" spans="27:47">
      <c r="AA712" s="68"/>
      <c r="AB712" s="68"/>
      <c r="AC712" s="68"/>
      <c r="AD712" s="68"/>
      <c r="AE712" s="68"/>
      <c r="AG712" s="167"/>
      <c r="AN712" s="68"/>
      <c r="AO712" s="68"/>
      <c r="AP712" s="68"/>
      <c r="AQ712" s="68"/>
      <c r="AR712" s="68"/>
      <c r="AS712" s="68"/>
      <c r="AT712" s="68"/>
      <c r="AU712" s="68"/>
    </row>
    <row r="713" spans="27:47">
      <c r="AA713" s="68"/>
      <c r="AB713" s="68"/>
      <c r="AC713" s="68"/>
      <c r="AD713" s="68"/>
      <c r="AE713" s="68"/>
      <c r="AG713" s="167"/>
      <c r="AN713" s="68"/>
      <c r="AO713" s="68"/>
      <c r="AP713" s="68"/>
      <c r="AQ713" s="68"/>
      <c r="AR713" s="68"/>
      <c r="AS713" s="68"/>
      <c r="AT713" s="68"/>
      <c r="AU713" s="68"/>
    </row>
    <row r="714" spans="27:47">
      <c r="AA714" s="68"/>
      <c r="AB714" s="68"/>
      <c r="AC714" s="68"/>
      <c r="AD714" s="68"/>
      <c r="AE714" s="68"/>
      <c r="AG714" s="167"/>
      <c r="AN714" s="68"/>
      <c r="AO714" s="68"/>
      <c r="AP714" s="68"/>
      <c r="AQ714" s="68"/>
      <c r="AR714" s="68"/>
      <c r="AS714" s="68"/>
      <c r="AT714" s="68"/>
      <c r="AU714" s="68"/>
    </row>
    <row r="715" spans="27:47">
      <c r="AA715" s="68"/>
      <c r="AB715" s="68"/>
      <c r="AC715" s="68"/>
      <c r="AD715" s="68"/>
      <c r="AE715" s="68"/>
      <c r="AG715" s="167"/>
      <c r="AN715" s="68"/>
      <c r="AO715" s="68"/>
      <c r="AP715" s="68"/>
      <c r="AQ715" s="68"/>
      <c r="AR715" s="68"/>
      <c r="AS715" s="68"/>
      <c r="AT715" s="68"/>
      <c r="AU715" s="68"/>
    </row>
    <row r="716" spans="27:47">
      <c r="AA716" s="68"/>
      <c r="AB716" s="68"/>
      <c r="AC716" s="68"/>
      <c r="AD716" s="68"/>
      <c r="AE716" s="68"/>
      <c r="AG716" s="167"/>
      <c r="AN716" s="68"/>
      <c r="AO716" s="68"/>
      <c r="AP716" s="68"/>
      <c r="AQ716" s="68"/>
      <c r="AR716" s="68"/>
      <c r="AS716" s="68"/>
      <c r="AT716" s="68"/>
      <c r="AU716" s="68"/>
    </row>
    <row r="717" spans="27:47">
      <c r="AA717" s="68"/>
      <c r="AB717" s="68"/>
      <c r="AC717" s="68"/>
      <c r="AD717" s="68"/>
      <c r="AE717" s="68"/>
      <c r="AG717" s="167"/>
      <c r="AN717" s="68"/>
      <c r="AO717" s="68"/>
      <c r="AP717" s="68"/>
      <c r="AQ717" s="68"/>
      <c r="AR717" s="68"/>
      <c r="AS717" s="68"/>
      <c r="AT717" s="68"/>
      <c r="AU717" s="68"/>
    </row>
    <row r="718" spans="27:47">
      <c r="AA718" s="68"/>
      <c r="AB718" s="68"/>
      <c r="AC718" s="68"/>
      <c r="AD718" s="68"/>
      <c r="AE718" s="68"/>
      <c r="AG718" s="167"/>
      <c r="AN718" s="68"/>
      <c r="AO718" s="68"/>
      <c r="AP718" s="68"/>
      <c r="AQ718" s="68"/>
      <c r="AR718" s="68"/>
      <c r="AS718" s="68"/>
      <c r="AT718" s="68"/>
      <c r="AU718" s="68"/>
    </row>
    <row r="719" spans="27:47">
      <c r="AA719" s="68"/>
      <c r="AB719" s="68"/>
      <c r="AC719" s="68"/>
      <c r="AD719" s="68"/>
      <c r="AE719" s="68"/>
      <c r="AG719" s="167"/>
      <c r="AN719" s="68"/>
      <c r="AO719" s="68"/>
      <c r="AP719" s="68"/>
      <c r="AQ719" s="68"/>
      <c r="AR719" s="68"/>
      <c r="AS719" s="68"/>
      <c r="AT719" s="68"/>
      <c r="AU719" s="68"/>
    </row>
    <row r="720" spans="27:47">
      <c r="AA720" s="68"/>
      <c r="AB720" s="68"/>
      <c r="AC720" s="68"/>
      <c r="AD720" s="68"/>
      <c r="AE720" s="68"/>
      <c r="AG720" s="167"/>
      <c r="AN720" s="68"/>
      <c r="AO720" s="68"/>
      <c r="AP720" s="68"/>
      <c r="AQ720" s="68"/>
      <c r="AR720" s="68"/>
      <c r="AS720" s="68"/>
      <c r="AT720" s="68"/>
      <c r="AU720" s="68"/>
    </row>
    <row r="721" spans="27:64">
      <c r="AA721" s="68"/>
      <c r="AB721" s="68"/>
      <c r="AC721" s="68"/>
      <c r="AD721" s="68"/>
      <c r="AE721" s="68"/>
      <c r="AG721" s="167"/>
      <c r="AN721" s="68"/>
      <c r="AO721" s="68"/>
      <c r="AP721" s="68"/>
      <c r="AQ721" s="68"/>
      <c r="AR721" s="68"/>
      <c r="AS721" s="68"/>
      <c r="AT721" s="68"/>
      <c r="AU721" s="68"/>
    </row>
    <row r="722" spans="27:64">
      <c r="AA722" s="68"/>
      <c r="AB722" s="68"/>
      <c r="AC722" s="68"/>
      <c r="AD722" s="68"/>
      <c r="AE722" s="68"/>
      <c r="AG722" s="167"/>
      <c r="AN722" s="68"/>
      <c r="AO722" s="68"/>
      <c r="AP722" s="68"/>
      <c r="AQ722" s="68"/>
      <c r="AR722" s="68"/>
      <c r="AS722" s="68"/>
      <c r="AT722" s="68"/>
      <c r="AU722" s="68"/>
    </row>
    <row r="723" spans="27:64">
      <c r="AA723" s="68"/>
      <c r="AB723" s="68"/>
      <c r="AC723" s="68"/>
      <c r="AD723" s="68"/>
      <c r="AE723" s="68"/>
      <c r="AG723" s="167"/>
      <c r="AN723" s="68"/>
      <c r="AO723" s="68"/>
      <c r="AP723" s="68"/>
      <c r="AQ723" s="68"/>
      <c r="AR723" s="68"/>
      <c r="AS723" s="68"/>
      <c r="AT723" s="68"/>
      <c r="AU723" s="68"/>
    </row>
    <row r="724" spans="27:64">
      <c r="AA724" s="68"/>
      <c r="AB724" s="68"/>
      <c r="AC724" s="68"/>
      <c r="AD724" s="68"/>
      <c r="AE724" s="68"/>
      <c r="AG724" s="167"/>
      <c r="AN724" s="68"/>
      <c r="AO724" s="68"/>
      <c r="AP724" s="68"/>
      <c r="AQ724" s="68"/>
      <c r="AR724" s="68"/>
      <c r="AS724" s="68"/>
      <c r="AT724" s="68"/>
      <c r="AU724" s="68"/>
    </row>
    <row r="725" spans="27:64">
      <c r="AA725" s="68"/>
      <c r="AB725" s="68"/>
      <c r="AC725" s="68"/>
      <c r="AD725" s="68"/>
      <c r="AE725" s="68"/>
      <c r="AG725" s="167"/>
      <c r="AN725" s="68"/>
      <c r="AO725" s="68"/>
      <c r="AP725" s="68"/>
      <c r="AQ725" s="68"/>
      <c r="AR725" s="68"/>
      <c r="AS725" s="68"/>
      <c r="AT725" s="68"/>
      <c r="AU725" s="68"/>
    </row>
    <row r="726" spans="27:64">
      <c r="AA726" s="68"/>
      <c r="AB726" s="68"/>
      <c r="AC726" s="68"/>
      <c r="AD726" s="68"/>
      <c r="AE726" s="68"/>
      <c r="AG726" s="167"/>
      <c r="AN726" s="68"/>
      <c r="AO726" s="68"/>
      <c r="AP726" s="68"/>
      <c r="AQ726" s="68"/>
      <c r="AR726" s="68"/>
      <c r="AS726" s="68"/>
      <c r="AT726" s="68"/>
      <c r="AU726" s="68"/>
    </row>
    <row r="727" spans="27:64">
      <c r="AA727" s="68"/>
      <c r="AB727" s="68"/>
      <c r="AC727" s="68"/>
      <c r="AD727" s="68"/>
      <c r="AE727" s="68"/>
      <c r="AG727" s="167"/>
      <c r="AN727" s="68"/>
      <c r="AO727" s="68"/>
      <c r="AP727" s="68"/>
      <c r="AQ727" s="68"/>
      <c r="AR727" s="68"/>
      <c r="AS727" s="68"/>
      <c r="AT727" s="68"/>
      <c r="AU727" s="68"/>
      <c r="AV727" s="68"/>
    </row>
    <row r="728" spans="27:64">
      <c r="AA728" s="68"/>
      <c r="AB728" s="68"/>
      <c r="AC728" s="68"/>
      <c r="AD728" s="68"/>
      <c r="AE728" s="68"/>
      <c r="AG728" s="167"/>
      <c r="AN728" s="68"/>
      <c r="AO728" s="68"/>
      <c r="AP728" s="68"/>
      <c r="AQ728" s="68"/>
      <c r="AR728" s="68"/>
      <c r="AS728" s="68"/>
      <c r="AT728" s="68"/>
      <c r="AU728" s="68"/>
      <c r="AV728" s="68"/>
      <c r="AW728" s="68"/>
      <c r="AX728" s="68"/>
      <c r="AY728" s="68"/>
      <c r="AZ728" s="68"/>
      <c r="BA728" s="68"/>
      <c r="BB728" s="68"/>
      <c r="BC728" s="68"/>
      <c r="BD728" s="68"/>
      <c r="BE728" s="68"/>
      <c r="BF728" s="68"/>
      <c r="BG728" s="68"/>
      <c r="BH728" s="68"/>
      <c r="BI728" s="68"/>
      <c r="BJ728" s="68"/>
      <c r="BK728" s="68"/>
      <c r="BL728" s="68"/>
    </row>
    <row r="729" spans="27:64">
      <c r="AA729" s="68"/>
      <c r="AB729" s="68"/>
      <c r="AC729" s="68"/>
      <c r="AD729" s="68"/>
      <c r="AE729" s="68"/>
      <c r="AG729" s="167"/>
      <c r="AN729" s="68"/>
      <c r="AO729" s="68"/>
      <c r="AP729" s="68"/>
      <c r="AQ729" s="68"/>
      <c r="AR729" s="68"/>
      <c r="AS729" s="68"/>
      <c r="AT729" s="68"/>
      <c r="AU729" s="68"/>
    </row>
    <row r="730" spans="27:64">
      <c r="AA730" s="68"/>
      <c r="AB730" s="68"/>
      <c r="AC730" s="68"/>
      <c r="AD730" s="68"/>
      <c r="AE730" s="68"/>
      <c r="AG730" s="167"/>
      <c r="AN730" s="68"/>
      <c r="AO730" s="68"/>
      <c r="AP730" s="68"/>
      <c r="AQ730" s="68"/>
      <c r="AR730" s="68"/>
      <c r="AS730" s="68"/>
      <c r="AT730" s="68"/>
      <c r="AU730" s="68"/>
    </row>
    <row r="731" spans="27:64">
      <c r="AA731" s="68"/>
      <c r="AB731" s="68"/>
      <c r="AC731" s="68"/>
      <c r="AD731" s="68"/>
      <c r="AE731" s="68"/>
      <c r="AG731" s="167"/>
      <c r="AN731" s="68"/>
      <c r="AO731" s="68"/>
      <c r="AP731" s="68"/>
      <c r="AQ731" s="68"/>
      <c r="AR731" s="68"/>
      <c r="AS731" s="68"/>
      <c r="AT731" s="68"/>
      <c r="AU731" s="68"/>
    </row>
    <row r="732" spans="27:64">
      <c r="AA732" s="68"/>
      <c r="AB732" s="68"/>
      <c r="AC732" s="68"/>
      <c r="AD732" s="68"/>
      <c r="AE732" s="68"/>
      <c r="AG732" s="167"/>
      <c r="AN732" s="68"/>
      <c r="AO732" s="68"/>
      <c r="AP732" s="68"/>
      <c r="AQ732" s="68"/>
      <c r="AR732" s="68"/>
      <c r="AS732" s="68"/>
      <c r="AT732" s="68"/>
      <c r="AU732" s="68"/>
    </row>
    <row r="733" spans="27:64">
      <c r="AA733" s="68"/>
      <c r="AB733" s="68"/>
      <c r="AC733" s="68"/>
      <c r="AD733" s="68"/>
      <c r="AE733" s="68"/>
      <c r="AG733" s="167"/>
      <c r="AN733" s="68"/>
      <c r="AO733" s="68"/>
      <c r="AP733" s="68"/>
      <c r="AQ733" s="68"/>
      <c r="AR733" s="68"/>
      <c r="AS733" s="68"/>
      <c r="AT733" s="68"/>
      <c r="AU733" s="68"/>
    </row>
    <row r="734" spans="27:64">
      <c r="AA734" s="68"/>
      <c r="AB734" s="68"/>
      <c r="AC734" s="68"/>
      <c r="AD734" s="68"/>
      <c r="AE734" s="68"/>
      <c r="AG734" s="167"/>
      <c r="AN734" s="68"/>
      <c r="AO734" s="68"/>
      <c r="AP734" s="68"/>
      <c r="AQ734" s="68"/>
      <c r="AR734" s="68"/>
      <c r="AS734" s="68"/>
      <c r="AT734" s="68"/>
      <c r="AU734" s="68"/>
    </row>
    <row r="735" spans="27:64">
      <c r="AA735" s="68"/>
      <c r="AB735" s="68"/>
      <c r="AC735" s="68"/>
      <c r="AD735" s="68"/>
      <c r="AE735" s="68"/>
      <c r="AG735" s="167"/>
      <c r="AN735" s="68"/>
      <c r="AO735" s="68"/>
      <c r="AP735" s="68"/>
      <c r="AQ735" s="68"/>
      <c r="AR735" s="68"/>
      <c r="AS735" s="68"/>
      <c r="AT735" s="68"/>
      <c r="AU735" s="68"/>
    </row>
    <row r="736" spans="27:64">
      <c r="AA736" s="68"/>
      <c r="AB736" s="68"/>
      <c r="AC736" s="68"/>
      <c r="AD736" s="68"/>
      <c r="AE736" s="68"/>
      <c r="AG736" s="167"/>
      <c r="AN736" s="68"/>
      <c r="AO736" s="68"/>
      <c r="AP736" s="68"/>
      <c r="AQ736" s="68"/>
      <c r="AR736" s="68"/>
      <c r="AS736" s="68"/>
      <c r="AT736" s="68"/>
      <c r="AU736" s="68"/>
    </row>
    <row r="737" spans="27:64">
      <c r="AA737" s="68"/>
      <c r="AB737" s="68"/>
      <c r="AC737" s="68"/>
      <c r="AD737" s="68"/>
      <c r="AE737" s="68"/>
      <c r="AG737" s="167"/>
      <c r="AN737" s="68"/>
      <c r="AO737" s="68"/>
      <c r="AP737" s="68"/>
      <c r="AQ737" s="68"/>
      <c r="AR737" s="68"/>
      <c r="AS737" s="68"/>
      <c r="AT737" s="68"/>
      <c r="AU737" s="68"/>
    </row>
    <row r="738" spans="27:64">
      <c r="AA738" s="68"/>
      <c r="AB738" s="68"/>
      <c r="AC738" s="68"/>
      <c r="AD738" s="68"/>
      <c r="AE738" s="68"/>
      <c r="AG738" s="167"/>
      <c r="AN738" s="68"/>
      <c r="AO738" s="68"/>
      <c r="AP738" s="68"/>
      <c r="AQ738" s="68"/>
      <c r="AR738" s="68"/>
      <c r="AS738" s="68"/>
      <c r="AT738" s="68"/>
      <c r="AU738" s="68"/>
    </row>
    <row r="739" spans="27:64">
      <c r="AA739" s="68"/>
      <c r="AB739" s="68"/>
      <c r="AC739" s="68"/>
      <c r="AD739" s="68"/>
      <c r="AE739" s="68"/>
      <c r="AG739" s="167"/>
      <c r="AN739" s="68"/>
      <c r="AO739" s="68"/>
      <c r="AP739" s="68"/>
      <c r="AQ739" s="68"/>
      <c r="AR739" s="68"/>
      <c r="AS739" s="68"/>
      <c r="AT739" s="68"/>
      <c r="AU739" s="68"/>
    </row>
    <row r="740" spans="27:64">
      <c r="AA740" s="68"/>
      <c r="AB740" s="68"/>
      <c r="AC740" s="68"/>
      <c r="AD740" s="68"/>
      <c r="AE740" s="68"/>
      <c r="AG740" s="167"/>
      <c r="AN740" s="68"/>
      <c r="AO740" s="68"/>
      <c r="AP740" s="68"/>
      <c r="AQ740" s="68"/>
      <c r="AR740" s="68"/>
      <c r="AS740" s="68"/>
      <c r="AT740" s="68"/>
      <c r="AU740" s="68"/>
    </row>
    <row r="741" spans="27:64">
      <c r="AA741" s="68"/>
      <c r="AB741" s="68"/>
      <c r="AC741" s="68"/>
      <c r="AD741" s="68"/>
      <c r="AE741" s="68"/>
      <c r="AG741" s="167"/>
      <c r="AN741" s="68"/>
      <c r="AO741" s="68"/>
      <c r="AP741" s="68"/>
      <c r="AQ741" s="68"/>
      <c r="AR741" s="68"/>
      <c r="AS741" s="68"/>
      <c r="AT741" s="68"/>
      <c r="AU741" s="68"/>
    </row>
    <row r="742" spans="27:64">
      <c r="AA742" s="68"/>
      <c r="AB742" s="68"/>
      <c r="AC742" s="68"/>
      <c r="AD742" s="68"/>
      <c r="AE742" s="68"/>
      <c r="AG742" s="167"/>
      <c r="AN742" s="68"/>
      <c r="AO742" s="68"/>
      <c r="AP742" s="68"/>
      <c r="AQ742" s="68"/>
      <c r="AR742" s="68"/>
      <c r="AS742" s="68"/>
      <c r="AT742" s="68"/>
      <c r="AU742" s="68"/>
    </row>
    <row r="743" spans="27:64">
      <c r="AA743" s="68"/>
      <c r="AB743" s="68"/>
      <c r="AC743" s="68"/>
      <c r="AD743" s="68"/>
      <c r="AE743" s="68"/>
      <c r="AG743" s="167"/>
      <c r="AN743" s="68"/>
      <c r="AO743" s="68"/>
      <c r="AP743" s="68"/>
      <c r="AQ743" s="68"/>
      <c r="AR743" s="68"/>
      <c r="AS743" s="68"/>
      <c r="AT743" s="68"/>
      <c r="AU743" s="68"/>
    </row>
    <row r="744" spans="27:64">
      <c r="AA744" s="68"/>
      <c r="AB744" s="68"/>
      <c r="AC744" s="68"/>
      <c r="AD744" s="68"/>
      <c r="AE744" s="68"/>
      <c r="AG744" s="167"/>
      <c r="AN744" s="68"/>
      <c r="AO744" s="68"/>
      <c r="AP744" s="68"/>
      <c r="AQ744" s="68"/>
      <c r="AR744" s="68"/>
      <c r="AS744" s="68"/>
      <c r="AT744" s="68"/>
      <c r="AU744" s="68"/>
    </row>
    <row r="745" spans="27:64">
      <c r="AA745" s="68"/>
      <c r="AB745" s="68"/>
      <c r="AC745" s="68"/>
      <c r="AD745" s="68"/>
      <c r="AE745" s="68"/>
      <c r="AG745" s="167"/>
      <c r="AN745" s="68"/>
      <c r="AO745" s="68"/>
      <c r="AP745" s="68"/>
      <c r="AQ745" s="68"/>
      <c r="AR745" s="68"/>
      <c r="AS745" s="68"/>
      <c r="AT745" s="68"/>
      <c r="AU745" s="68"/>
    </row>
    <row r="746" spans="27:64">
      <c r="AA746" s="68"/>
      <c r="AB746" s="68"/>
      <c r="AC746" s="68"/>
      <c r="AD746" s="68"/>
      <c r="AE746" s="68"/>
      <c r="AG746" s="167"/>
      <c r="AN746" s="68"/>
      <c r="AO746" s="68"/>
      <c r="AP746" s="68"/>
      <c r="AQ746" s="68"/>
      <c r="AR746" s="68"/>
      <c r="AS746" s="68"/>
      <c r="AT746" s="68"/>
      <c r="AU746" s="68"/>
    </row>
    <row r="747" spans="27:64">
      <c r="AA747" s="68"/>
      <c r="AB747" s="68"/>
      <c r="AC747" s="68"/>
      <c r="AD747" s="68"/>
      <c r="AE747" s="68"/>
      <c r="AG747" s="167"/>
      <c r="AN747" s="68"/>
      <c r="AO747" s="68"/>
      <c r="AP747" s="68"/>
      <c r="AQ747" s="68"/>
      <c r="AR747" s="68"/>
      <c r="AS747" s="68"/>
      <c r="AT747" s="68"/>
      <c r="AU747" s="68"/>
    </row>
    <row r="748" spans="27:64">
      <c r="AA748" s="68"/>
      <c r="AB748" s="68"/>
      <c r="AC748" s="68"/>
      <c r="AD748" s="68"/>
      <c r="AE748" s="68"/>
      <c r="AG748" s="167"/>
      <c r="AN748" s="68"/>
      <c r="AO748" s="68"/>
      <c r="AP748" s="68"/>
      <c r="AQ748" s="68"/>
      <c r="AR748" s="68"/>
      <c r="AS748" s="68"/>
      <c r="AT748" s="68"/>
      <c r="AU748" s="68"/>
      <c r="AV748" s="68"/>
      <c r="AW748" s="68"/>
      <c r="AX748" s="68"/>
      <c r="AY748" s="68"/>
      <c r="AZ748" s="68"/>
      <c r="BA748" s="68"/>
      <c r="BB748" s="68"/>
      <c r="BC748" s="68"/>
      <c r="BD748" s="68"/>
      <c r="BE748" s="68"/>
      <c r="BF748" s="68"/>
      <c r="BG748" s="68"/>
      <c r="BH748" s="68"/>
      <c r="BI748" s="68"/>
      <c r="BJ748" s="68"/>
      <c r="BK748" s="68"/>
      <c r="BL748" s="68"/>
    </row>
    <row r="749" spans="27:64">
      <c r="AA749" s="68"/>
      <c r="AB749" s="68"/>
      <c r="AC749" s="68"/>
      <c r="AD749" s="68"/>
      <c r="AE749" s="68"/>
      <c r="AG749" s="167"/>
      <c r="AN749" s="68"/>
      <c r="AO749" s="68"/>
      <c r="AP749" s="68"/>
      <c r="AQ749" s="68"/>
      <c r="AR749" s="68"/>
      <c r="AS749" s="68"/>
      <c r="AT749" s="68"/>
      <c r="AU749" s="68"/>
    </row>
    <row r="750" spans="27:64">
      <c r="AA750" s="68"/>
      <c r="AB750" s="68"/>
      <c r="AC750" s="68"/>
      <c r="AD750" s="68"/>
      <c r="AE750" s="68"/>
      <c r="AG750" s="167"/>
      <c r="AN750" s="68"/>
      <c r="AO750" s="68"/>
      <c r="AP750" s="68"/>
      <c r="AQ750" s="68"/>
      <c r="AR750" s="68"/>
      <c r="AS750" s="68"/>
      <c r="AT750" s="68"/>
      <c r="AU750" s="68"/>
    </row>
    <row r="751" spans="27:64">
      <c r="AA751" s="68"/>
      <c r="AB751" s="68"/>
      <c r="AC751" s="68"/>
      <c r="AD751" s="68"/>
      <c r="AE751" s="68"/>
      <c r="AG751" s="167"/>
      <c r="AN751" s="68"/>
      <c r="AO751" s="68"/>
      <c r="AP751" s="68"/>
      <c r="AQ751" s="68"/>
      <c r="AR751" s="68"/>
      <c r="AS751" s="68"/>
      <c r="AT751" s="68"/>
      <c r="AU751" s="68"/>
    </row>
    <row r="752" spans="27:64">
      <c r="AA752" s="68"/>
      <c r="AB752" s="68"/>
      <c r="AC752" s="68"/>
      <c r="AD752" s="68"/>
      <c r="AE752" s="68"/>
      <c r="AG752" s="167"/>
      <c r="AN752" s="68"/>
      <c r="AO752" s="68"/>
      <c r="AP752" s="68"/>
      <c r="AQ752" s="68"/>
      <c r="AR752" s="68"/>
      <c r="AS752" s="68"/>
      <c r="AT752" s="68"/>
      <c r="AU752" s="68"/>
    </row>
    <row r="753" spans="27:48">
      <c r="AA753" s="68"/>
      <c r="AB753" s="68"/>
      <c r="AC753" s="68"/>
      <c r="AD753" s="68"/>
      <c r="AE753" s="68"/>
      <c r="AG753" s="167"/>
      <c r="AN753" s="68"/>
      <c r="AO753" s="68"/>
      <c r="AP753" s="68"/>
      <c r="AQ753" s="68"/>
      <c r="AR753" s="68"/>
      <c r="AS753" s="68"/>
      <c r="AT753" s="68"/>
      <c r="AU753" s="68"/>
    </row>
    <row r="754" spans="27:48">
      <c r="AA754" s="68"/>
      <c r="AB754" s="68"/>
      <c r="AC754" s="68"/>
      <c r="AD754" s="68"/>
      <c r="AE754" s="68"/>
      <c r="AG754" s="167"/>
      <c r="AN754" s="68"/>
      <c r="AO754" s="68"/>
      <c r="AP754" s="68"/>
      <c r="AQ754" s="68"/>
      <c r="AR754" s="68"/>
      <c r="AS754" s="68"/>
      <c r="AT754" s="68"/>
      <c r="AU754" s="68"/>
    </row>
    <row r="755" spans="27:48">
      <c r="AA755" s="68"/>
      <c r="AB755" s="68"/>
      <c r="AC755" s="68"/>
      <c r="AD755" s="68"/>
      <c r="AE755" s="68"/>
      <c r="AG755" s="167"/>
      <c r="AN755" s="68"/>
      <c r="AO755" s="68"/>
      <c r="AP755" s="68"/>
      <c r="AQ755" s="68"/>
      <c r="AR755" s="68"/>
      <c r="AS755" s="68"/>
      <c r="AT755" s="68"/>
      <c r="AU755" s="68"/>
    </row>
    <row r="756" spans="27:48">
      <c r="AA756" s="68"/>
      <c r="AB756" s="68"/>
      <c r="AC756" s="68"/>
      <c r="AD756" s="68"/>
      <c r="AE756" s="68"/>
      <c r="AG756" s="167"/>
      <c r="AN756" s="68"/>
      <c r="AO756" s="68"/>
      <c r="AP756" s="68"/>
      <c r="AQ756" s="68"/>
      <c r="AR756" s="68"/>
      <c r="AS756" s="68"/>
      <c r="AT756" s="68"/>
      <c r="AU756" s="68"/>
    </row>
    <row r="757" spans="27:48">
      <c r="AA757" s="68"/>
      <c r="AB757" s="68"/>
      <c r="AC757" s="68"/>
      <c r="AD757" s="68"/>
      <c r="AE757" s="68"/>
      <c r="AG757" s="167"/>
      <c r="AN757" s="68"/>
      <c r="AO757" s="68"/>
      <c r="AP757" s="68"/>
      <c r="AQ757" s="68"/>
      <c r="AR757" s="68"/>
      <c r="AS757" s="68"/>
      <c r="AT757" s="68"/>
      <c r="AU757" s="68"/>
    </row>
    <row r="758" spans="27:48">
      <c r="AA758" s="68"/>
      <c r="AB758" s="68"/>
      <c r="AC758" s="68"/>
      <c r="AD758" s="68"/>
      <c r="AE758" s="68"/>
      <c r="AG758" s="167"/>
      <c r="AN758" s="68"/>
      <c r="AO758" s="68"/>
      <c r="AP758" s="68"/>
      <c r="AQ758" s="68"/>
      <c r="AR758" s="68"/>
      <c r="AS758" s="68"/>
      <c r="AT758" s="68"/>
      <c r="AU758" s="68"/>
    </row>
    <row r="759" spans="27:48">
      <c r="AA759" s="68"/>
      <c r="AB759" s="68"/>
      <c r="AC759" s="68"/>
      <c r="AD759" s="68"/>
      <c r="AE759" s="68"/>
      <c r="AG759" s="167"/>
      <c r="AN759" s="68"/>
      <c r="AO759" s="68"/>
      <c r="AP759" s="68"/>
      <c r="AQ759" s="68"/>
      <c r="AR759" s="68"/>
      <c r="AS759" s="68"/>
      <c r="AT759" s="68"/>
      <c r="AU759" s="68"/>
      <c r="AV759" s="68"/>
    </row>
    <row r="760" spans="27:48">
      <c r="AA760" s="68"/>
      <c r="AB760" s="68"/>
      <c r="AC760" s="68"/>
      <c r="AD760" s="68"/>
      <c r="AE760" s="68"/>
      <c r="AG760" s="167"/>
      <c r="AN760" s="68"/>
      <c r="AO760" s="68"/>
      <c r="AP760" s="68"/>
      <c r="AQ760" s="68"/>
      <c r="AR760" s="68"/>
      <c r="AS760" s="68"/>
      <c r="AT760" s="68"/>
      <c r="AU760" s="68"/>
    </row>
    <row r="761" spans="27:48">
      <c r="AA761" s="68"/>
      <c r="AB761" s="68"/>
      <c r="AC761" s="68"/>
      <c r="AD761" s="68"/>
      <c r="AE761" s="68"/>
      <c r="AG761" s="167"/>
      <c r="AN761" s="68"/>
      <c r="AO761" s="68"/>
      <c r="AP761" s="68"/>
      <c r="AQ761" s="68"/>
      <c r="AR761" s="68"/>
      <c r="AS761" s="68"/>
      <c r="AT761" s="68"/>
      <c r="AU761" s="68"/>
    </row>
    <row r="762" spans="27:48">
      <c r="AA762" s="68"/>
      <c r="AB762" s="68"/>
      <c r="AC762" s="68"/>
      <c r="AD762" s="68"/>
      <c r="AE762" s="68"/>
      <c r="AG762" s="167"/>
      <c r="AN762" s="68"/>
      <c r="AO762" s="68"/>
      <c r="AP762" s="68"/>
      <c r="AQ762" s="68"/>
      <c r="AR762" s="68"/>
      <c r="AS762" s="68"/>
      <c r="AT762" s="68"/>
      <c r="AU762" s="68"/>
    </row>
    <row r="763" spans="27:48">
      <c r="AA763" s="68"/>
      <c r="AB763" s="68"/>
      <c r="AC763" s="68"/>
      <c r="AD763" s="68"/>
      <c r="AE763" s="68"/>
      <c r="AG763" s="167"/>
      <c r="AN763" s="68"/>
      <c r="AO763" s="68"/>
      <c r="AP763" s="68"/>
      <c r="AQ763" s="68"/>
      <c r="AR763" s="68"/>
      <c r="AS763" s="68"/>
      <c r="AT763" s="68"/>
      <c r="AU763" s="68"/>
    </row>
    <row r="764" spans="27:48">
      <c r="AA764" s="68"/>
      <c r="AB764" s="68"/>
      <c r="AC764" s="68"/>
      <c r="AD764" s="68"/>
      <c r="AE764" s="68"/>
      <c r="AG764" s="167"/>
      <c r="AN764" s="68"/>
      <c r="AO764" s="68"/>
      <c r="AP764" s="68"/>
      <c r="AQ764" s="68"/>
      <c r="AR764" s="68"/>
      <c r="AS764" s="68"/>
      <c r="AT764" s="68"/>
      <c r="AU764" s="68"/>
    </row>
    <row r="765" spans="27:48">
      <c r="AA765" s="68"/>
      <c r="AB765" s="68"/>
      <c r="AC765" s="68"/>
      <c r="AD765" s="68"/>
      <c r="AE765" s="68"/>
      <c r="AG765" s="167"/>
      <c r="AN765" s="68"/>
      <c r="AO765" s="68"/>
      <c r="AP765" s="68"/>
      <c r="AQ765" s="68"/>
      <c r="AR765" s="68"/>
      <c r="AS765" s="68"/>
      <c r="AT765" s="68"/>
      <c r="AU765" s="68"/>
    </row>
    <row r="766" spans="27:48">
      <c r="AA766" s="68"/>
      <c r="AB766" s="68"/>
      <c r="AC766" s="68"/>
      <c r="AD766" s="68"/>
      <c r="AE766" s="68"/>
      <c r="AG766" s="167"/>
      <c r="AN766" s="68"/>
      <c r="AO766" s="68"/>
      <c r="AP766" s="68"/>
      <c r="AQ766" s="68"/>
      <c r="AR766" s="68"/>
      <c r="AS766" s="68"/>
      <c r="AT766" s="68"/>
      <c r="AU766" s="68"/>
    </row>
    <row r="767" spans="27:48">
      <c r="AA767" s="68"/>
      <c r="AB767" s="68"/>
      <c r="AC767" s="68"/>
      <c r="AD767" s="68"/>
      <c r="AE767" s="68"/>
      <c r="AG767" s="167"/>
      <c r="AN767" s="68"/>
      <c r="AO767" s="68"/>
      <c r="AP767" s="68"/>
      <c r="AQ767" s="68"/>
      <c r="AR767" s="68"/>
      <c r="AS767" s="68"/>
      <c r="AT767" s="68"/>
      <c r="AU767" s="68"/>
    </row>
    <row r="768" spans="27:48">
      <c r="AA768" s="68"/>
      <c r="AB768" s="68"/>
      <c r="AC768" s="68"/>
      <c r="AD768" s="68"/>
      <c r="AE768" s="68"/>
      <c r="AG768" s="167"/>
      <c r="AN768" s="68"/>
      <c r="AO768" s="68"/>
      <c r="AP768" s="68"/>
      <c r="AQ768" s="68"/>
      <c r="AR768" s="68"/>
      <c r="AS768" s="68"/>
      <c r="AT768" s="68"/>
      <c r="AU768" s="68"/>
    </row>
    <row r="769" spans="27:64">
      <c r="AA769" s="68"/>
      <c r="AB769" s="68"/>
      <c r="AC769" s="68"/>
      <c r="AD769" s="68"/>
      <c r="AE769" s="68"/>
      <c r="AG769" s="167"/>
      <c r="AN769" s="68"/>
      <c r="AO769" s="68"/>
      <c r="AP769" s="68"/>
      <c r="AQ769" s="68"/>
      <c r="AR769" s="68"/>
      <c r="AS769" s="68"/>
      <c r="AT769" s="68"/>
      <c r="AU769" s="68"/>
      <c r="AV769" s="68"/>
      <c r="AX769" s="68"/>
      <c r="AY769" s="68"/>
      <c r="AZ769" s="68"/>
      <c r="BA769" s="68"/>
      <c r="BB769" s="68"/>
      <c r="BC769" s="68"/>
      <c r="BD769" s="68"/>
      <c r="BE769" s="68"/>
      <c r="BF769" s="68"/>
      <c r="BG769" s="68"/>
      <c r="BH769" s="68"/>
      <c r="BI769" s="68"/>
      <c r="BJ769" s="68"/>
      <c r="BK769" s="68"/>
      <c r="BL769" s="68"/>
    </row>
    <row r="770" spans="27:64">
      <c r="AA770" s="68"/>
      <c r="AB770" s="68"/>
      <c r="AC770" s="68"/>
      <c r="AD770" s="68"/>
      <c r="AE770" s="68"/>
      <c r="AG770" s="167"/>
      <c r="AN770" s="68"/>
      <c r="AO770" s="68"/>
      <c r="AP770" s="68"/>
      <c r="AQ770" s="68"/>
      <c r="AR770" s="68"/>
      <c r="AS770" s="68"/>
      <c r="AT770" s="68"/>
      <c r="AU770" s="68"/>
    </row>
    <row r="771" spans="27:64">
      <c r="AA771" s="68"/>
      <c r="AB771" s="68"/>
      <c r="AC771" s="68"/>
      <c r="AD771" s="68"/>
      <c r="AE771" s="68"/>
      <c r="AG771" s="167"/>
      <c r="AN771" s="68"/>
      <c r="AO771" s="68"/>
      <c r="AP771" s="68"/>
      <c r="AQ771" s="68"/>
      <c r="AR771" s="68"/>
      <c r="AS771" s="68"/>
      <c r="AT771" s="68"/>
      <c r="AU771" s="68"/>
    </row>
    <row r="772" spans="27:64">
      <c r="AA772" s="68"/>
      <c r="AB772" s="68"/>
      <c r="AC772" s="68"/>
      <c r="AD772" s="68"/>
      <c r="AE772" s="68"/>
      <c r="AG772" s="167"/>
      <c r="AN772" s="68"/>
      <c r="AO772" s="68"/>
      <c r="AP772" s="68"/>
      <c r="AQ772" s="68"/>
      <c r="AR772" s="68"/>
      <c r="AS772" s="68"/>
      <c r="AT772" s="68"/>
      <c r="AU772" s="68"/>
    </row>
    <row r="773" spans="27:64">
      <c r="AA773" s="68"/>
      <c r="AB773" s="68"/>
      <c r="AC773" s="68"/>
      <c r="AD773" s="68"/>
      <c r="AE773" s="68"/>
      <c r="AG773" s="167"/>
      <c r="AN773" s="68"/>
      <c r="AO773" s="68"/>
      <c r="AP773" s="68"/>
      <c r="AQ773" s="68"/>
      <c r="AR773" s="68"/>
      <c r="AS773" s="68"/>
      <c r="AT773" s="68"/>
      <c r="AU773" s="68"/>
    </row>
    <row r="774" spans="27:64">
      <c r="AA774" s="68"/>
      <c r="AB774" s="68"/>
      <c r="AC774" s="68"/>
      <c r="AD774" s="68"/>
      <c r="AE774" s="68"/>
      <c r="AG774" s="167"/>
      <c r="AN774" s="68"/>
      <c r="AO774" s="68"/>
      <c r="AP774" s="68"/>
      <c r="AQ774" s="68"/>
      <c r="AR774" s="68"/>
      <c r="AS774" s="68"/>
      <c r="AT774" s="68"/>
      <c r="AU774" s="68"/>
      <c r="AV774" s="68"/>
      <c r="AW774" s="68"/>
      <c r="AX774" s="68"/>
      <c r="AY774" s="68"/>
      <c r="AZ774" s="68"/>
      <c r="BA774" s="68"/>
      <c r="BB774" s="68"/>
      <c r="BC774" s="68"/>
      <c r="BD774" s="68"/>
      <c r="BE774" s="68"/>
      <c r="BF774" s="68"/>
      <c r="BG774" s="68"/>
      <c r="BH774" s="68"/>
      <c r="BI774" s="68"/>
      <c r="BJ774" s="68"/>
      <c r="BK774" s="68"/>
      <c r="BL774" s="68"/>
    </row>
    <row r="775" spans="27:64">
      <c r="AA775" s="68"/>
      <c r="AB775" s="68"/>
      <c r="AC775" s="68"/>
      <c r="AD775" s="68"/>
      <c r="AE775" s="68"/>
      <c r="AG775" s="167"/>
      <c r="AN775" s="68"/>
      <c r="AO775" s="68"/>
      <c r="AP775" s="68"/>
      <c r="AQ775" s="68"/>
      <c r="AR775" s="68"/>
      <c r="AS775" s="68"/>
      <c r="AT775" s="68"/>
      <c r="AU775" s="68"/>
    </row>
    <row r="776" spans="27:64">
      <c r="AA776" s="68"/>
      <c r="AB776" s="68"/>
      <c r="AC776" s="68"/>
      <c r="AD776" s="68"/>
      <c r="AE776" s="68"/>
      <c r="AG776" s="167"/>
      <c r="AN776" s="68"/>
      <c r="AO776" s="68"/>
      <c r="AP776" s="68"/>
      <c r="AQ776" s="68"/>
      <c r="AR776" s="68"/>
      <c r="AS776" s="68"/>
      <c r="AT776" s="68"/>
      <c r="AU776" s="68"/>
    </row>
    <row r="777" spans="27:64">
      <c r="AA777" s="68"/>
      <c r="AB777" s="68"/>
      <c r="AC777" s="68"/>
      <c r="AD777" s="68"/>
      <c r="AE777" s="68"/>
      <c r="AG777" s="167"/>
      <c r="AN777" s="68"/>
      <c r="AO777" s="68"/>
      <c r="AP777" s="68"/>
      <c r="AQ777" s="68"/>
      <c r="AR777" s="68"/>
      <c r="AS777" s="68"/>
      <c r="AT777" s="68"/>
      <c r="AU777" s="68"/>
    </row>
    <row r="778" spans="27:64">
      <c r="AA778" s="68"/>
      <c r="AB778" s="68"/>
      <c r="AC778" s="68"/>
      <c r="AD778" s="68"/>
      <c r="AE778" s="68"/>
      <c r="AG778" s="167"/>
      <c r="AN778" s="68"/>
      <c r="AO778" s="68"/>
      <c r="AP778" s="68"/>
      <c r="AQ778" s="68"/>
      <c r="AR778" s="68"/>
      <c r="AS778" s="68"/>
      <c r="AT778" s="68"/>
      <c r="AU778" s="68"/>
    </row>
    <row r="779" spans="27:64">
      <c r="AA779" s="68"/>
      <c r="AB779" s="68"/>
      <c r="AC779" s="68"/>
      <c r="AD779" s="68"/>
      <c r="AE779" s="68"/>
      <c r="AG779" s="167"/>
      <c r="AN779" s="68"/>
      <c r="AO779" s="68"/>
      <c r="AP779" s="68"/>
      <c r="AQ779" s="68"/>
      <c r="AR779" s="68"/>
      <c r="AS779" s="68"/>
      <c r="AT779" s="68"/>
      <c r="AU779" s="68"/>
    </row>
    <row r="780" spans="27:64">
      <c r="AA780" s="68"/>
      <c r="AB780" s="68"/>
      <c r="AC780" s="68"/>
      <c r="AD780" s="68"/>
      <c r="AE780" s="68"/>
      <c r="AG780" s="167"/>
      <c r="AN780" s="68"/>
      <c r="AO780" s="68"/>
      <c r="AP780" s="68"/>
      <c r="AQ780" s="68"/>
      <c r="AR780" s="68"/>
      <c r="AS780" s="68"/>
      <c r="AT780" s="68"/>
      <c r="AU780" s="68"/>
    </row>
    <row r="781" spans="27:64">
      <c r="AA781" s="68"/>
      <c r="AB781" s="68"/>
      <c r="AC781" s="68"/>
      <c r="AD781" s="68"/>
      <c r="AE781" s="68"/>
      <c r="AG781" s="167"/>
      <c r="AN781" s="68"/>
      <c r="AO781" s="68"/>
      <c r="AP781" s="68"/>
      <c r="AQ781" s="68"/>
      <c r="AR781" s="68"/>
      <c r="AS781" s="68"/>
      <c r="AT781" s="68"/>
      <c r="AU781" s="68"/>
    </row>
    <row r="782" spans="27:64">
      <c r="AA782" s="68"/>
      <c r="AB782" s="68"/>
      <c r="AC782" s="68"/>
      <c r="AD782" s="68"/>
      <c r="AE782" s="68"/>
      <c r="AG782" s="167"/>
      <c r="AN782" s="68"/>
      <c r="AO782" s="68"/>
      <c r="AP782" s="68"/>
      <c r="AQ782" s="68"/>
      <c r="AR782" s="68"/>
      <c r="AS782" s="68"/>
      <c r="AT782" s="68"/>
      <c r="AU782" s="68"/>
    </row>
    <row r="783" spans="27:64">
      <c r="AA783" s="68"/>
      <c r="AB783" s="68"/>
      <c r="AC783" s="68"/>
      <c r="AD783" s="68"/>
      <c r="AE783" s="68"/>
      <c r="AG783" s="167"/>
      <c r="AN783" s="68"/>
      <c r="AO783" s="68"/>
      <c r="AP783" s="68"/>
      <c r="AQ783" s="68"/>
      <c r="AR783" s="68"/>
      <c r="AS783" s="68"/>
      <c r="AT783" s="68"/>
      <c r="AU783" s="68"/>
      <c r="AV783" s="68"/>
    </row>
    <row r="784" spans="27:64">
      <c r="AA784" s="68"/>
      <c r="AB784" s="68"/>
      <c r="AC784" s="68"/>
      <c r="AD784" s="68"/>
      <c r="AE784" s="68"/>
      <c r="AG784" s="167"/>
      <c r="AN784" s="68"/>
      <c r="AO784" s="68"/>
      <c r="AP784" s="68"/>
      <c r="AQ784" s="68"/>
      <c r="AR784" s="68"/>
      <c r="AS784" s="68"/>
      <c r="AT784" s="68"/>
      <c r="AU784" s="68"/>
    </row>
    <row r="785" spans="27:47">
      <c r="AA785" s="68"/>
      <c r="AB785" s="68"/>
      <c r="AC785" s="68"/>
      <c r="AD785" s="68"/>
      <c r="AE785" s="68"/>
      <c r="AG785" s="167"/>
      <c r="AN785" s="68"/>
      <c r="AO785" s="68"/>
      <c r="AP785" s="68"/>
      <c r="AQ785" s="68"/>
      <c r="AR785" s="68"/>
      <c r="AS785" s="68"/>
      <c r="AT785" s="68"/>
      <c r="AU785" s="68"/>
    </row>
    <row r="786" spans="27:47">
      <c r="AA786" s="68"/>
      <c r="AB786" s="68"/>
      <c r="AC786" s="68"/>
      <c r="AD786" s="68"/>
      <c r="AE786" s="68"/>
      <c r="AG786" s="167"/>
      <c r="AN786" s="68"/>
      <c r="AO786" s="68"/>
      <c r="AP786" s="68"/>
      <c r="AQ786" s="68"/>
      <c r="AR786" s="68"/>
      <c r="AS786" s="68"/>
      <c r="AT786" s="68"/>
      <c r="AU786" s="68"/>
    </row>
    <row r="787" spans="27:47">
      <c r="AA787" s="68"/>
      <c r="AB787" s="68"/>
      <c r="AC787" s="68"/>
      <c r="AD787" s="68"/>
      <c r="AE787" s="68"/>
      <c r="AG787" s="167"/>
      <c r="AN787" s="68"/>
      <c r="AO787" s="68"/>
      <c r="AP787" s="68"/>
      <c r="AQ787" s="68"/>
      <c r="AR787" s="68"/>
      <c r="AS787" s="68"/>
      <c r="AT787" s="68"/>
      <c r="AU787" s="68"/>
    </row>
    <row r="788" spans="27:47">
      <c r="AA788" s="68"/>
      <c r="AB788" s="68"/>
      <c r="AC788" s="68"/>
      <c r="AD788" s="68"/>
      <c r="AE788" s="68"/>
      <c r="AG788" s="167"/>
      <c r="AN788" s="68"/>
      <c r="AO788" s="68"/>
      <c r="AP788" s="68"/>
      <c r="AQ788" s="68"/>
      <c r="AR788" s="68"/>
      <c r="AS788" s="68"/>
      <c r="AT788" s="68"/>
      <c r="AU788" s="68"/>
    </row>
    <row r="789" spans="27:47">
      <c r="AA789" s="68"/>
      <c r="AB789" s="68"/>
      <c r="AC789" s="68"/>
      <c r="AD789" s="68"/>
      <c r="AE789" s="68"/>
      <c r="AG789" s="167"/>
      <c r="AN789" s="68"/>
      <c r="AO789" s="68"/>
      <c r="AP789" s="68"/>
      <c r="AQ789" s="68"/>
      <c r="AR789" s="68"/>
      <c r="AS789" s="68"/>
      <c r="AT789" s="68"/>
      <c r="AU789" s="68"/>
    </row>
    <row r="790" spans="27:47">
      <c r="AA790" s="68"/>
      <c r="AB790" s="68"/>
      <c r="AC790" s="68"/>
      <c r="AD790" s="68"/>
      <c r="AE790" s="68"/>
      <c r="AG790" s="167"/>
      <c r="AN790" s="68"/>
      <c r="AO790" s="68"/>
      <c r="AP790" s="68"/>
      <c r="AQ790" s="68"/>
      <c r="AR790" s="68"/>
      <c r="AS790" s="68"/>
      <c r="AT790" s="68"/>
      <c r="AU790" s="68"/>
    </row>
    <row r="791" spans="27:47">
      <c r="AA791" s="68"/>
      <c r="AB791" s="68"/>
      <c r="AC791" s="68"/>
      <c r="AD791" s="68"/>
      <c r="AE791" s="68"/>
      <c r="AG791" s="167"/>
      <c r="AN791" s="68"/>
      <c r="AO791" s="68"/>
      <c r="AP791" s="68"/>
      <c r="AQ791" s="68"/>
      <c r="AR791" s="68"/>
      <c r="AS791" s="68"/>
      <c r="AT791" s="68"/>
      <c r="AU791" s="68"/>
    </row>
    <row r="792" spans="27:47">
      <c r="AA792" s="68"/>
      <c r="AB792" s="68"/>
      <c r="AC792" s="68"/>
      <c r="AD792" s="68"/>
      <c r="AE792" s="68"/>
      <c r="AG792" s="167"/>
      <c r="AN792" s="68"/>
      <c r="AO792" s="68"/>
      <c r="AP792" s="68"/>
      <c r="AQ792" s="68"/>
      <c r="AR792" s="68"/>
      <c r="AS792" s="68"/>
      <c r="AT792" s="68"/>
      <c r="AU792" s="68"/>
    </row>
    <row r="793" spans="27:47">
      <c r="AA793" s="68"/>
      <c r="AB793" s="68"/>
      <c r="AC793" s="68"/>
      <c r="AD793" s="68"/>
      <c r="AE793" s="68"/>
      <c r="AG793" s="167"/>
      <c r="AN793" s="68"/>
      <c r="AO793" s="68"/>
      <c r="AP793" s="68"/>
      <c r="AQ793" s="68"/>
      <c r="AR793" s="68"/>
      <c r="AS793" s="68"/>
      <c r="AT793" s="68"/>
      <c r="AU793" s="68"/>
    </row>
    <row r="794" spans="27:47">
      <c r="AA794" s="68"/>
      <c r="AB794" s="68"/>
      <c r="AC794" s="68"/>
      <c r="AD794" s="68"/>
      <c r="AE794" s="68"/>
      <c r="AG794" s="167"/>
      <c r="AN794" s="68"/>
      <c r="AO794" s="68"/>
      <c r="AP794" s="68"/>
      <c r="AQ794" s="68"/>
      <c r="AR794" s="68"/>
      <c r="AS794" s="68"/>
      <c r="AT794" s="68"/>
      <c r="AU794" s="68"/>
    </row>
    <row r="795" spans="27:47">
      <c r="AA795" s="68"/>
      <c r="AB795" s="68"/>
      <c r="AC795" s="68"/>
      <c r="AD795" s="68"/>
      <c r="AE795" s="68"/>
      <c r="AG795" s="167"/>
      <c r="AN795" s="68"/>
      <c r="AO795" s="68"/>
      <c r="AP795" s="68"/>
      <c r="AQ795" s="68"/>
      <c r="AR795" s="68"/>
      <c r="AS795" s="68"/>
      <c r="AT795" s="68"/>
      <c r="AU795" s="68"/>
    </row>
    <row r="796" spans="27:47">
      <c r="AA796" s="68"/>
      <c r="AB796" s="68"/>
      <c r="AC796" s="68"/>
      <c r="AD796" s="68"/>
      <c r="AE796" s="68"/>
      <c r="AG796" s="167"/>
      <c r="AN796" s="68"/>
      <c r="AO796" s="68"/>
      <c r="AP796" s="68"/>
      <c r="AQ796" s="68"/>
      <c r="AR796" s="68"/>
      <c r="AS796" s="68"/>
      <c r="AT796" s="68"/>
      <c r="AU796" s="68"/>
    </row>
    <row r="797" spans="27:47">
      <c r="AA797" s="68"/>
      <c r="AB797" s="68"/>
      <c r="AC797" s="68"/>
      <c r="AD797" s="68"/>
      <c r="AE797" s="68"/>
      <c r="AG797" s="167"/>
      <c r="AN797" s="68"/>
      <c r="AO797" s="68"/>
      <c r="AP797" s="68"/>
      <c r="AQ797" s="68"/>
      <c r="AR797" s="68"/>
      <c r="AS797" s="68"/>
      <c r="AT797" s="68"/>
      <c r="AU797" s="68"/>
    </row>
    <row r="798" spans="27:47">
      <c r="AA798" s="68"/>
      <c r="AB798" s="68"/>
      <c r="AC798" s="68"/>
      <c r="AD798" s="68"/>
      <c r="AE798" s="68"/>
      <c r="AG798" s="167"/>
      <c r="AN798" s="68"/>
      <c r="AO798" s="68"/>
      <c r="AP798" s="68"/>
      <c r="AQ798" s="68"/>
      <c r="AR798" s="68"/>
      <c r="AS798" s="68"/>
      <c r="AT798" s="68"/>
      <c r="AU798" s="68"/>
    </row>
    <row r="799" spans="27:47">
      <c r="AA799" s="68"/>
      <c r="AB799" s="68"/>
      <c r="AC799" s="68"/>
      <c r="AD799" s="68"/>
      <c r="AE799" s="68"/>
      <c r="AG799" s="167"/>
      <c r="AN799" s="68"/>
      <c r="AO799" s="68"/>
      <c r="AP799" s="68"/>
      <c r="AQ799" s="68"/>
      <c r="AR799" s="68"/>
      <c r="AS799" s="68"/>
      <c r="AT799" s="68"/>
      <c r="AU799" s="68"/>
    </row>
    <row r="800" spans="27:47">
      <c r="AA800" s="68"/>
      <c r="AB800" s="68"/>
      <c r="AC800" s="68"/>
      <c r="AD800" s="68"/>
      <c r="AE800" s="68"/>
      <c r="AG800" s="167"/>
      <c r="AN800" s="68"/>
      <c r="AO800" s="68"/>
      <c r="AP800" s="68"/>
      <c r="AQ800" s="68"/>
      <c r="AR800" s="68"/>
      <c r="AS800" s="68"/>
      <c r="AT800" s="68"/>
      <c r="AU800" s="68"/>
    </row>
    <row r="801" spans="27:47">
      <c r="AA801" s="68"/>
      <c r="AB801" s="68"/>
      <c r="AC801" s="68"/>
      <c r="AD801" s="68"/>
      <c r="AE801" s="68"/>
      <c r="AG801" s="167"/>
      <c r="AN801" s="68"/>
      <c r="AO801" s="68"/>
      <c r="AP801" s="68"/>
      <c r="AQ801" s="68"/>
      <c r="AR801" s="68"/>
      <c r="AS801" s="68"/>
      <c r="AT801" s="68"/>
      <c r="AU801" s="68"/>
    </row>
    <row r="802" spans="27:47">
      <c r="AA802" s="68"/>
      <c r="AB802" s="68"/>
      <c r="AC802" s="68"/>
      <c r="AD802" s="68"/>
      <c r="AE802" s="68"/>
      <c r="AG802" s="167"/>
      <c r="AN802" s="68"/>
      <c r="AO802" s="68"/>
      <c r="AP802" s="68"/>
      <c r="AQ802" s="68"/>
      <c r="AR802" s="68"/>
      <c r="AS802" s="68"/>
      <c r="AT802" s="68"/>
      <c r="AU802" s="68"/>
    </row>
    <row r="803" spans="27:47">
      <c r="AA803" s="68"/>
      <c r="AB803" s="68"/>
      <c r="AC803" s="68"/>
      <c r="AD803" s="68"/>
      <c r="AE803" s="68"/>
      <c r="AG803" s="167"/>
      <c r="AN803" s="68"/>
      <c r="AO803" s="68"/>
      <c r="AP803" s="68"/>
      <c r="AQ803" s="68"/>
      <c r="AR803" s="68"/>
      <c r="AS803" s="68"/>
      <c r="AT803" s="68"/>
      <c r="AU803" s="68"/>
    </row>
    <row r="804" spans="27:47">
      <c r="AA804" s="68"/>
      <c r="AB804" s="68"/>
      <c r="AC804" s="68"/>
      <c r="AD804" s="68"/>
      <c r="AE804" s="68"/>
      <c r="AG804" s="167"/>
      <c r="AN804" s="68"/>
      <c r="AO804" s="68"/>
      <c r="AP804" s="68"/>
      <c r="AQ804" s="68"/>
      <c r="AR804" s="68"/>
      <c r="AS804" s="68"/>
      <c r="AT804" s="68"/>
      <c r="AU804" s="68"/>
    </row>
    <row r="805" spans="27:47">
      <c r="AA805" s="68"/>
      <c r="AB805" s="68"/>
      <c r="AC805" s="68"/>
      <c r="AD805" s="68"/>
      <c r="AE805" s="68"/>
      <c r="AG805" s="167"/>
      <c r="AN805" s="68"/>
      <c r="AO805" s="68"/>
      <c r="AP805" s="68"/>
      <c r="AQ805" s="68"/>
      <c r="AR805" s="68"/>
      <c r="AS805" s="68"/>
      <c r="AT805" s="68"/>
      <c r="AU805" s="68"/>
    </row>
    <row r="806" spans="27:47">
      <c r="AA806" s="68"/>
      <c r="AB806" s="68"/>
      <c r="AC806" s="68"/>
      <c r="AD806" s="68"/>
      <c r="AE806" s="68"/>
      <c r="AG806" s="167"/>
      <c r="AN806" s="68"/>
      <c r="AO806" s="68"/>
      <c r="AP806" s="68"/>
      <c r="AQ806" s="68"/>
      <c r="AR806" s="68"/>
      <c r="AS806" s="68"/>
      <c r="AT806" s="68"/>
      <c r="AU806" s="68"/>
    </row>
    <row r="807" spans="27:47">
      <c r="AA807" s="68"/>
      <c r="AB807" s="68"/>
      <c r="AC807" s="68"/>
      <c r="AD807" s="68"/>
      <c r="AE807" s="68"/>
      <c r="AG807" s="167"/>
      <c r="AN807" s="68"/>
      <c r="AO807" s="68"/>
      <c r="AP807" s="68"/>
      <c r="AQ807" s="68"/>
      <c r="AR807" s="68"/>
      <c r="AS807" s="68"/>
      <c r="AT807" s="68"/>
      <c r="AU807" s="68"/>
    </row>
    <row r="808" spans="27:47">
      <c r="AA808" s="68"/>
      <c r="AB808" s="68"/>
      <c r="AC808" s="68"/>
      <c r="AD808" s="68"/>
      <c r="AE808" s="68"/>
      <c r="AG808" s="167"/>
      <c r="AN808" s="68"/>
      <c r="AO808" s="68"/>
      <c r="AP808" s="68"/>
      <c r="AQ808" s="68"/>
      <c r="AR808" s="68"/>
      <c r="AS808" s="68"/>
      <c r="AT808" s="68"/>
      <c r="AU808" s="68"/>
    </row>
    <row r="809" spans="27:47">
      <c r="AA809" s="68"/>
      <c r="AB809" s="68"/>
      <c r="AC809" s="68"/>
      <c r="AD809" s="68"/>
      <c r="AE809" s="68"/>
      <c r="AG809" s="167"/>
      <c r="AN809" s="68"/>
      <c r="AO809" s="68"/>
      <c r="AP809" s="68"/>
      <c r="AQ809" s="68"/>
      <c r="AR809" s="68"/>
      <c r="AS809" s="68"/>
      <c r="AT809" s="68"/>
      <c r="AU809" s="68"/>
    </row>
    <row r="810" spans="27:47">
      <c r="AA810" s="68"/>
      <c r="AB810" s="68"/>
      <c r="AC810" s="68"/>
      <c r="AD810" s="68"/>
      <c r="AE810" s="68"/>
      <c r="AG810" s="167"/>
      <c r="AN810" s="68"/>
      <c r="AO810" s="68"/>
      <c r="AP810" s="68"/>
      <c r="AQ810" s="68"/>
      <c r="AR810" s="68"/>
      <c r="AS810" s="68"/>
      <c r="AT810" s="68"/>
      <c r="AU810" s="68"/>
    </row>
    <row r="811" spans="27:47">
      <c r="AA811" s="68"/>
      <c r="AB811" s="68"/>
      <c r="AC811" s="68"/>
      <c r="AD811" s="68"/>
      <c r="AE811" s="68"/>
      <c r="AG811" s="167"/>
      <c r="AN811" s="68"/>
      <c r="AO811" s="68"/>
      <c r="AP811" s="68"/>
      <c r="AQ811" s="68"/>
      <c r="AR811" s="68"/>
      <c r="AS811" s="68"/>
      <c r="AT811" s="68"/>
      <c r="AU811" s="68"/>
    </row>
    <row r="812" spans="27:47">
      <c r="AA812" s="68"/>
      <c r="AB812" s="68"/>
      <c r="AC812" s="68"/>
      <c r="AD812" s="68"/>
      <c r="AE812" s="68"/>
      <c r="AG812" s="167"/>
      <c r="AN812" s="68"/>
      <c r="AO812" s="68"/>
      <c r="AP812" s="68"/>
      <c r="AQ812" s="68"/>
      <c r="AR812" s="68"/>
      <c r="AS812" s="68"/>
      <c r="AT812" s="68"/>
      <c r="AU812" s="68"/>
    </row>
    <row r="813" spans="27:47">
      <c r="AA813" s="68"/>
      <c r="AB813" s="68"/>
      <c r="AC813" s="68"/>
      <c r="AD813" s="68"/>
      <c r="AE813" s="68"/>
      <c r="AG813" s="167"/>
      <c r="AN813" s="68"/>
      <c r="AO813" s="68"/>
      <c r="AP813" s="68"/>
      <c r="AQ813" s="68"/>
      <c r="AR813" s="68"/>
      <c r="AS813" s="68"/>
      <c r="AT813" s="68"/>
      <c r="AU813" s="68"/>
    </row>
    <row r="814" spans="27:47">
      <c r="AA814" s="68"/>
      <c r="AB814" s="68"/>
      <c r="AC814" s="68"/>
      <c r="AD814" s="68"/>
      <c r="AE814" s="68"/>
      <c r="AG814" s="167"/>
      <c r="AN814" s="68"/>
      <c r="AO814" s="68"/>
      <c r="AP814" s="68"/>
      <c r="AQ814" s="68"/>
      <c r="AR814" s="68"/>
      <c r="AS814" s="68"/>
      <c r="AT814" s="68"/>
      <c r="AU814" s="68"/>
    </row>
    <row r="815" spans="27:47">
      <c r="AA815" s="68"/>
      <c r="AB815" s="68"/>
      <c r="AC815" s="68"/>
      <c r="AD815" s="68"/>
      <c r="AE815" s="68"/>
      <c r="AG815" s="167"/>
      <c r="AN815" s="68"/>
      <c r="AO815" s="68"/>
      <c r="AP815" s="68"/>
      <c r="AQ815" s="68"/>
      <c r="AR815" s="68"/>
      <c r="AS815" s="68"/>
      <c r="AT815" s="68"/>
      <c r="AU815" s="68"/>
    </row>
    <row r="816" spans="27:47">
      <c r="AA816" s="68"/>
      <c r="AB816" s="68"/>
      <c r="AC816" s="68"/>
      <c r="AD816" s="68"/>
      <c r="AE816" s="68"/>
      <c r="AG816" s="167"/>
      <c r="AN816" s="68"/>
      <c r="AO816" s="68"/>
      <c r="AP816" s="68"/>
      <c r="AQ816" s="68"/>
      <c r="AR816" s="68"/>
      <c r="AS816" s="68"/>
      <c r="AT816" s="68"/>
      <c r="AU816" s="68"/>
    </row>
    <row r="817" spans="27:64">
      <c r="AA817" s="68"/>
      <c r="AB817" s="68"/>
      <c r="AC817" s="68"/>
      <c r="AD817" s="68"/>
      <c r="AE817" s="68"/>
      <c r="AG817" s="167"/>
      <c r="AN817" s="68"/>
      <c r="AO817" s="68"/>
      <c r="AP817" s="68"/>
      <c r="AQ817" s="68"/>
      <c r="AR817" s="68"/>
      <c r="AS817" s="68"/>
      <c r="AT817" s="68"/>
      <c r="AU817" s="68"/>
    </row>
    <row r="818" spans="27:64">
      <c r="AA818" s="68"/>
      <c r="AB818" s="68"/>
      <c r="AC818" s="68"/>
      <c r="AD818" s="68"/>
      <c r="AE818" s="68"/>
      <c r="AG818" s="167"/>
      <c r="AN818" s="68"/>
      <c r="AO818" s="68"/>
      <c r="AP818" s="68"/>
      <c r="AQ818" s="68"/>
      <c r="AR818" s="68"/>
      <c r="AS818" s="68"/>
      <c r="AT818" s="68"/>
      <c r="AU818" s="68"/>
    </row>
    <row r="819" spans="27:64">
      <c r="AA819" s="68"/>
      <c r="AB819" s="68"/>
      <c r="AC819" s="68"/>
      <c r="AD819" s="68"/>
      <c r="AE819" s="68"/>
      <c r="AG819" s="167"/>
      <c r="AN819" s="68"/>
      <c r="AO819" s="68"/>
      <c r="AP819" s="68"/>
      <c r="AQ819" s="68"/>
      <c r="AR819" s="68"/>
      <c r="AS819" s="68"/>
      <c r="AT819" s="68"/>
      <c r="AU819" s="68"/>
    </row>
    <row r="820" spans="27:64">
      <c r="AA820" s="68"/>
      <c r="AB820" s="68"/>
      <c r="AC820" s="68"/>
      <c r="AD820" s="68"/>
      <c r="AE820" s="68"/>
      <c r="AG820" s="167"/>
      <c r="AN820" s="68"/>
      <c r="AO820" s="68"/>
      <c r="AP820" s="68"/>
      <c r="AQ820" s="68"/>
      <c r="AR820" s="68"/>
      <c r="AS820" s="68"/>
      <c r="AT820" s="68"/>
      <c r="AU820" s="68"/>
    </row>
    <row r="821" spans="27:64">
      <c r="AA821" s="68"/>
      <c r="AB821" s="68"/>
      <c r="AC821" s="68"/>
      <c r="AD821" s="68"/>
      <c r="AE821" s="68"/>
      <c r="AG821" s="167"/>
      <c r="AN821" s="68"/>
      <c r="AO821" s="68"/>
      <c r="AP821" s="68"/>
      <c r="AQ821" s="68"/>
      <c r="AR821" s="68"/>
      <c r="AS821" s="68"/>
      <c r="AT821" s="68"/>
      <c r="AU821" s="68"/>
      <c r="AV821" s="68"/>
      <c r="AW821" s="68"/>
      <c r="AX821" s="68"/>
      <c r="AY821" s="68"/>
      <c r="AZ821" s="68"/>
      <c r="BA821" s="68"/>
      <c r="BB821" s="68"/>
      <c r="BC821" s="68"/>
      <c r="BD821" s="68"/>
      <c r="BE821" s="68"/>
      <c r="BF821" s="68"/>
      <c r="BG821" s="68"/>
      <c r="BH821" s="68"/>
      <c r="BI821" s="68"/>
      <c r="BJ821" s="68"/>
      <c r="BK821" s="68"/>
      <c r="BL821" s="68"/>
    </row>
    <row r="822" spans="27:64">
      <c r="AA822" s="68"/>
      <c r="AB822" s="68"/>
      <c r="AC822" s="68"/>
      <c r="AD822" s="68"/>
      <c r="AE822" s="68"/>
      <c r="AG822" s="167"/>
      <c r="AN822" s="68"/>
      <c r="AO822" s="68"/>
      <c r="AP822" s="68"/>
      <c r="AQ822" s="68"/>
      <c r="AR822" s="68"/>
      <c r="AS822" s="68"/>
      <c r="AT822" s="68"/>
      <c r="AU822" s="68"/>
      <c r="AV822" s="68"/>
      <c r="AX822" s="68"/>
      <c r="AY822" s="68"/>
      <c r="AZ822" s="68"/>
      <c r="BA822" s="68"/>
      <c r="BB822" s="68"/>
      <c r="BC822" s="68"/>
      <c r="BD822" s="68"/>
      <c r="BE822" s="68"/>
      <c r="BF822" s="68"/>
      <c r="BG822" s="68"/>
      <c r="BH822" s="68"/>
      <c r="BI822" s="68"/>
      <c r="BJ822" s="68"/>
      <c r="BK822" s="68"/>
      <c r="BL822" s="68"/>
    </row>
    <row r="823" spans="27:64">
      <c r="AA823" s="68"/>
      <c r="AB823" s="68"/>
      <c r="AC823" s="68"/>
      <c r="AD823" s="68"/>
      <c r="AE823" s="68"/>
      <c r="AG823" s="167"/>
      <c r="AN823" s="68"/>
      <c r="AO823" s="68"/>
      <c r="AP823" s="68"/>
      <c r="AQ823" s="68"/>
      <c r="AR823" s="68"/>
      <c r="AS823" s="68"/>
      <c r="AT823" s="68"/>
      <c r="AU823" s="68"/>
    </row>
    <row r="824" spans="27:64">
      <c r="AA824" s="68"/>
      <c r="AB824" s="68"/>
      <c r="AC824" s="68"/>
      <c r="AD824" s="68"/>
      <c r="AE824" s="68"/>
      <c r="AG824" s="167"/>
      <c r="AN824" s="68"/>
      <c r="AO824" s="68"/>
      <c r="AP824" s="68"/>
      <c r="AQ824" s="68"/>
      <c r="AR824" s="68"/>
      <c r="AS824" s="68"/>
      <c r="AT824" s="68"/>
      <c r="AU824" s="68"/>
    </row>
    <row r="825" spans="27:64">
      <c r="AA825" s="68"/>
      <c r="AB825" s="68"/>
      <c r="AC825" s="68"/>
      <c r="AD825" s="68"/>
      <c r="AE825" s="68"/>
      <c r="AG825" s="167"/>
      <c r="AN825" s="68"/>
      <c r="AO825" s="68"/>
      <c r="AP825" s="68"/>
      <c r="AQ825" s="68"/>
      <c r="AR825" s="68"/>
      <c r="AS825" s="68"/>
      <c r="AT825" s="68"/>
      <c r="AU825" s="68"/>
    </row>
    <row r="826" spans="27:64">
      <c r="AA826" s="68"/>
      <c r="AB826" s="68"/>
      <c r="AC826" s="68"/>
      <c r="AD826" s="68"/>
      <c r="AE826" s="68"/>
      <c r="AG826" s="167"/>
      <c r="AN826" s="68"/>
      <c r="AO826" s="68"/>
      <c r="AP826" s="68"/>
      <c r="AQ826" s="68"/>
      <c r="AR826" s="68"/>
      <c r="AS826" s="68"/>
      <c r="AT826" s="68"/>
      <c r="AU826" s="68"/>
    </row>
    <row r="827" spans="27:64">
      <c r="AA827" s="68"/>
      <c r="AB827" s="68"/>
      <c r="AC827" s="68"/>
      <c r="AD827" s="68"/>
      <c r="AE827" s="68"/>
      <c r="AG827" s="167"/>
      <c r="AN827" s="68"/>
      <c r="AO827" s="68"/>
      <c r="AP827" s="68"/>
      <c r="AQ827" s="68"/>
      <c r="AR827" s="68"/>
      <c r="AS827" s="68"/>
      <c r="AT827" s="68"/>
      <c r="AU827" s="68"/>
    </row>
    <row r="828" spans="27:64">
      <c r="AA828" s="68"/>
      <c r="AB828" s="68"/>
      <c r="AC828" s="68"/>
      <c r="AD828" s="68"/>
      <c r="AE828" s="68"/>
      <c r="AG828" s="167"/>
      <c r="AN828" s="68"/>
      <c r="AO828" s="68"/>
      <c r="AP828" s="68"/>
      <c r="AQ828" s="68"/>
      <c r="AR828" s="68"/>
      <c r="AS828" s="68"/>
      <c r="AT828" s="68"/>
      <c r="AU828" s="68"/>
    </row>
    <row r="829" spans="27:64">
      <c r="AA829" s="68"/>
      <c r="AB829" s="68"/>
      <c r="AC829" s="68"/>
      <c r="AD829" s="68"/>
      <c r="AE829" s="68"/>
      <c r="AG829" s="167"/>
      <c r="AN829" s="68"/>
      <c r="AO829" s="68"/>
      <c r="AP829" s="68"/>
      <c r="AQ829" s="68"/>
      <c r="AR829" s="68"/>
      <c r="AS829" s="68"/>
      <c r="AT829" s="68"/>
      <c r="AU829" s="68"/>
    </row>
    <row r="830" spans="27:64">
      <c r="AA830" s="68"/>
      <c r="AB830" s="68"/>
      <c r="AC830" s="68"/>
      <c r="AD830" s="68"/>
      <c r="AE830" s="68"/>
      <c r="AG830" s="167"/>
      <c r="AN830" s="68"/>
      <c r="AO830" s="68"/>
      <c r="AP830" s="68"/>
      <c r="AQ830" s="68"/>
      <c r="AR830" s="68"/>
      <c r="AS830" s="68"/>
      <c r="AT830" s="68"/>
      <c r="AU830" s="68"/>
    </row>
    <row r="831" spans="27:64">
      <c r="AA831" s="68"/>
      <c r="AB831" s="68"/>
      <c r="AC831" s="68"/>
      <c r="AD831" s="68"/>
      <c r="AE831" s="68"/>
      <c r="AG831" s="167"/>
      <c r="AN831" s="68"/>
      <c r="AO831" s="68"/>
      <c r="AP831" s="68"/>
      <c r="AQ831" s="68"/>
      <c r="AR831" s="68"/>
      <c r="AS831" s="68"/>
      <c r="AT831" s="68"/>
      <c r="AU831" s="68"/>
    </row>
    <row r="832" spans="27:64">
      <c r="AA832" s="68"/>
      <c r="AB832" s="68"/>
      <c r="AC832" s="68"/>
      <c r="AD832" s="68"/>
      <c r="AE832" s="68"/>
      <c r="AG832" s="167"/>
      <c r="AN832" s="68"/>
      <c r="AO832" s="68"/>
      <c r="AP832" s="68"/>
      <c r="AQ832" s="68"/>
      <c r="AR832" s="68"/>
      <c r="AS832" s="68"/>
      <c r="AT832" s="68"/>
      <c r="AU832" s="68"/>
    </row>
    <row r="833" spans="27:50">
      <c r="AA833" s="68"/>
      <c r="AB833" s="68"/>
      <c r="AC833" s="68"/>
      <c r="AD833" s="68"/>
      <c r="AE833" s="68"/>
      <c r="AG833" s="167"/>
      <c r="AN833" s="68"/>
      <c r="AO833" s="68"/>
      <c r="AP833" s="68"/>
      <c r="AQ833" s="68"/>
      <c r="AR833" s="68"/>
      <c r="AS833" s="68"/>
      <c r="AT833" s="68"/>
      <c r="AU833" s="68"/>
      <c r="AV833" s="68"/>
      <c r="AX833" s="68"/>
    </row>
    <row r="834" spans="27:50">
      <c r="AA834" s="68"/>
      <c r="AB834" s="68"/>
      <c r="AC834" s="68"/>
      <c r="AD834" s="68"/>
      <c r="AE834" s="68"/>
      <c r="AG834" s="167"/>
      <c r="AN834" s="68"/>
      <c r="AO834" s="68"/>
      <c r="AP834" s="68"/>
      <c r="AQ834" s="68"/>
      <c r="AR834" s="68"/>
      <c r="AS834" s="68"/>
      <c r="AT834" s="68"/>
      <c r="AU834" s="68"/>
    </row>
    <row r="835" spans="27:50">
      <c r="AA835" s="68"/>
      <c r="AB835" s="68"/>
      <c r="AC835" s="68"/>
      <c r="AD835" s="68"/>
      <c r="AE835" s="68"/>
      <c r="AG835" s="167"/>
      <c r="AN835" s="68"/>
      <c r="AO835" s="68"/>
      <c r="AP835" s="68"/>
      <c r="AQ835" s="68"/>
      <c r="AR835" s="68"/>
      <c r="AS835" s="68"/>
      <c r="AT835" s="68"/>
      <c r="AU835" s="68"/>
    </row>
    <row r="836" spans="27:50">
      <c r="AA836" s="68"/>
      <c r="AB836" s="68"/>
      <c r="AC836" s="68"/>
      <c r="AD836" s="68"/>
      <c r="AE836" s="68"/>
      <c r="AG836" s="167"/>
      <c r="AN836" s="68"/>
      <c r="AO836" s="68"/>
      <c r="AP836" s="68"/>
      <c r="AQ836" s="68"/>
      <c r="AR836" s="68"/>
      <c r="AS836" s="68"/>
      <c r="AT836" s="68"/>
      <c r="AU836" s="68"/>
    </row>
    <row r="837" spans="27:50">
      <c r="AA837" s="68"/>
      <c r="AB837" s="68"/>
      <c r="AC837" s="68"/>
      <c r="AD837" s="68"/>
      <c r="AE837" s="68"/>
      <c r="AG837" s="167"/>
      <c r="AN837" s="68"/>
      <c r="AO837" s="68"/>
      <c r="AP837" s="68"/>
      <c r="AQ837" s="68"/>
      <c r="AR837" s="68"/>
      <c r="AS837" s="68"/>
      <c r="AT837" s="68"/>
      <c r="AU837" s="68"/>
    </row>
    <row r="838" spans="27:50">
      <c r="AA838" s="68"/>
      <c r="AB838" s="68"/>
      <c r="AC838" s="68"/>
      <c r="AD838" s="68"/>
      <c r="AE838" s="68"/>
      <c r="AG838" s="167"/>
      <c r="AN838" s="68"/>
      <c r="AO838" s="68"/>
      <c r="AP838" s="68"/>
      <c r="AQ838" s="68"/>
      <c r="AR838" s="68"/>
      <c r="AS838" s="68"/>
      <c r="AT838" s="68"/>
      <c r="AU838" s="68"/>
    </row>
    <row r="839" spans="27:50">
      <c r="AA839" s="68"/>
      <c r="AB839" s="68"/>
      <c r="AC839" s="68"/>
      <c r="AD839" s="68"/>
      <c r="AE839" s="68"/>
      <c r="AG839" s="167"/>
      <c r="AN839" s="68"/>
      <c r="AO839" s="68"/>
      <c r="AP839" s="68"/>
      <c r="AQ839" s="68"/>
      <c r="AR839" s="68"/>
      <c r="AS839" s="68"/>
      <c r="AT839" s="68"/>
      <c r="AU839" s="68"/>
    </row>
    <row r="840" spans="27:50">
      <c r="AA840" s="68"/>
      <c r="AB840" s="68"/>
      <c r="AC840" s="68"/>
      <c r="AD840" s="68"/>
      <c r="AE840" s="68"/>
      <c r="AG840" s="167"/>
      <c r="AN840" s="68"/>
      <c r="AO840" s="68"/>
      <c r="AP840" s="68"/>
      <c r="AQ840" s="68"/>
      <c r="AR840" s="68"/>
      <c r="AS840" s="68"/>
      <c r="AT840" s="68"/>
      <c r="AU840" s="68"/>
    </row>
    <row r="841" spans="27:50">
      <c r="AA841" s="68"/>
      <c r="AB841" s="68"/>
      <c r="AC841" s="68"/>
      <c r="AD841" s="68"/>
      <c r="AE841" s="68"/>
      <c r="AG841" s="167"/>
      <c r="AN841" s="68"/>
      <c r="AO841" s="68"/>
      <c r="AP841" s="68"/>
      <c r="AQ841" s="68"/>
      <c r="AR841" s="68"/>
      <c r="AS841" s="68"/>
      <c r="AT841" s="68"/>
      <c r="AU841" s="68"/>
    </row>
    <row r="842" spans="27:50">
      <c r="AA842" s="68"/>
      <c r="AB842" s="68"/>
      <c r="AC842" s="68"/>
      <c r="AD842" s="68"/>
      <c r="AE842" s="68"/>
      <c r="AG842" s="167"/>
      <c r="AN842" s="68"/>
      <c r="AO842" s="68"/>
      <c r="AP842" s="68"/>
      <c r="AQ842" s="68"/>
      <c r="AR842" s="68"/>
      <c r="AS842" s="68"/>
      <c r="AT842" s="68"/>
      <c r="AU842" s="68"/>
    </row>
    <row r="843" spans="27:50">
      <c r="AA843" s="68"/>
      <c r="AB843" s="68"/>
      <c r="AC843" s="68"/>
      <c r="AD843" s="68"/>
      <c r="AE843" s="68"/>
      <c r="AG843" s="167"/>
      <c r="AN843" s="68"/>
      <c r="AO843" s="68"/>
      <c r="AP843" s="68"/>
      <c r="AQ843" s="68"/>
      <c r="AR843" s="68"/>
      <c r="AS843" s="68"/>
      <c r="AT843" s="68"/>
      <c r="AU843" s="68"/>
    </row>
    <row r="844" spans="27:50">
      <c r="AA844" s="68"/>
      <c r="AB844" s="68"/>
      <c r="AC844" s="68"/>
      <c r="AD844" s="68"/>
      <c r="AE844" s="68"/>
      <c r="AG844" s="167"/>
      <c r="AN844" s="68"/>
      <c r="AO844" s="68"/>
      <c r="AP844" s="68"/>
      <c r="AQ844" s="68"/>
      <c r="AR844" s="68"/>
      <c r="AS844" s="68"/>
      <c r="AT844" s="68"/>
      <c r="AU844" s="68"/>
    </row>
    <row r="845" spans="27:50">
      <c r="AA845" s="68"/>
      <c r="AB845" s="68"/>
      <c r="AC845" s="68"/>
      <c r="AD845" s="68"/>
      <c r="AE845" s="68"/>
      <c r="AG845" s="167"/>
      <c r="AN845" s="68"/>
      <c r="AO845" s="68"/>
      <c r="AP845" s="68"/>
      <c r="AQ845" s="68"/>
      <c r="AR845" s="68"/>
      <c r="AS845" s="68"/>
      <c r="AT845" s="68"/>
      <c r="AU845" s="68"/>
    </row>
    <row r="846" spans="27:50">
      <c r="AA846" s="68"/>
      <c r="AB846" s="68"/>
      <c r="AC846" s="68"/>
      <c r="AD846" s="68"/>
      <c r="AE846" s="68"/>
      <c r="AG846" s="167"/>
      <c r="AN846" s="68"/>
      <c r="AO846" s="68"/>
      <c r="AP846" s="68"/>
      <c r="AQ846" s="68"/>
      <c r="AR846" s="68"/>
      <c r="AS846" s="68"/>
      <c r="AT846" s="68"/>
      <c r="AU846" s="68"/>
    </row>
    <row r="847" spans="27:50">
      <c r="AA847" s="68"/>
      <c r="AB847" s="68"/>
      <c r="AC847" s="68"/>
      <c r="AD847" s="68"/>
      <c r="AE847" s="68"/>
      <c r="AG847" s="167"/>
      <c r="AN847" s="68"/>
      <c r="AO847" s="68"/>
      <c r="AP847" s="68"/>
      <c r="AQ847" s="68"/>
      <c r="AR847" s="68"/>
      <c r="AS847" s="68"/>
      <c r="AT847" s="68"/>
      <c r="AU847" s="68"/>
    </row>
    <row r="848" spans="27:50">
      <c r="AA848" s="68"/>
      <c r="AB848" s="68"/>
      <c r="AC848" s="68"/>
      <c r="AD848" s="68"/>
      <c r="AE848" s="68"/>
      <c r="AG848" s="167"/>
      <c r="AN848" s="68"/>
      <c r="AO848" s="68"/>
      <c r="AP848" s="68"/>
      <c r="AQ848" s="68"/>
      <c r="AR848" s="68"/>
      <c r="AS848" s="68"/>
      <c r="AT848" s="68"/>
      <c r="AU848" s="68"/>
    </row>
    <row r="849" spans="27:47">
      <c r="AA849" s="68"/>
      <c r="AB849" s="68"/>
      <c r="AC849" s="68"/>
      <c r="AD849" s="68"/>
      <c r="AE849" s="68"/>
      <c r="AG849" s="167"/>
      <c r="AN849" s="68"/>
      <c r="AO849" s="68"/>
      <c r="AP849" s="68"/>
      <c r="AQ849" s="68"/>
      <c r="AR849" s="68"/>
      <c r="AS849" s="68"/>
      <c r="AT849" s="68"/>
      <c r="AU849" s="68"/>
    </row>
    <row r="850" spans="27:47">
      <c r="AA850" s="68"/>
      <c r="AB850" s="68"/>
      <c r="AC850" s="68"/>
      <c r="AD850" s="68"/>
      <c r="AE850" s="68"/>
      <c r="AG850" s="167"/>
      <c r="AN850" s="68"/>
      <c r="AO850" s="68"/>
      <c r="AP850" s="68"/>
      <c r="AQ850" s="68"/>
      <c r="AR850" s="68"/>
      <c r="AS850" s="68"/>
      <c r="AT850" s="68"/>
      <c r="AU850" s="68"/>
    </row>
    <row r="851" spans="27:47">
      <c r="AA851" s="68"/>
      <c r="AB851" s="68"/>
      <c r="AC851" s="68"/>
      <c r="AD851" s="68"/>
      <c r="AE851" s="68"/>
      <c r="AG851" s="167"/>
      <c r="AN851" s="68"/>
      <c r="AO851" s="68"/>
      <c r="AP851" s="68"/>
      <c r="AQ851" s="68"/>
      <c r="AR851" s="68"/>
      <c r="AS851" s="68"/>
      <c r="AT851" s="68"/>
      <c r="AU851" s="68"/>
    </row>
    <row r="852" spans="27:47">
      <c r="AA852" s="68"/>
      <c r="AB852" s="68"/>
      <c r="AC852" s="68"/>
      <c r="AD852" s="68"/>
      <c r="AE852" s="68"/>
      <c r="AG852" s="167"/>
      <c r="AN852" s="68"/>
      <c r="AO852" s="68"/>
      <c r="AP852" s="68"/>
      <c r="AQ852" s="68"/>
      <c r="AR852" s="68"/>
      <c r="AS852" s="68"/>
      <c r="AT852" s="68"/>
      <c r="AU852" s="68"/>
    </row>
    <row r="853" spans="27:47">
      <c r="AA853" s="68"/>
      <c r="AB853" s="68"/>
      <c r="AC853" s="68"/>
      <c r="AD853" s="68"/>
      <c r="AE853" s="68"/>
      <c r="AG853" s="167"/>
      <c r="AN853" s="68"/>
      <c r="AO853" s="68"/>
      <c r="AP853" s="68"/>
      <c r="AQ853" s="68"/>
      <c r="AR853" s="68"/>
      <c r="AS853" s="68"/>
      <c r="AT853" s="68"/>
      <c r="AU853" s="68"/>
    </row>
    <row r="854" spans="27:47">
      <c r="AA854" s="68"/>
      <c r="AB854" s="68"/>
      <c r="AC854" s="68"/>
      <c r="AD854" s="68"/>
      <c r="AE854" s="68"/>
      <c r="AG854" s="167"/>
      <c r="AN854" s="68"/>
      <c r="AO854" s="68"/>
      <c r="AP854" s="68"/>
      <c r="AQ854" s="68"/>
      <c r="AR854" s="68"/>
      <c r="AS854" s="68"/>
      <c r="AT854" s="68"/>
      <c r="AU854" s="68"/>
    </row>
    <row r="855" spans="27:47">
      <c r="AA855" s="68"/>
      <c r="AB855" s="68"/>
      <c r="AC855" s="68"/>
      <c r="AD855" s="68"/>
      <c r="AE855" s="68"/>
      <c r="AG855" s="167"/>
      <c r="AN855" s="68"/>
      <c r="AO855" s="68"/>
      <c r="AP855" s="68"/>
      <c r="AQ855" s="68"/>
      <c r="AR855" s="68"/>
      <c r="AS855" s="68"/>
      <c r="AT855" s="68"/>
      <c r="AU855" s="68"/>
    </row>
    <row r="856" spans="27:47">
      <c r="AA856" s="68"/>
      <c r="AB856" s="68"/>
      <c r="AC856" s="68"/>
      <c r="AD856" s="68"/>
      <c r="AE856" s="68"/>
      <c r="AG856" s="167"/>
      <c r="AN856" s="68"/>
      <c r="AO856" s="68"/>
      <c r="AP856" s="68"/>
      <c r="AQ856" s="68"/>
      <c r="AR856" s="68"/>
      <c r="AS856" s="68"/>
      <c r="AT856" s="68"/>
      <c r="AU856" s="68"/>
    </row>
    <row r="857" spans="27:47">
      <c r="AA857" s="68"/>
      <c r="AB857" s="68"/>
      <c r="AC857" s="68"/>
      <c r="AD857" s="68"/>
      <c r="AE857" s="68"/>
      <c r="AG857" s="167"/>
      <c r="AN857" s="68"/>
      <c r="AO857" s="68"/>
      <c r="AP857" s="68"/>
      <c r="AQ857" s="68"/>
      <c r="AR857" s="68"/>
      <c r="AS857" s="68"/>
      <c r="AT857" s="68"/>
      <c r="AU857" s="68"/>
    </row>
    <row r="858" spans="27:47">
      <c r="AA858" s="68"/>
      <c r="AB858" s="68"/>
      <c r="AC858" s="68"/>
      <c r="AD858" s="68"/>
      <c r="AE858" s="68"/>
      <c r="AG858" s="167"/>
      <c r="AN858" s="68"/>
      <c r="AO858" s="68"/>
      <c r="AP858" s="68"/>
      <c r="AQ858" s="68"/>
      <c r="AR858" s="68"/>
      <c r="AS858" s="68"/>
      <c r="AT858" s="68"/>
      <c r="AU858" s="68"/>
    </row>
    <row r="859" spans="27:47">
      <c r="AA859" s="68"/>
      <c r="AB859" s="68"/>
      <c r="AC859" s="68"/>
      <c r="AD859" s="68"/>
      <c r="AE859" s="68"/>
      <c r="AG859" s="167"/>
      <c r="AN859" s="68"/>
      <c r="AO859" s="68"/>
      <c r="AP859" s="68"/>
      <c r="AQ859" s="68"/>
      <c r="AR859" s="68"/>
      <c r="AS859" s="68"/>
      <c r="AT859" s="68"/>
      <c r="AU859" s="68"/>
    </row>
    <row r="860" spans="27:47">
      <c r="AA860" s="68"/>
      <c r="AB860" s="68"/>
      <c r="AC860" s="68"/>
      <c r="AD860" s="68"/>
      <c r="AE860" s="68"/>
      <c r="AG860" s="167"/>
      <c r="AN860" s="68"/>
      <c r="AO860" s="68"/>
      <c r="AP860" s="68"/>
      <c r="AQ860" s="68"/>
      <c r="AR860" s="68"/>
      <c r="AS860" s="68"/>
      <c r="AT860" s="68"/>
      <c r="AU860" s="68"/>
    </row>
    <row r="861" spans="27:47">
      <c r="AA861" s="68"/>
      <c r="AB861" s="68"/>
      <c r="AC861" s="68"/>
      <c r="AD861" s="68"/>
      <c r="AE861" s="68"/>
      <c r="AG861" s="167"/>
      <c r="AN861" s="68"/>
      <c r="AO861" s="68"/>
      <c r="AP861" s="68"/>
      <c r="AQ861" s="68"/>
      <c r="AR861" s="68"/>
      <c r="AS861" s="68"/>
      <c r="AT861" s="68"/>
      <c r="AU861" s="68"/>
    </row>
    <row r="862" spans="27:47">
      <c r="AA862" s="68"/>
      <c r="AB862" s="68"/>
      <c r="AC862" s="68"/>
      <c r="AD862" s="68"/>
      <c r="AE862" s="68"/>
      <c r="AG862" s="167"/>
      <c r="AN862" s="68"/>
      <c r="AO862" s="68"/>
      <c r="AP862" s="68"/>
      <c r="AQ862" s="68"/>
      <c r="AR862" s="68"/>
      <c r="AS862" s="68"/>
      <c r="AT862" s="68"/>
      <c r="AU862" s="68"/>
    </row>
    <row r="863" spans="27:47">
      <c r="AA863" s="68"/>
      <c r="AB863" s="68"/>
      <c r="AC863" s="68"/>
      <c r="AD863" s="68"/>
      <c r="AE863" s="68"/>
      <c r="AG863" s="167"/>
      <c r="AN863" s="68"/>
      <c r="AO863" s="68"/>
      <c r="AP863" s="68"/>
      <c r="AQ863" s="68"/>
      <c r="AR863" s="68"/>
      <c r="AS863" s="68"/>
      <c r="AT863" s="68"/>
      <c r="AU863" s="68"/>
    </row>
    <row r="864" spans="27:47">
      <c r="AA864" s="68"/>
      <c r="AB864" s="68"/>
      <c r="AC864" s="68"/>
      <c r="AD864" s="68"/>
      <c r="AE864" s="68"/>
      <c r="AG864" s="167"/>
      <c r="AN864" s="68"/>
      <c r="AO864" s="68"/>
      <c r="AP864" s="68"/>
      <c r="AQ864" s="68"/>
      <c r="AR864" s="68"/>
      <c r="AS864" s="68"/>
      <c r="AT864" s="68"/>
      <c r="AU864" s="68"/>
    </row>
    <row r="865" spans="27:47">
      <c r="AA865" s="68"/>
      <c r="AB865" s="68"/>
      <c r="AC865" s="68"/>
      <c r="AD865" s="68"/>
      <c r="AE865" s="68"/>
      <c r="AG865" s="167"/>
      <c r="AN865" s="68"/>
      <c r="AO865" s="68"/>
      <c r="AP865" s="68"/>
      <c r="AQ865" s="68"/>
      <c r="AR865" s="68"/>
      <c r="AS865" s="68"/>
      <c r="AT865" s="68"/>
      <c r="AU865" s="68"/>
    </row>
    <row r="866" spans="27:47">
      <c r="AA866" s="68"/>
      <c r="AB866" s="68"/>
      <c r="AC866" s="68"/>
      <c r="AD866" s="68"/>
      <c r="AE866" s="68"/>
      <c r="AG866" s="167"/>
      <c r="AN866" s="68"/>
      <c r="AO866" s="68"/>
      <c r="AP866" s="68"/>
      <c r="AQ866" s="68"/>
      <c r="AR866" s="68"/>
      <c r="AS866" s="68"/>
      <c r="AT866" s="68"/>
      <c r="AU866" s="68"/>
    </row>
    <row r="867" spans="27:47">
      <c r="AA867" s="68"/>
      <c r="AB867" s="68"/>
      <c r="AC867" s="68"/>
      <c r="AD867" s="68"/>
      <c r="AE867" s="68"/>
      <c r="AG867" s="167"/>
      <c r="AN867" s="68"/>
      <c r="AO867" s="68"/>
      <c r="AP867" s="68"/>
      <c r="AQ867" s="68"/>
      <c r="AR867" s="68"/>
      <c r="AS867" s="68"/>
      <c r="AT867" s="68"/>
      <c r="AU867" s="68"/>
    </row>
    <row r="868" spans="27:47">
      <c r="AA868" s="68"/>
      <c r="AB868" s="68"/>
      <c r="AC868" s="68"/>
      <c r="AD868" s="68"/>
      <c r="AE868" s="68"/>
      <c r="AG868" s="167"/>
      <c r="AN868" s="68"/>
      <c r="AO868" s="68"/>
      <c r="AP868" s="68"/>
      <c r="AQ868" s="68"/>
      <c r="AR868" s="68"/>
      <c r="AS868" s="68"/>
      <c r="AT868" s="68"/>
      <c r="AU868" s="68"/>
    </row>
    <row r="869" spans="27:47">
      <c r="AA869" s="68"/>
      <c r="AB869" s="68"/>
      <c r="AC869" s="68"/>
      <c r="AD869" s="68"/>
      <c r="AE869" s="68"/>
      <c r="AG869" s="167"/>
      <c r="AN869" s="68"/>
      <c r="AO869" s="68"/>
      <c r="AP869" s="68"/>
      <c r="AQ869" s="68"/>
      <c r="AR869" s="68"/>
      <c r="AS869" s="68"/>
      <c r="AT869" s="68"/>
      <c r="AU869" s="68"/>
    </row>
    <row r="870" spans="27:47">
      <c r="AA870" s="68"/>
      <c r="AB870" s="68"/>
      <c r="AC870" s="68"/>
      <c r="AD870" s="68"/>
      <c r="AE870" s="68"/>
      <c r="AG870" s="167"/>
      <c r="AN870" s="68"/>
      <c r="AO870" s="68"/>
      <c r="AP870" s="68"/>
      <c r="AQ870" s="68"/>
      <c r="AR870" s="68"/>
      <c r="AS870" s="68"/>
      <c r="AT870" s="68"/>
      <c r="AU870" s="68"/>
    </row>
    <row r="871" spans="27:47">
      <c r="AA871" s="68"/>
      <c r="AB871" s="68"/>
      <c r="AC871" s="68"/>
      <c r="AD871" s="68"/>
      <c r="AE871" s="68"/>
      <c r="AG871" s="167"/>
      <c r="AN871" s="68"/>
      <c r="AO871" s="68"/>
      <c r="AP871" s="68"/>
      <c r="AQ871" s="68"/>
      <c r="AR871" s="68"/>
      <c r="AS871" s="68"/>
      <c r="AT871" s="68"/>
      <c r="AU871" s="68"/>
    </row>
    <row r="872" spans="27:47">
      <c r="AA872" s="68"/>
      <c r="AB872" s="68"/>
      <c r="AC872" s="68"/>
      <c r="AD872" s="68"/>
      <c r="AE872" s="68"/>
      <c r="AG872" s="167"/>
      <c r="AN872" s="68"/>
      <c r="AO872" s="68"/>
      <c r="AP872" s="68"/>
      <c r="AQ872" s="68"/>
      <c r="AR872" s="68"/>
      <c r="AS872" s="68"/>
      <c r="AT872" s="68"/>
      <c r="AU872" s="68"/>
    </row>
    <row r="873" spans="27:47">
      <c r="AA873" s="68"/>
      <c r="AB873" s="68"/>
      <c r="AC873" s="68"/>
      <c r="AD873" s="68"/>
      <c r="AE873" s="68"/>
      <c r="AG873" s="167"/>
      <c r="AN873" s="68"/>
      <c r="AO873" s="68"/>
      <c r="AP873" s="68"/>
      <c r="AQ873" s="68"/>
      <c r="AR873" s="68"/>
      <c r="AS873" s="68"/>
      <c r="AT873" s="68"/>
      <c r="AU873" s="68"/>
    </row>
    <row r="874" spans="27:47">
      <c r="AA874" s="68"/>
      <c r="AB874" s="68"/>
      <c r="AC874" s="68"/>
      <c r="AD874" s="68"/>
      <c r="AE874" s="68"/>
      <c r="AG874" s="167"/>
      <c r="AN874" s="68"/>
      <c r="AO874" s="68"/>
      <c r="AP874" s="68"/>
      <c r="AQ874" s="68"/>
      <c r="AR874" s="68"/>
      <c r="AS874" s="68"/>
      <c r="AT874" s="68"/>
      <c r="AU874" s="68"/>
    </row>
    <row r="875" spans="27:47">
      <c r="AA875" s="68"/>
      <c r="AB875" s="68"/>
      <c r="AC875" s="68"/>
      <c r="AD875" s="68"/>
      <c r="AE875" s="68"/>
      <c r="AG875" s="167"/>
      <c r="AN875" s="68"/>
      <c r="AO875" s="68"/>
      <c r="AP875" s="68"/>
      <c r="AQ875" s="68"/>
      <c r="AR875" s="68"/>
      <c r="AS875" s="68"/>
      <c r="AT875" s="68"/>
      <c r="AU875" s="68"/>
    </row>
    <row r="876" spans="27:47">
      <c r="AA876" s="68"/>
      <c r="AB876" s="68"/>
      <c r="AC876" s="68"/>
      <c r="AD876" s="68"/>
      <c r="AE876" s="68"/>
      <c r="AG876" s="167"/>
      <c r="AN876" s="68"/>
      <c r="AO876" s="68"/>
      <c r="AP876" s="68"/>
      <c r="AQ876" s="68"/>
      <c r="AR876" s="68"/>
      <c r="AS876" s="68"/>
      <c r="AT876" s="68"/>
      <c r="AU876" s="68"/>
    </row>
    <row r="877" spans="27:47">
      <c r="AA877" s="68"/>
      <c r="AB877" s="68"/>
      <c r="AC877" s="68"/>
      <c r="AD877" s="68"/>
      <c r="AE877" s="68"/>
      <c r="AG877" s="167"/>
      <c r="AN877" s="68"/>
      <c r="AO877" s="68"/>
      <c r="AP877" s="68"/>
      <c r="AQ877" s="68"/>
      <c r="AR877" s="68"/>
      <c r="AS877" s="68"/>
      <c r="AT877" s="68"/>
      <c r="AU877" s="68"/>
    </row>
    <row r="878" spans="27:47">
      <c r="AA878" s="68"/>
      <c r="AB878" s="68"/>
      <c r="AC878" s="68"/>
      <c r="AD878" s="68"/>
      <c r="AE878" s="68"/>
      <c r="AG878" s="167"/>
      <c r="AN878" s="68"/>
      <c r="AO878" s="68"/>
      <c r="AP878" s="68"/>
      <c r="AQ878" s="68"/>
      <c r="AR878" s="68"/>
      <c r="AS878" s="68"/>
      <c r="AT878" s="68"/>
      <c r="AU878" s="68"/>
    </row>
    <row r="879" spans="27:47">
      <c r="AA879" s="68"/>
      <c r="AB879" s="68"/>
      <c r="AC879" s="68"/>
      <c r="AD879" s="68"/>
      <c r="AE879" s="68"/>
      <c r="AG879" s="167"/>
      <c r="AN879" s="68"/>
      <c r="AO879" s="68"/>
      <c r="AP879" s="68"/>
      <c r="AQ879" s="68"/>
      <c r="AR879" s="68"/>
      <c r="AS879" s="68"/>
      <c r="AT879" s="68"/>
      <c r="AU879" s="68"/>
    </row>
    <row r="880" spans="27:47">
      <c r="AA880" s="68"/>
      <c r="AB880" s="68"/>
      <c r="AC880" s="68"/>
      <c r="AD880" s="68"/>
      <c r="AE880" s="68"/>
      <c r="AG880" s="167"/>
      <c r="AN880" s="68"/>
      <c r="AO880" s="68"/>
      <c r="AP880" s="68"/>
      <c r="AQ880" s="68"/>
      <c r="AR880" s="68"/>
      <c r="AS880" s="68"/>
      <c r="AT880" s="68"/>
      <c r="AU880" s="68"/>
    </row>
    <row r="881" spans="27:48">
      <c r="AA881" s="68"/>
      <c r="AB881" s="68"/>
      <c r="AC881" s="68"/>
      <c r="AD881" s="68"/>
      <c r="AE881" s="68"/>
      <c r="AG881" s="167"/>
      <c r="AN881" s="68"/>
      <c r="AO881" s="68"/>
      <c r="AP881" s="68"/>
      <c r="AQ881" s="68"/>
      <c r="AR881" s="68"/>
      <c r="AS881" s="68"/>
      <c r="AT881" s="68"/>
      <c r="AU881" s="68"/>
    </row>
    <row r="882" spans="27:48">
      <c r="AA882" s="68"/>
      <c r="AB882" s="68"/>
      <c r="AC882" s="68"/>
      <c r="AD882" s="68"/>
      <c r="AE882" s="68"/>
      <c r="AG882" s="167"/>
      <c r="AN882" s="68"/>
      <c r="AO882" s="68"/>
      <c r="AP882" s="68"/>
      <c r="AQ882" s="68"/>
      <c r="AR882" s="68"/>
      <c r="AS882" s="68"/>
      <c r="AT882" s="68"/>
      <c r="AU882" s="68"/>
    </row>
    <row r="883" spans="27:48">
      <c r="AA883" s="68"/>
      <c r="AB883" s="68"/>
      <c r="AC883" s="68"/>
      <c r="AD883" s="68"/>
      <c r="AE883" s="68"/>
      <c r="AG883" s="167"/>
      <c r="AN883" s="68"/>
      <c r="AO883" s="68"/>
      <c r="AP883" s="68"/>
      <c r="AQ883" s="68"/>
      <c r="AR883" s="68"/>
      <c r="AS883" s="68"/>
      <c r="AT883" s="68"/>
      <c r="AU883" s="68"/>
    </row>
    <row r="884" spans="27:48">
      <c r="AA884" s="68"/>
      <c r="AB884" s="68"/>
      <c r="AC884" s="68"/>
      <c r="AD884" s="68"/>
      <c r="AE884" s="68"/>
      <c r="AG884" s="167"/>
      <c r="AN884" s="68"/>
      <c r="AO884" s="68"/>
      <c r="AP884" s="68"/>
      <c r="AQ884" s="68"/>
      <c r="AR884" s="68"/>
      <c r="AS884" s="68"/>
      <c r="AT884" s="68"/>
      <c r="AU884" s="68"/>
    </row>
    <row r="885" spans="27:48">
      <c r="AA885" s="68"/>
      <c r="AB885" s="68"/>
      <c r="AC885" s="68"/>
      <c r="AD885" s="68"/>
      <c r="AE885" s="68"/>
      <c r="AG885" s="167"/>
      <c r="AN885" s="68"/>
      <c r="AO885" s="68"/>
      <c r="AP885" s="68"/>
      <c r="AQ885" s="68"/>
      <c r="AR885" s="68"/>
      <c r="AS885" s="68"/>
      <c r="AT885" s="68"/>
      <c r="AU885" s="68"/>
    </row>
    <row r="886" spans="27:48">
      <c r="AA886" s="68"/>
      <c r="AB886" s="68"/>
      <c r="AC886" s="68"/>
      <c r="AD886" s="68"/>
      <c r="AE886" s="68"/>
      <c r="AG886" s="167"/>
      <c r="AN886" s="68"/>
      <c r="AO886" s="68"/>
      <c r="AP886" s="68"/>
      <c r="AQ886" s="68"/>
      <c r="AR886" s="68"/>
      <c r="AS886" s="68"/>
      <c r="AT886" s="68"/>
      <c r="AU886" s="68"/>
    </row>
    <row r="887" spans="27:48">
      <c r="AA887" s="68"/>
      <c r="AB887" s="68"/>
      <c r="AC887" s="68"/>
      <c r="AD887" s="68"/>
      <c r="AE887" s="68"/>
      <c r="AG887" s="167"/>
      <c r="AN887" s="68"/>
      <c r="AO887" s="68"/>
      <c r="AP887" s="68"/>
      <c r="AQ887" s="68"/>
      <c r="AR887" s="68"/>
      <c r="AS887" s="68"/>
      <c r="AT887" s="68"/>
      <c r="AU887" s="68"/>
    </row>
    <row r="888" spans="27:48">
      <c r="AA888" s="68"/>
      <c r="AB888" s="68"/>
      <c r="AC888" s="68"/>
      <c r="AD888" s="68"/>
      <c r="AE888" s="68"/>
      <c r="AG888" s="167"/>
      <c r="AN888" s="68"/>
      <c r="AO888" s="68"/>
      <c r="AP888" s="68"/>
      <c r="AQ888" s="68"/>
      <c r="AR888" s="68"/>
      <c r="AS888" s="68"/>
      <c r="AT888" s="68"/>
      <c r="AU888" s="68"/>
      <c r="AV888" s="68"/>
    </row>
    <row r="889" spans="27:48">
      <c r="AA889" s="68"/>
      <c r="AB889" s="68"/>
      <c r="AC889" s="68"/>
      <c r="AD889" s="68"/>
      <c r="AE889" s="68"/>
      <c r="AG889" s="167"/>
      <c r="AN889" s="68"/>
      <c r="AO889" s="68"/>
      <c r="AP889" s="68"/>
      <c r="AQ889" s="68"/>
      <c r="AR889" s="68"/>
      <c r="AS889" s="68"/>
      <c r="AT889" s="68"/>
      <c r="AU889" s="68"/>
    </row>
    <row r="890" spans="27:48">
      <c r="AA890" s="68"/>
      <c r="AB890" s="68"/>
      <c r="AC890" s="68"/>
      <c r="AD890" s="68"/>
      <c r="AE890" s="68"/>
      <c r="AG890" s="167"/>
      <c r="AN890" s="68"/>
      <c r="AO890" s="68"/>
      <c r="AP890" s="68"/>
      <c r="AQ890" s="68"/>
      <c r="AR890" s="68"/>
      <c r="AS890" s="68"/>
      <c r="AT890" s="68"/>
      <c r="AU890" s="68"/>
    </row>
    <row r="891" spans="27:48">
      <c r="AA891" s="68"/>
      <c r="AB891" s="68"/>
      <c r="AC891" s="68"/>
      <c r="AD891" s="68"/>
      <c r="AE891" s="68"/>
      <c r="AG891" s="167"/>
      <c r="AN891" s="68"/>
      <c r="AO891" s="68"/>
      <c r="AP891" s="68"/>
      <c r="AQ891" s="68"/>
      <c r="AR891" s="68"/>
      <c r="AS891" s="68"/>
      <c r="AT891" s="68"/>
      <c r="AU891" s="68"/>
    </row>
    <row r="892" spans="27:48">
      <c r="AA892" s="68"/>
      <c r="AB892" s="68"/>
      <c r="AC892" s="68"/>
      <c r="AD892" s="68"/>
      <c r="AE892" s="68"/>
      <c r="AG892" s="167"/>
      <c r="AN892" s="68"/>
      <c r="AO892" s="68"/>
      <c r="AP892" s="68"/>
      <c r="AQ892" s="68"/>
      <c r="AR892" s="68"/>
      <c r="AS892" s="68"/>
      <c r="AT892" s="68"/>
      <c r="AU892" s="68"/>
    </row>
    <row r="893" spans="27:48">
      <c r="AA893" s="68"/>
      <c r="AB893" s="68"/>
      <c r="AC893" s="68"/>
      <c r="AD893" s="68"/>
      <c r="AE893" s="68"/>
      <c r="AG893" s="167"/>
      <c r="AN893" s="68"/>
      <c r="AO893" s="68"/>
      <c r="AP893" s="68"/>
      <c r="AQ893" s="68"/>
      <c r="AR893" s="68"/>
      <c r="AS893" s="68"/>
      <c r="AT893" s="68"/>
      <c r="AU893" s="68"/>
    </row>
    <row r="894" spans="27:48">
      <c r="AA894" s="68"/>
      <c r="AB894" s="68"/>
      <c r="AC894" s="68"/>
      <c r="AD894" s="68"/>
      <c r="AE894" s="68"/>
      <c r="AG894" s="167"/>
      <c r="AN894" s="68"/>
      <c r="AO894" s="68"/>
      <c r="AP894" s="68"/>
      <c r="AQ894" s="68"/>
      <c r="AR894" s="68"/>
      <c r="AS894" s="68"/>
      <c r="AT894" s="68"/>
      <c r="AU894" s="68"/>
    </row>
    <row r="895" spans="27:48">
      <c r="AA895" s="68"/>
      <c r="AB895" s="68"/>
      <c r="AC895" s="68"/>
      <c r="AD895" s="68"/>
      <c r="AE895" s="68"/>
      <c r="AG895" s="167"/>
      <c r="AN895" s="68"/>
      <c r="AO895" s="68"/>
      <c r="AP895" s="68"/>
      <c r="AQ895" s="68"/>
      <c r="AR895" s="68"/>
      <c r="AS895" s="68"/>
      <c r="AT895" s="68"/>
      <c r="AU895" s="68"/>
    </row>
    <row r="896" spans="27:48">
      <c r="AA896" s="68"/>
      <c r="AB896" s="68"/>
      <c r="AC896" s="68"/>
      <c r="AD896" s="68"/>
      <c r="AE896" s="68"/>
      <c r="AG896" s="167"/>
      <c r="AN896" s="68"/>
      <c r="AO896" s="68"/>
      <c r="AP896" s="68"/>
      <c r="AQ896" s="68"/>
      <c r="AR896" s="68"/>
      <c r="AS896" s="68"/>
      <c r="AT896" s="68"/>
      <c r="AU896" s="68"/>
    </row>
    <row r="897" spans="27:64">
      <c r="AA897" s="68"/>
      <c r="AB897" s="68"/>
      <c r="AC897" s="68"/>
      <c r="AD897" s="68"/>
      <c r="AE897" s="68"/>
      <c r="AG897" s="167"/>
      <c r="AN897" s="68"/>
      <c r="AO897" s="68"/>
      <c r="AP897" s="68"/>
      <c r="AQ897" s="68"/>
      <c r="AR897" s="68"/>
      <c r="AS897" s="68"/>
      <c r="AT897" s="68"/>
      <c r="AU897" s="68"/>
    </row>
    <row r="898" spans="27:64">
      <c r="AA898" s="68"/>
      <c r="AB898" s="68"/>
      <c r="AC898" s="68"/>
      <c r="AD898" s="68"/>
      <c r="AE898" s="68"/>
      <c r="AG898" s="167"/>
      <c r="AN898" s="68"/>
      <c r="AO898" s="68"/>
      <c r="AP898" s="68"/>
      <c r="AQ898" s="68"/>
      <c r="AR898" s="68"/>
      <c r="AS898" s="68"/>
      <c r="AT898" s="68"/>
      <c r="AU898" s="68"/>
    </row>
    <row r="899" spans="27:64">
      <c r="AA899" s="68"/>
      <c r="AB899" s="68"/>
      <c r="AC899" s="68"/>
      <c r="AD899" s="68"/>
      <c r="AE899" s="68"/>
      <c r="AG899" s="167"/>
      <c r="AN899" s="68"/>
      <c r="AO899" s="68"/>
      <c r="AP899" s="68"/>
      <c r="AQ899" s="68"/>
      <c r="AR899" s="68"/>
      <c r="AS899" s="68"/>
      <c r="AT899" s="68"/>
      <c r="AU899" s="68"/>
    </row>
    <row r="900" spans="27:64">
      <c r="AA900" s="68"/>
      <c r="AB900" s="68"/>
      <c r="AC900" s="68"/>
      <c r="AD900" s="68"/>
      <c r="AE900" s="68"/>
      <c r="AG900" s="167"/>
      <c r="AN900" s="68"/>
      <c r="AO900" s="68"/>
      <c r="AP900" s="68"/>
      <c r="AQ900" s="68"/>
      <c r="AR900" s="68"/>
      <c r="AS900" s="68"/>
      <c r="AT900" s="68"/>
      <c r="AU900" s="68"/>
    </row>
    <row r="901" spans="27:64">
      <c r="AA901" s="68"/>
      <c r="AB901" s="68"/>
      <c r="AC901" s="68"/>
      <c r="AD901" s="68"/>
      <c r="AE901" s="68"/>
      <c r="AG901" s="167"/>
      <c r="AN901" s="68"/>
      <c r="AO901" s="68"/>
      <c r="AP901" s="68"/>
      <c r="AQ901" s="68"/>
      <c r="AR901" s="68"/>
      <c r="AS901" s="68"/>
      <c r="AT901" s="68"/>
      <c r="AU901" s="68"/>
    </row>
    <row r="902" spans="27:64">
      <c r="AA902" s="68"/>
      <c r="AB902" s="68"/>
      <c r="AC902" s="68"/>
      <c r="AD902" s="68"/>
      <c r="AE902" s="68"/>
      <c r="AG902" s="167"/>
      <c r="AN902" s="68"/>
      <c r="AO902" s="68"/>
      <c r="AP902" s="68"/>
      <c r="AQ902" s="68"/>
      <c r="AR902" s="68"/>
      <c r="AS902" s="68"/>
      <c r="AT902" s="68"/>
      <c r="AU902" s="68"/>
    </row>
    <row r="903" spans="27:64">
      <c r="AA903" s="68"/>
      <c r="AB903" s="68"/>
      <c r="AC903" s="68"/>
      <c r="AD903" s="68"/>
      <c r="AE903" s="68"/>
      <c r="AG903" s="167"/>
      <c r="AN903" s="68"/>
      <c r="AO903" s="68"/>
      <c r="AP903" s="68"/>
      <c r="AQ903" s="68"/>
      <c r="AR903" s="68"/>
      <c r="AS903" s="68"/>
      <c r="AT903" s="68"/>
      <c r="AU903" s="68"/>
      <c r="AV903" s="68"/>
      <c r="AW903" s="68"/>
      <c r="AX903" s="68"/>
      <c r="AY903" s="68"/>
      <c r="AZ903" s="68"/>
      <c r="BA903" s="68"/>
      <c r="BB903" s="68"/>
      <c r="BC903" s="68"/>
      <c r="BD903" s="68"/>
      <c r="BE903" s="68"/>
      <c r="BF903" s="68"/>
      <c r="BG903" s="68"/>
      <c r="BH903" s="68"/>
      <c r="BI903" s="68"/>
      <c r="BJ903" s="68"/>
      <c r="BK903" s="68"/>
      <c r="BL903" s="68"/>
    </row>
    <row r="904" spans="27:64">
      <c r="AA904" s="68"/>
      <c r="AB904" s="68"/>
      <c r="AC904" s="68"/>
      <c r="AD904" s="68"/>
      <c r="AE904" s="68"/>
      <c r="AG904" s="167"/>
      <c r="AN904" s="68"/>
      <c r="AO904" s="68"/>
      <c r="AP904" s="68"/>
      <c r="AQ904" s="68"/>
      <c r="AR904" s="68"/>
      <c r="AS904" s="68"/>
      <c r="AT904" s="68"/>
      <c r="AU904" s="68"/>
    </row>
    <row r="905" spans="27:64">
      <c r="AA905" s="68"/>
      <c r="AB905" s="68"/>
      <c r="AC905" s="68"/>
      <c r="AD905" s="68"/>
      <c r="AE905" s="68"/>
      <c r="AG905" s="167"/>
      <c r="AN905" s="68"/>
      <c r="AO905" s="68"/>
      <c r="AP905" s="68"/>
      <c r="AQ905" s="68"/>
      <c r="AR905" s="68"/>
      <c r="AS905" s="68"/>
      <c r="AT905" s="68"/>
      <c r="AU905" s="68"/>
    </row>
    <row r="906" spans="27:64">
      <c r="AA906" s="68"/>
      <c r="AB906" s="68"/>
      <c r="AC906" s="68"/>
      <c r="AD906" s="68"/>
      <c r="AE906" s="68"/>
      <c r="AG906" s="167"/>
      <c r="AN906" s="68"/>
      <c r="AO906" s="68"/>
      <c r="AP906" s="68"/>
      <c r="AQ906" s="68"/>
      <c r="AR906" s="68"/>
      <c r="AS906" s="68"/>
      <c r="AT906" s="68"/>
      <c r="AU906" s="68"/>
    </row>
    <row r="907" spans="27:64">
      <c r="AA907" s="68"/>
      <c r="AB907" s="68"/>
      <c r="AC907" s="68"/>
      <c r="AD907" s="68"/>
      <c r="AE907" s="68"/>
      <c r="AG907" s="167"/>
      <c r="AN907" s="68"/>
      <c r="AO907" s="68"/>
      <c r="AP907" s="68"/>
      <c r="AQ907" s="68"/>
      <c r="AR907" s="68"/>
      <c r="AS907" s="68"/>
      <c r="AT907" s="68"/>
      <c r="AU907" s="68"/>
      <c r="AV907" s="68"/>
      <c r="AW907" s="68"/>
      <c r="AX907" s="68"/>
      <c r="AY907" s="68"/>
      <c r="AZ907" s="68"/>
      <c r="BA907" s="68"/>
      <c r="BB907" s="68"/>
      <c r="BC907" s="68"/>
      <c r="BD907" s="68"/>
      <c r="BE907" s="68"/>
      <c r="BF907" s="68"/>
      <c r="BG907" s="68"/>
      <c r="BH907" s="68"/>
      <c r="BI907" s="68"/>
      <c r="BJ907" s="68"/>
      <c r="BK907" s="68"/>
      <c r="BL907" s="68"/>
    </row>
    <row r="908" spans="27:64">
      <c r="AA908" s="68"/>
      <c r="AB908" s="68"/>
      <c r="AC908" s="68"/>
      <c r="AD908" s="68"/>
      <c r="AE908" s="68"/>
      <c r="AG908" s="167"/>
      <c r="AN908" s="68"/>
      <c r="AO908" s="68"/>
      <c r="AP908" s="68"/>
      <c r="AQ908" s="68"/>
      <c r="AR908" s="68"/>
      <c r="AS908" s="68"/>
      <c r="AT908" s="68"/>
      <c r="AU908" s="68"/>
    </row>
    <row r="909" spans="27:64">
      <c r="AA909" s="68"/>
      <c r="AB909" s="68"/>
      <c r="AC909" s="68"/>
      <c r="AD909" s="68"/>
      <c r="AE909" s="68"/>
      <c r="AG909" s="167"/>
      <c r="AN909" s="68"/>
      <c r="AO909" s="68"/>
      <c r="AP909" s="68"/>
      <c r="AQ909" s="68"/>
      <c r="AR909" s="68"/>
      <c r="AS909" s="68"/>
      <c r="AT909" s="68"/>
      <c r="AU909" s="68"/>
    </row>
    <row r="910" spans="27:64">
      <c r="AA910" s="68"/>
      <c r="AB910" s="68"/>
      <c r="AC910" s="68"/>
      <c r="AD910" s="68"/>
      <c r="AE910" s="68"/>
      <c r="AG910" s="167"/>
      <c r="AN910" s="68"/>
      <c r="AO910" s="68"/>
      <c r="AP910" s="68"/>
      <c r="AQ910" s="68"/>
      <c r="AR910" s="68"/>
      <c r="AS910" s="68"/>
      <c r="AT910" s="68"/>
      <c r="AU910" s="68"/>
    </row>
    <row r="911" spans="27:64">
      <c r="AA911" s="68"/>
      <c r="AB911" s="68"/>
      <c r="AC911" s="68"/>
      <c r="AD911" s="68"/>
      <c r="AE911" s="68"/>
      <c r="AG911" s="167"/>
      <c r="AN911" s="68"/>
      <c r="AO911" s="68"/>
      <c r="AP911" s="68"/>
      <c r="AQ911" s="68"/>
      <c r="AR911" s="68"/>
      <c r="AS911" s="68"/>
      <c r="AT911" s="68"/>
      <c r="AU911" s="68"/>
      <c r="AV911" s="68"/>
      <c r="AW911" s="68"/>
      <c r="AX911" s="68"/>
      <c r="AY911" s="68"/>
      <c r="AZ911" s="68"/>
      <c r="BA911" s="68"/>
      <c r="BB911" s="68"/>
      <c r="BC911" s="68"/>
      <c r="BD911" s="68"/>
      <c r="BE911" s="68"/>
      <c r="BF911" s="68"/>
      <c r="BG911" s="68"/>
      <c r="BH911" s="68"/>
      <c r="BI911" s="68"/>
      <c r="BJ911" s="68"/>
      <c r="BK911" s="68"/>
      <c r="BL911" s="68"/>
    </row>
    <row r="912" spans="27:64">
      <c r="AA912" s="68"/>
      <c r="AB912" s="68"/>
      <c r="AC912" s="68"/>
      <c r="AD912" s="68"/>
      <c r="AE912" s="68"/>
      <c r="AG912" s="167"/>
      <c r="AN912" s="68"/>
      <c r="AO912" s="68"/>
      <c r="AP912" s="68"/>
      <c r="AQ912" s="68"/>
      <c r="AR912" s="68"/>
      <c r="AS912" s="68"/>
      <c r="AT912" s="68"/>
      <c r="AU912" s="68"/>
    </row>
    <row r="913" spans="27:64">
      <c r="AA913" s="68"/>
      <c r="AB913" s="68"/>
      <c r="AC913" s="68"/>
      <c r="AD913" s="68"/>
      <c r="AE913" s="68"/>
      <c r="AG913" s="167"/>
      <c r="AN913" s="68"/>
      <c r="AO913" s="68"/>
      <c r="AP913" s="68"/>
      <c r="AQ913" s="68"/>
      <c r="AR913" s="68"/>
      <c r="AS913" s="68"/>
      <c r="AT913" s="68"/>
      <c r="AU913" s="68"/>
    </row>
    <row r="914" spans="27:64">
      <c r="AA914" s="68"/>
      <c r="AB914" s="68"/>
      <c r="AC914" s="68"/>
      <c r="AD914" s="68"/>
      <c r="AE914" s="68"/>
      <c r="AG914" s="167"/>
      <c r="AN914" s="68"/>
      <c r="AO914" s="68"/>
      <c r="AP914" s="68"/>
      <c r="AQ914" s="68"/>
      <c r="AR914" s="68"/>
      <c r="AS914" s="68"/>
      <c r="AT914" s="68"/>
      <c r="AU914" s="68"/>
    </row>
    <row r="915" spans="27:64">
      <c r="AA915" s="68"/>
      <c r="AB915" s="68"/>
      <c r="AC915" s="68"/>
      <c r="AD915" s="68"/>
      <c r="AE915" s="68"/>
      <c r="AG915" s="167"/>
      <c r="AN915" s="68"/>
      <c r="AO915" s="68"/>
      <c r="AP915" s="68"/>
      <c r="AQ915" s="68"/>
      <c r="AR915" s="68"/>
      <c r="AS915" s="68"/>
      <c r="AT915" s="68"/>
      <c r="AU915" s="68"/>
    </row>
    <row r="916" spans="27:64">
      <c r="AA916" s="68"/>
      <c r="AB916" s="68"/>
      <c r="AC916" s="68"/>
      <c r="AD916" s="68"/>
      <c r="AE916" s="68"/>
      <c r="AG916" s="167"/>
      <c r="AN916" s="68"/>
      <c r="AO916" s="68"/>
      <c r="AP916" s="68"/>
      <c r="AQ916" s="68"/>
      <c r="AR916" s="68"/>
      <c r="AS916" s="68"/>
      <c r="AT916" s="68"/>
      <c r="AU916" s="68"/>
    </row>
    <row r="917" spans="27:64">
      <c r="AA917" s="68"/>
      <c r="AB917" s="68"/>
      <c r="AC917" s="68"/>
      <c r="AD917" s="68"/>
      <c r="AE917" s="68"/>
      <c r="AG917" s="167"/>
      <c r="AN917" s="68"/>
      <c r="AO917" s="68"/>
      <c r="AP917" s="68"/>
      <c r="AQ917" s="68"/>
      <c r="AR917" s="68"/>
      <c r="AS917" s="68"/>
      <c r="AT917" s="68"/>
      <c r="AU917" s="68"/>
    </row>
    <row r="918" spans="27:64">
      <c r="AA918" s="68"/>
      <c r="AB918" s="68"/>
      <c r="AC918" s="68"/>
      <c r="AD918" s="68"/>
      <c r="AE918" s="68"/>
      <c r="AG918" s="167"/>
      <c r="AN918" s="68"/>
      <c r="AO918" s="68"/>
      <c r="AP918" s="68"/>
      <c r="AQ918" s="68"/>
      <c r="AR918" s="68"/>
      <c r="AS918" s="68"/>
      <c r="AT918" s="68"/>
      <c r="AU918" s="68"/>
    </row>
    <row r="919" spans="27:64">
      <c r="AA919" s="68"/>
      <c r="AB919" s="68"/>
      <c r="AC919" s="68"/>
      <c r="AD919" s="68"/>
      <c r="AE919" s="68"/>
      <c r="AG919" s="167"/>
      <c r="AN919" s="68"/>
      <c r="AO919" s="68"/>
      <c r="AP919" s="68"/>
      <c r="AQ919" s="68"/>
      <c r="AR919" s="68"/>
      <c r="AS919" s="68"/>
      <c r="AT919" s="68"/>
      <c r="AU919" s="68"/>
    </row>
    <row r="920" spans="27:64">
      <c r="AA920" s="68"/>
      <c r="AB920" s="68"/>
      <c r="AC920" s="68"/>
      <c r="AD920" s="68"/>
      <c r="AE920" s="68"/>
      <c r="AG920" s="167"/>
      <c r="AN920" s="68"/>
      <c r="AO920" s="68"/>
      <c r="AP920" s="68"/>
      <c r="AQ920" s="68"/>
      <c r="AR920" s="68"/>
      <c r="AS920" s="68"/>
      <c r="AT920" s="68"/>
      <c r="AU920" s="68"/>
      <c r="AV920" s="68"/>
      <c r="AW920" s="68"/>
      <c r="AX920" s="68"/>
      <c r="AY920" s="68"/>
      <c r="AZ920" s="68"/>
      <c r="BA920" s="68"/>
      <c r="BB920" s="68"/>
      <c r="BC920" s="68"/>
      <c r="BD920" s="68"/>
      <c r="BE920" s="68"/>
      <c r="BF920" s="68"/>
      <c r="BG920" s="68"/>
      <c r="BH920" s="68"/>
      <c r="BI920" s="68"/>
      <c r="BJ920" s="68"/>
      <c r="BK920" s="68"/>
      <c r="BL920" s="68"/>
    </row>
    <row r="921" spans="27:64">
      <c r="AA921" s="68"/>
      <c r="AB921" s="68"/>
      <c r="AC921" s="68"/>
      <c r="AD921" s="68"/>
      <c r="AE921" s="68"/>
      <c r="AG921" s="167"/>
      <c r="AN921" s="68"/>
      <c r="AO921" s="68"/>
      <c r="AP921" s="68"/>
      <c r="AQ921" s="68"/>
      <c r="AR921" s="68"/>
      <c r="AS921" s="68"/>
      <c r="AT921" s="68"/>
      <c r="AU921" s="68"/>
    </row>
    <row r="922" spans="27:64">
      <c r="AA922" s="68"/>
      <c r="AB922" s="68"/>
      <c r="AC922" s="68"/>
      <c r="AD922" s="68"/>
      <c r="AE922" s="68"/>
      <c r="AG922" s="167"/>
      <c r="AN922" s="68"/>
      <c r="AO922" s="68"/>
      <c r="AP922" s="68"/>
      <c r="AQ922" s="68"/>
      <c r="AR922" s="68"/>
      <c r="AS922" s="68"/>
      <c r="AT922" s="68"/>
      <c r="AU922" s="68"/>
    </row>
    <row r="923" spans="27:64">
      <c r="AA923" s="68"/>
      <c r="AB923" s="68"/>
      <c r="AC923" s="68"/>
      <c r="AD923" s="68"/>
      <c r="AE923" s="68"/>
      <c r="AG923" s="167"/>
      <c r="AN923" s="68"/>
      <c r="AO923" s="68"/>
      <c r="AP923" s="68"/>
      <c r="AQ923" s="68"/>
      <c r="AR923" s="68"/>
      <c r="AS923" s="68"/>
      <c r="AT923" s="68"/>
      <c r="AU923" s="68"/>
    </row>
    <row r="924" spans="27:64">
      <c r="AA924" s="68"/>
      <c r="AB924" s="68"/>
      <c r="AC924" s="68"/>
      <c r="AD924" s="68"/>
      <c r="AE924" s="68"/>
      <c r="AG924" s="167"/>
      <c r="AN924" s="68"/>
      <c r="AO924" s="68"/>
      <c r="AP924" s="68"/>
      <c r="AQ924" s="68"/>
      <c r="AR924" s="68"/>
      <c r="AS924" s="68"/>
      <c r="AT924" s="68"/>
      <c r="AU924" s="68"/>
    </row>
    <row r="925" spans="27:64">
      <c r="AA925" s="68"/>
      <c r="AB925" s="68"/>
      <c r="AC925" s="68"/>
      <c r="AD925" s="68"/>
      <c r="AE925" s="68"/>
      <c r="AG925" s="167"/>
      <c r="AN925" s="68"/>
      <c r="AO925" s="68"/>
      <c r="AP925" s="68"/>
      <c r="AQ925" s="68"/>
      <c r="AR925" s="68"/>
      <c r="AS925" s="68"/>
      <c r="AT925" s="68"/>
      <c r="AU925" s="68"/>
    </row>
    <row r="926" spans="27:64">
      <c r="AA926" s="68"/>
      <c r="AB926" s="68"/>
      <c r="AC926" s="68"/>
      <c r="AD926" s="68"/>
      <c r="AE926" s="68"/>
      <c r="AG926" s="167"/>
      <c r="AN926" s="68"/>
      <c r="AO926" s="68"/>
      <c r="AP926" s="68"/>
      <c r="AQ926" s="68"/>
      <c r="AR926" s="68"/>
      <c r="AS926" s="68"/>
      <c r="AT926" s="68"/>
      <c r="AU926" s="68"/>
    </row>
    <row r="927" spans="27:64">
      <c r="AA927" s="68"/>
      <c r="AB927" s="68"/>
      <c r="AC927" s="68"/>
      <c r="AD927" s="68"/>
      <c r="AE927" s="68"/>
      <c r="AG927" s="167"/>
      <c r="AN927" s="68"/>
      <c r="AO927" s="68"/>
      <c r="AP927" s="68"/>
      <c r="AQ927" s="68"/>
      <c r="AR927" s="68"/>
      <c r="AS927" s="68"/>
      <c r="AT927" s="68"/>
      <c r="AU927" s="68"/>
    </row>
    <row r="928" spans="27:64">
      <c r="AA928" s="68"/>
      <c r="AB928" s="68"/>
      <c r="AC928" s="68"/>
      <c r="AD928" s="68"/>
      <c r="AE928" s="68"/>
      <c r="AG928" s="167"/>
      <c r="AN928" s="68"/>
      <c r="AO928" s="68"/>
      <c r="AP928" s="68"/>
      <c r="AQ928" s="68"/>
      <c r="AR928" s="68"/>
      <c r="AS928" s="68"/>
      <c r="AT928" s="68"/>
      <c r="AU928" s="68"/>
    </row>
    <row r="929" spans="27:64">
      <c r="AA929" s="68"/>
      <c r="AB929" s="68"/>
      <c r="AC929" s="68"/>
      <c r="AD929" s="68"/>
      <c r="AE929" s="68"/>
      <c r="AG929" s="167"/>
      <c r="AN929" s="68"/>
      <c r="AO929" s="68"/>
      <c r="AP929" s="68"/>
      <c r="AQ929" s="68"/>
      <c r="AR929" s="68"/>
      <c r="AS929" s="68"/>
      <c r="AT929" s="68"/>
      <c r="AU929" s="68"/>
    </row>
    <row r="930" spans="27:64">
      <c r="AA930" s="68"/>
      <c r="AB930" s="68"/>
      <c r="AC930" s="68"/>
      <c r="AD930" s="68"/>
      <c r="AE930" s="68"/>
      <c r="AG930" s="167"/>
      <c r="AN930" s="68"/>
      <c r="AO930" s="68"/>
      <c r="AP930" s="68"/>
      <c r="AQ930" s="68"/>
      <c r="AR930" s="68"/>
      <c r="AS930" s="68"/>
      <c r="AT930" s="68"/>
      <c r="AU930" s="68"/>
    </row>
    <row r="931" spans="27:64">
      <c r="AA931" s="68"/>
      <c r="AB931" s="68"/>
      <c r="AC931" s="68"/>
      <c r="AD931" s="68"/>
      <c r="AE931" s="68"/>
      <c r="AG931" s="167"/>
      <c r="AN931" s="68"/>
      <c r="AO931" s="68"/>
      <c r="AP931" s="68"/>
      <c r="AQ931" s="68"/>
      <c r="AR931" s="68"/>
      <c r="AS931" s="68"/>
      <c r="AT931" s="68"/>
      <c r="AU931" s="68"/>
    </row>
    <row r="932" spans="27:64">
      <c r="AA932" s="68"/>
      <c r="AB932" s="68"/>
      <c r="AC932" s="68"/>
      <c r="AD932" s="68"/>
      <c r="AE932" s="68"/>
      <c r="AG932" s="167"/>
      <c r="AN932" s="68"/>
      <c r="AO932" s="68"/>
      <c r="AP932" s="68"/>
      <c r="AQ932" s="68"/>
      <c r="AR932" s="68"/>
      <c r="AS932" s="68"/>
      <c r="AT932" s="68"/>
      <c r="AU932" s="68"/>
    </row>
    <row r="933" spans="27:64">
      <c r="AA933" s="68"/>
      <c r="AB933" s="68"/>
      <c r="AC933" s="68"/>
      <c r="AD933" s="68"/>
      <c r="AE933" s="68"/>
      <c r="AG933" s="167"/>
      <c r="AN933" s="68"/>
      <c r="AO933" s="68"/>
      <c r="AP933" s="68"/>
      <c r="AQ933" s="68"/>
      <c r="AR933" s="68"/>
      <c r="AS933" s="68"/>
      <c r="AT933" s="68"/>
      <c r="AU933" s="68"/>
    </row>
    <row r="934" spans="27:64">
      <c r="AA934" s="68"/>
      <c r="AB934" s="68"/>
      <c r="AC934" s="68"/>
      <c r="AD934" s="68"/>
      <c r="AE934" s="68"/>
      <c r="AG934" s="167"/>
      <c r="AN934" s="68"/>
      <c r="AO934" s="68"/>
      <c r="AP934" s="68"/>
      <c r="AQ934" s="68"/>
      <c r="AR934" s="68"/>
      <c r="AS934" s="68"/>
      <c r="AT934" s="68"/>
      <c r="AU934" s="68"/>
    </row>
    <row r="935" spans="27:64">
      <c r="AA935" s="68"/>
      <c r="AB935" s="68"/>
      <c r="AC935" s="68"/>
      <c r="AD935" s="68"/>
      <c r="AE935" s="68"/>
      <c r="AG935" s="167"/>
      <c r="AN935" s="68"/>
      <c r="AO935" s="68"/>
      <c r="AP935" s="68"/>
      <c r="AQ935" s="68"/>
      <c r="AR935" s="68"/>
      <c r="AS935" s="68"/>
      <c r="AT935" s="68"/>
      <c r="AU935" s="68"/>
    </row>
    <row r="936" spans="27:64">
      <c r="AA936" s="68"/>
      <c r="AB936" s="68"/>
      <c r="AC936" s="68"/>
      <c r="AD936" s="68"/>
      <c r="AE936" s="68"/>
      <c r="AG936" s="167"/>
      <c r="AN936" s="68"/>
      <c r="AO936" s="68"/>
      <c r="AP936" s="68"/>
      <c r="AQ936" s="68"/>
      <c r="AR936" s="68"/>
      <c r="AS936" s="68"/>
      <c r="AT936" s="68"/>
      <c r="AU936" s="68"/>
      <c r="AV936" s="68"/>
      <c r="AW936" s="68"/>
      <c r="AX936" s="68"/>
      <c r="AY936" s="68"/>
      <c r="AZ936" s="68"/>
      <c r="BA936" s="68"/>
      <c r="BB936" s="68"/>
      <c r="BC936" s="68"/>
      <c r="BD936" s="68"/>
      <c r="BE936" s="68"/>
      <c r="BF936" s="68"/>
      <c r="BG936" s="68"/>
      <c r="BH936" s="68"/>
      <c r="BI936" s="68"/>
      <c r="BJ936" s="68"/>
      <c r="BK936" s="68"/>
      <c r="BL936" s="68"/>
    </row>
    <row r="937" spans="27:64">
      <c r="AA937" s="68"/>
      <c r="AB937" s="68"/>
      <c r="AC937" s="68"/>
      <c r="AD937" s="68"/>
      <c r="AE937" s="68"/>
      <c r="AG937" s="167"/>
      <c r="AN937" s="68"/>
      <c r="AO937" s="68"/>
      <c r="AP937" s="68"/>
      <c r="AQ937" s="68"/>
      <c r="AR937" s="68"/>
      <c r="AS937" s="68"/>
      <c r="AT937" s="68"/>
      <c r="AU937" s="68"/>
    </row>
    <row r="938" spans="27:64">
      <c r="AA938" s="68"/>
      <c r="AB938" s="68"/>
      <c r="AC938" s="68"/>
      <c r="AD938" s="68"/>
      <c r="AE938" s="68"/>
      <c r="AG938" s="167"/>
      <c r="AN938" s="68"/>
      <c r="AO938" s="68"/>
      <c r="AP938" s="68"/>
      <c r="AQ938" s="68"/>
      <c r="AR938" s="68"/>
      <c r="AS938" s="68"/>
      <c r="AT938" s="68"/>
      <c r="AU938" s="68"/>
    </row>
    <row r="939" spans="27:64">
      <c r="AA939" s="68"/>
      <c r="AB939" s="68"/>
      <c r="AC939" s="68"/>
      <c r="AD939" s="68"/>
      <c r="AE939" s="68"/>
      <c r="AG939" s="167"/>
      <c r="AN939" s="68"/>
      <c r="AO939" s="68"/>
      <c r="AP939" s="68"/>
      <c r="AQ939" s="68"/>
      <c r="AR939" s="68"/>
      <c r="AS939" s="68"/>
      <c r="AT939" s="68"/>
      <c r="AU939" s="68"/>
    </row>
    <row r="940" spans="27:64">
      <c r="AA940" s="68"/>
      <c r="AB940" s="68"/>
      <c r="AC940" s="68"/>
      <c r="AD940" s="68"/>
      <c r="AE940" s="68"/>
      <c r="AG940" s="167"/>
      <c r="AN940" s="68"/>
      <c r="AO940" s="68"/>
      <c r="AP940" s="68"/>
      <c r="AQ940" s="68"/>
      <c r="AR940" s="68"/>
      <c r="AS940" s="68"/>
      <c r="AT940" s="68"/>
      <c r="AU940" s="68"/>
    </row>
    <row r="941" spans="27:64">
      <c r="AA941" s="68"/>
      <c r="AB941" s="68"/>
      <c r="AC941" s="68"/>
      <c r="AD941" s="68"/>
      <c r="AE941" s="68"/>
      <c r="AG941" s="167"/>
      <c r="AN941" s="68"/>
      <c r="AO941" s="68"/>
      <c r="AP941" s="68"/>
      <c r="AQ941" s="68"/>
      <c r="AR941" s="68"/>
      <c r="AS941" s="68"/>
      <c r="AT941" s="68"/>
      <c r="AU941" s="68"/>
    </row>
    <row r="942" spans="27:64">
      <c r="AA942" s="68"/>
      <c r="AB942" s="68"/>
      <c r="AC942" s="68"/>
      <c r="AD942" s="68"/>
      <c r="AE942" s="68"/>
      <c r="AG942" s="167"/>
      <c r="AN942" s="68"/>
      <c r="AO942" s="68"/>
      <c r="AP942" s="68"/>
      <c r="AQ942" s="68"/>
      <c r="AR942" s="68"/>
      <c r="AS942" s="68"/>
      <c r="AT942" s="68"/>
      <c r="AU942" s="68"/>
    </row>
    <row r="943" spans="27:64">
      <c r="AA943" s="68"/>
      <c r="AB943" s="68"/>
      <c r="AC943" s="68"/>
      <c r="AD943" s="68"/>
      <c r="AE943" s="68"/>
      <c r="AG943" s="167"/>
      <c r="AN943" s="68"/>
      <c r="AO943" s="68"/>
      <c r="AP943" s="68"/>
      <c r="AQ943" s="68"/>
      <c r="AR943" s="68"/>
      <c r="AS943" s="68"/>
      <c r="AT943" s="68"/>
      <c r="AU943" s="68"/>
      <c r="AV943" s="68"/>
      <c r="AW943" s="68"/>
      <c r="AX943" s="68"/>
      <c r="AY943" s="68"/>
      <c r="AZ943" s="68"/>
      <c r="BA943" s="68"/>
      <c r="BB943" s="68"/>
      <c r="BC943" s="68"/>
      <c r="BD943" s="68"/>
      <c r="BE943" s="68"/>
      <c r="BF943" s="68"/>
      <c r="BG943" s="68"/>
      <c r="BH943" s="68"/>
      <c r="BI943" s="68"/>
      <c r="BJ943" s="68"/>
      <c r="BK943" s="68"/>
      <c r="BL943" s="68"/>
    </row>
    <row r="944" spans="27:64">
      <c r="AA944" s="68"/>
      <c r="AB944" s="68"/>
      <c r="AC944" s="68"/>
      <c r="AD944" s="68"/>
      <c r="AE944" s="68"/>
      <c r="AG944" s="167"/>
      <c r="AN944" s="68"/>
      <c r="AO944" s="68"/>
      <c r="AP944" s="68"/>
      <c r="AQ944" s="68"/>
      <c r="AR944" s="68"/>
      <c r="AS944" s="68"/>
      <c r="AT944" s="68"/>
      <c r="AU944" s="68"/>
    </row>
    <row r="945" spans="27:64">
      <c r="AA945" s="68"/>
      <c r="AB945" s="68"/>
      <c r="AC945" s="68"/>
      <c r="AD945" s="68"/>
      <c r="AE945" s="68"/>
      <c r="AG945" s="167"/>
      <c r="AN945" s="68"/>
      <c r="AO945" s="68"/>
      <c r="AP945" s="68"/>
      <c r="AQ945" s="68"/>
      <c r="AR945" s="68"/>
      <c r="AS945" s="68"/>
      <c r="AT945" s="68"/>
      <c r="AU945" s="68"/>
    </row>
    <row r="946" spans="27:64">
      <c r="AA946" s="68"/>
      <c r="AB946" s="68"/>
      <c r="AC946" s="68"/>
      <c r="AD946" s="68"/>
      <c r="AE946" s="68"/>
      <c r="AG946" s="167"/>
      <c r="AN946" s="68"/>
      <c r="AO946" s="68"/>
      <c r="AP946" s="68"/>
      <c r="AQ946" s="68"/>
      <c r="AR946" s="68"/>
      <c r="AS946" s="68"/>
      <c r="AT946" s="68"/>
      <c r="AU946" s="68"/>
    </row>
    <row r="947" spans="27:64">
      <c r="AA947" s="68"/>
      <c r="AB947" s="68"/>
      <c r="AC947" s="68"/>
      <c r="AD947" s="68"/>
      <c r="AE947" s="68"/>
      <c r="AG947" s="167"/>
      <c r="AN947" s="68"/>
      <c r="AO947" s="68"/>
      <c r="AP947" s="68"/>
      <c r="AQ947" s="68"/>
      <c r="AR947" s="68"/>
      <c r="AS947" s="68"/>
      <c r="AT947" s="68"/>
      <c r="AU947" s="68"/>
    </row>
    <row r="948" spans="27:64">
      <c r="AA948" s="68"/>
      <c r="AB948" s="68"/>
      <c r="AC948" s="68"/>
      <c r="AD948" s="68"/>
      <c r="AE948" s="68"/>
      <c r="AG948" s="167"/>
      <c r="AN948" s="68"/>
      <c r="AO948" s="68"/>
      <c r="AP948" s="68"/>
      <c r="AQ948" s="68"/>
      <c r="AR948" s="68"/>
      <c r="AS948" s="68"/>
      <c r="AT948" s="68"/>
      <c r="AU948" s="68"/>
    </row>
    <row r="949" spans="27:64">
      <c r="AA949" s="68"/>
      <c r="AB949" s="68"/>
      <c r="AC949" s="68"/>
      <c r="AD949" s="68"/>
      <c r="AE949" s="68"/>
      <c r="AG949" s="167"/>
      <c r="AN949" s="68"/>
      <c r="AO949" s="68"/>
      <c r="AP949" s="68"/>
      <c r="AQ949" s="68"/>
      <c r="AR949" s="68"/>
      <c r="AS949" s="68"/>
      <c r="AT949" s="68"/>
      <c r="AU949" s="68"/>
      <c r="AV949" s="68"/>
      <c r="AW949" s="68"/>
      <c r="AX949" s="68"/>
      <c r="AY949" s="68"/>
      <c r="AZ949" s="68"/>
      <c r="BA949" s="68"/>
      <c r="BB949" s="68"/>
      <c r="BC949" s="68"/>
      <c r="BD949" s="68"/>
      <c r="BE949" s="68"/>
      <c r="BF949" s="68"/>
      <c r="BG949" s="68"/>
      <c r="BH949" s="68"/>
      <c r="BI949" s="68"/>
      <c r="BJ949" s="68"/>
      <c r="BK949" s="68"/>
      <c r="BL949" s="68"/>
    </row>
    <row r="950" spans="27:64">
      <c r="AA950" s="68"/>
      <c r="AB950" s="68"/>
      <c r="AC950" s="68"/>
      <c r="AD950" s="68"/>
      <c r="AE950" s="68"/>
      <c r="AG950" s="167"/>
      <c r="AN950" s="68"/>
      <c r="AO950" s="68"/>
      <c r="AP950" s="68"/>
      <c r="AQ950" s="68"/>
      <c r="AR950" s="68"/>
      <c r="AS950" s="68"/>
      <c r="AT950" s="68"/>
      <c r="AU950" s="68"/>
    </row>
    <row r="951" spans="27:64">
      <c r="AA951" s="68"/>
      <c r="AB951" s="68"/>
      <c r="AC951" s="68"/>
      <c r="AD951" s="68"/>
      <c r="AE951" s="68"/>
      <c r="AG951" s="167"/>
      <c r="AN951" s="68"/>
      <c r="AO951" s="68"/>
      <c r="AP951" s="68"/>
      <c r="AQ951" s="68"/>
      <c r="AR951" s="68"/>
      <c r="AS951" s="68"/>
      <c r="AT951" s="68"/>
      <c r="AU951" s="68"/>
      <c r="AV951" s="68"/>
      <c r="AW951" s="68"/>
      <c r="AX951" s="68"/>
      <c r="AY951" s="68"/>
      <c r="AZ951" s="68"/>
      <c r="BA951" s="68"/>
      <c r="BB951" s="68"/>
      <c r="BC951" s="68"/>
      <c r="BD951" s="68"/>
      <c r="BE951" s="68"/>
      <c r="BF951" s="68"/>
      <c r="BG951" s="68"/>
      <c r="BH951" s="68"/>
      <c r="BI951" s="68"/>
      <c r="BJ951" s="68"/>
      <c r="BK951" s="68"/>
      <c r="BL951" s="68"/>
    </row>
    <row r="952" spans="27:64">
      <c r="AA952" s="68"/>
      <c r="AB952" s="68"/>
      <c r="AC952" s="68"/>
      <c r="AD952" s="68"/>
      <c r="AE952" s="68"/>
      <c r="AG952" s="167"/>
      <c r="AN952" s="68"/>
      <c r="AO952" s="68"/>
      <c r="AP952" s="68"/>
      <c r="AQ952" s="68"/>
      <c r="AR952" s="68"/>
      <c r="AS952" s="68"/>
      <c r="AT952" s="68"/>
      <c r="AU952" s="68"/>
    </row>
    <row r="953" spans="27:64">
      <c r="AA953" s="68"/>
      <c r="AB953" s="68"/>
      <c r="AC953" s="68"/>
      <c r="AD953" s="68"/>
      <c r="AE953" s="68"/>
      <c r="AG953" s="167"/>
      <c r="AN953" s="68"/>
      <c r="AO953" s="68"/>
      <c r="AP953" s="68"/>
      <c r="AQ953" s="68"/>
      <c r="AR953" s="68"/>
      <c r="AS953" s="68"/>
      <c r="AT953" s="68"/>
      <c r="AU953" s="68"/>
      <c r="AV953" s="68"/>
    </row>
    <row r="954" spans="27:64">
      <c r="AA954" s="68"/>
      <c r="AB954" s="68"/>
      <c r="AC954" s="68"/>
      <c r="AD954" s="68"/>
      <c r="AE954" s="68"/>
      <c r="AG954" s="167"/>
      <c r="AN954" s="68"/>
      <c r="AO954" s="68"/>
      <c r="AP954" s="68"/>
      <c r="AQ954" s="68"/>
      <c r="AR954" s="68"/>
      <c r="AS954" s="68"/>
      <c r="AT954" s="68"/>
      <c r="AU954" s="68"/>
    </row>
    <row r="955" spans="27:64">
      <c r="AA955" s="68"/>
      <c r="AB955" s="68"/>
      <c r="AC955" s="68"/>
      <c r="AD955" s="68"/>
      <c r="AE955" s="68"/>
      <c r="AG955" s="167"/>
      <c r="AN955" s="68"/>
      <c r="AO955" s="68"/>
      <c r="AP955" s="68"/>
      <c r="AQ955" s="68"/>
      <c r="AR955" s="68"/>
      <c r="AS955" s="68"/>
      <c r="AT955" s="68"/>
      <c r="AU955" s="68"/>
    </row>
    <row r="956" spans="27:64">
      <c r="AA956" s="68"/>
      <c r="AB956" s="68"/>
      <c r="AC956" s="68"/>
      <c r="AD956" s="68"/>
      <c r="AE956" s="68"/>
      <c r="AG956" s="167"/>
      <c r="AN956" s="68"/>
      <c r="AO956" s="68"/>
      <c r="AP956" s="68"/>
      <c r="AQ956" s="68"/>
      <c r="AR956" s="68"/>
      <c r="AS956" s="68"/>
      <c r="AT956" s="68"/>
      <c r="AU956" s="68"/>
    </row>
    <row r="957" spans="27:64">
      <c r="AA957" s="68"/>
      <c r="AB957" s="68"/>
      <c r="AC957" s="68"/>
      <c r="AD957" s="68"/>
      <c r="AE957" s="68"/>
      <c r="AG957" s="167"/>
      <c r="AN957" s="68"/>
      <c r="AO957" s="68"/>
      <c r="AP957" s="68"/>
      <c r="AQ957" s="68"/>
      <c r="AR957" s="68"/>
      <c r="AS957" s="68"/>
      <c r="AT957" s="68"/>
      <c r="AU957" s="68"/>
    </row>
    <row r="958" spans="27:64">
      <c r="AA958" s="68"/>
      <c r="AB958" s="68"/>
      <c r="AC958" s="68"/>
      <c r="AD958" s="68"/>
      <c r="AE958" s="68"/>
      <c r="AG958" s="167"/>
      <c r="AN958" s="68"/>
      <c r="AO958" s="68"/>
      <c r="AP958" s="68"/>
      <c r="AQ958" s="68"/>
      <c r="AR958" s="68"/>
      <c r="AS958" s="68"/>
      <c r="AT958" s="68"/>
      <c r="AU958" s="68"/>
    </row>
    <row r="959" spans="27:64">
      <c r="AA959" s="68"/>
      <c r="AB959" s="68"/>
      <c r="AC959" s="68"/>
      <c r="AD959" s="68"/>
      <c r="AE959" s="68"/>
      <c r="AG959" s="167"/>
      <c r="AN959" s="68"/>
      <c r="AO959" s="68"/>
      <c r="AP959" s="68"/>
      <c r="AQ959" s="68"/>
      <c r="AR959" s="68"/>
      <c r="AS959" s="68"/>
      <c r="AT959" s="68"/>
      <c r="AU959" s="68"/>
      <c r="AV959" s="68"/>
    </row>
    <row r="960" spans="27:64">
      <c r="AA960" s="68"/>
      <c r="AB960" s="68"/>
      <c r="AC960" s="68"/>
      <c r="AD960" s="68"/>
      <c r="AE960" s="68"/>
      <c r="AG960" s="167"/>
      <c r="AN960" s="68"/>
      <c r="AO960" s="68"/>
      <c r="AP960" s="68"/>
      <c r="AQ960" s="68"/>
      <c r="AR960" s="68"/>
      <c r="AS960" s="68"/>
      <c r="AT960" s="68"/>
      <c r="AU960" s="68"/>
    </row>
    <row r="961" spans="27:48">
      <c r="AA961" s="68"/>
      <c r="AB961" s="68"/>
      <c r="AC961" s="68"/>
      <c r="AD961" s="68"/>
      <c r="AE961" s="68"/>
      <c r="AG961" s="167"/>
      <c r="AN961" s="68"/>
      <c r="AO961" s="68"/>
      <c r="AP961" s="68"/>
      <c r="AQ961" s="68"/>
      <c r="AR961" s="68"/>
      <c r="AS961" s="68"/>
      <c r="AT961" s="68"/>
      <c r="AU961" s="68"/>
    </row>
    <row r="962" spans="27:48">
      <c r="AA962" s="68"/>
      <c r="AB962" s="68"/>
      <c r="AC962" s="68"/>
      <c r="AD962" s="68"/>
      <c r="AE962" s="68"/>
      <c r="AG962" s="167"/>
      <c r="AN962" s="68"/>
      <c r="AO962" s="68"/>
      <c r="AP962" s="68"/>
      <c r="AQ962" s="68"/>
      <c r="AR962" s="68"/>
      <c r="AS962" s="68"/>
      <c r="AT962" s="68"/>
      <c r="AU962" s="68"/>
    </row>
    <row r="963" spans="27:48">
      <c r="AA963" s="68"/>
      <c r="AB963" s="68"/>
      <c r="AC963" s="68"/>
      <c r="AD963" s="68"/>
      <c r="AE963" s="68"/>
      <c r="AG963" s="167"/>
      <c r="AN963" s="68"/>
      <c r="AO963" s="68"/>
      <c r="AP963" s="68"/>
      <c r="AQ963" s="68"/>
      <c r="AR963" s="68"/>
      <c r="AS963" s="68"/>
      <c r="AT963" s="68"/>
      <c r="AU963" s="68"/>
    </row>
    <row r="964" spans="27:48">
      <c r="AA964" s="68"/>
      <c r="AB964" s="68"/>
      <c r="AC964" s="68"/>
      <c r="AD964" s="68"/>
      <c r="AE964" s="68"/>
      <c r="AG964" s="167"/>
      <c r="AN964" s="68"/>
      <c r="AO964" s="68"/>
      <c r="AP964" s="68"/>
      <c r="AQ964" s="68"/>
      <c r="AR964" s="68"/>
      <c r="AS964" s="68"/>
      <c r="AT964" s="68"/>
      <c r="AU964" s="68"/>
    </row>
    <row r="965" spans="27:48">
      <c r="AA965" s="68"/>
      <c r="AB965" s="68"/>
      <c r="AC965" s="68"/>
      <c r="AD965" s="68"/>
      <c r="AE965" s="68"/>
      <c r="AG965" s="167"/>
      <c r="AN965" s="68"/>
      <c r="AO965" s="68"/>
      <c r="AP965" s="68"/>
      <c r="AQ965" s="68"/>
      <c r="AR965" s="68"/>
      <c r="AS965" s="68"/>
      <c r="AT965" s="68"/>
      <c r="AU965" s="68"/>
    </row>
    <row r="966" spans="27:48">
      <c r="AA966" s="68"/>
      <c r="AB966" s="68"/>
      <c r="AC966" s="68"/>
      <c r="AD966" s="68"/>
      <c r="AE966" s="68"/>
      <c r="AG966" s="167"/>
      <c r="AN966" s="68"/>
      <c r="AO966" s="68"/>
      <c r="AP966" s="68"/>
      <c r="AQ966" s="68"/>
      <c r="AR966" s="68"/>
      <c r="AS966" s="68"/>
      <c r="AT966" s="68"/>
      <c r="AU966" s="68"/>
    </row>
    <row r="967" spans="27:48">
      <c r="AA967" s="68"/>
      <c r="AB967" s="68"/>
      <c r="AC967" s="68"/>
      <c r="AD967" s="68"/>
      <c r="AE967" s="68"/>
      <c r="AG967" s="167"/>
      <c r="AN967" s="68"/>
      <c r="AO967" s="68"/>
      <c r="AP967" s="68"/>
      <c r="AQ967" s="68"/>
      <c r="AR967" s="68"/>
      <c r="AS967" s="68"/>
      <c r="AT967" s="68"/>
      <c r="AU967" s="68"/>
    </row>
    <row r="968" spans="27:48">
      <c r="AA968" s="68"/>
      <c r="AB968" s="68"/>
      <c r="AC968" s="68"/>
      <c r="AD968" s="68"/>
      <c r="AE968" s="68"/>
      <c r="AG968" s="167"/>
      <c r="AN968" s="68"/>
      <c r="AO968" s="68"/>
      <c r="AP968" s="68"/>
      <c r="AQ968" s="68"/>
      <c r="AR968" s="68"/>
      <c r="AS968" s="68"/>
      <c r="AT968" s="68"/>
      <c r="AU968" s="68"/>
    </row>
    <row r="969" spans="27:48">
      <c r="AA969" s="68"/>
      <c r="AB969" s="68"/>
      <c r="AC969" s="68"/>
      <c r="AD969" s="68"/>
      <c r="AE969" s="68"/>
      <c r="AG969" s="167"/>
      <c r="AN969" s="68"/>
      <c r="AO969" s="68"/>
      <c r="AP969" s="68"/>
      <c r="AQ969" s="68"/>
      <c r="AR969" s="68"/>
      <c r="AS969" s="68"/>
      <c r="AT969" s="68"/>
      <c r="AU969" s="68"/>
    </row>
    <row r="970" spans="27:48">
      <c r="AA970" s="68"/>
      <c r="AB970" s="68"/>
      <c r="AC970" s="68"/>
      <c r="AD970" s="68"/>
      <c r="AE970" s="68"/>
      <c r="AG970" s="167"/>
      <c r="AN970" s="68"/>
      <c r="AO970" s="68"/>
      <c r="AP970" s="68"/>
      <c r="AQ970" s="68"/>
      <c r="AR970" s="68"/>
      <c r="AS970" s="68"/>
      <c r="AT970" s="68"/>
      <c r="AU970" s="68"/>
      <c r="AV970" s="68"/>
    </row>
    <row r="971" spans="27:48">
      <c r="AA971" s="68"/>
      <c r="AB971" s="68"/>
      <c r="AC971" s="68"/>
      <c r="AD971" s="68"/>
      <c r="AE971" s="68"/>
      <c r="AG971" s="167"/>
      <c r="AN971" s="68"/>
      <c r="AO971" s="68"/>
      <c r="AP971" s="68"/>
      <c r="AQ971" s="68"/>
      <c r="AR971" s="68"/>
      <c r="AS971" s="68"/>
      <c r="AT971" s="68"/>
      <c r="AU971" s="68"/>
    </row>
    <row r="972" spans="27:48">
      <c r="AA972" s="68"/>
      <c r="AB972" s="68"/>
      <c r="AC972" s="68"/>
      <c r="AD972" s="68"/>
      <c r="AE972" s="68"/>
      <c r="AG972" s="167"/>
      <c r="AN972" s="68"/>
      <c r="AO972" s="68"/>
      <c r="AP972" s="68"/>
      <c r="AQ972" s="68"/>
      <c r="AR972" s="68"/>
      <c r="AS972" s="68"/>
      <c r="AT972" s="68"/>
      <c r="AU972" s="68"/>
    </row>
    <row r="973" spans="27:48">
      <c r="AA973" s="68"/>
      <c r="AB973" s="68"/>
      <c r="AC973" s="68"/>
      <c r="AD973" s="68"/>
      <c r="AE973" s="68"/>
      <c r="AG973" s="167"/>
      <c r="AN973" s="68"/>
      <c r="AO973" s="68"/>
      <c r="AP973" s="68"/>
      <c r="AQ973" s="68"/>
      <c r="AR973" s="68"/>
      <c r="AS973" s="68"/>
      <c r="AT973" s="68"/>
      <c r="AU973" s="68"/>
    </row>
    <row r="974" spans="27:48">
      <c r="AA974" s="68"/>
      <c r="AB974" s="68"/>
      <c r="AC974" s="68"/>
      <c r="AD974" s="68"/>
      <c r="AE974" s="68"/>
      <c r="AG974" s="167"/>
      <c r="AN974" s="68"/>
      <c r="AO974" s="68"/>
      <c r="AP974" s="68"/>
      <c r="AQ974" s="68"/>
      <c r="AR974" s="68"/>
      <c r="AS974" s="68"/>
      <c r="AT974" s="68"/>
      <c r="AU974" s="68"/>
    </row>
    <row r="975" spans="27:48">
      <c r="AA975" s="68"/>
      <c r="AB975" s="68"/>
      <c r="AC975" s="68"/>
      <c r="AD975" s="68"/>
      <c r="AE975" s="68"/>
      <c r="AG975" s="167"/>
      <c r="AN975" s="68"/>
      <c r="AO975" s="68"/>
      <c r="AP975" s="68"/>
      <c r="AQ975" s="68"/>
      <c r="AR975" s="68"/>
      <c r="AS975" s="68"/>
      <c r="AT975" s="68"/>
      <c r="AU975" s="68"/>
    </row>
    <row r="976" spans="27:48">
      <c r="AA976" s="68"/>
      <c r="AB976" s="68"/>
      <c r="AC976" s="68"/>
      <c r="AD976" s="68"/>
      <c r="AE976" s="68"/>
      <c r="AG976" s="167"/>
      <c r="AN976" s="68"/>
      <c r="AO976" s="68"/>
      <c r="AP976" s="68"/>
      <c r="AQ976" s="68"/>
      <c r="AR976" s="68"/>
      <c r="AS976" s="68"/>
      <c r="AT976" s="68"/>
      <c r="AU976" s="68"/>
      <c r="AV976" s="68"/>
    </row>
    <row r="977" spans="27:64">
      <c r="AA977" s="68"/>
      <c r="AB977" s="68"/>
      <c r="AC977" s="68"/>
      <c r="AD977" s="68"/>
      <c r="AE977" s="68"/>
      <c r="AG977" s="167"/>
      <c r="AN977" s="68"/>
      <c r="AO977" s="68"/>
      <c r="AP977" s="68"/>
      <c r="AQ977" s="68"/>
      <c r="AR977" s="68"/>
      <c r="AS977" s="68"/>
      <c r="AT977" s="68"/>
      <c r="AU977" s="68"/>
    </row>
    <row r="978" spans="27:64">
      <c r="AA978" s="68"/>
      <c r="AB978" s="68"/>
      <c r="AC978" s="68"/>
      <c r="AD978" s="68"/>
      <c r="AE978" s="68"/>
      <c r="AG978" s="167"/>
      <c r="AN978" s="68"/>
      <c r="AO978" s="68"/>
      <c r="AP978" s="68"/>
      <c r="AQ978" s="68"/>
      <c r="AR978" s="68"/>
      <c r="AS978" s="68"/>
      <c r="AT978" s="68"/>
      <c r="AU978" s="68"/>
    </row>
    <row r="979" spans="27:64">
      <c r="AA979" s="68"/>
      <c r="AB979" s="68"/>
      <c r="AC979" s="68"/>
      <c r="AD979" s="68"/>
      <c r="AE979" s="68"/>
      <c r="AG979" s="167"/>
      <c r="AN979" s="68"/>
      <c r="AO979" s="68"/>
      <c r="AP979" s="68"/>
      <c r="AQ979" s="68"/>
      <c r="AR979" s="68"/>
      <c r="AS979" s="68"/>
      <c r="AT979" s="68"/>
      <c r="AU979" s="68"/>
    </row>
    <row r="980" spans="27:64">
      <c r="AA980" s="68"/>
      <c r="AB980" s="68"/>
      <c r="AC980" s="68"/>
      <c r="AD980" s="68"/>
      <c r="AE980" s="68"/>
      <c r="AG980" s="167"/>
      <c r="AN980" s="68"/>
      <c r="AO980" s="68"/>
      <c r="AP980" s="68"/>
      <c r="AQ980" s="68"/>
      <c r="AR980" s="68"/>
      <c r="AS980" s="68"/>
      <c r="AT980" s="68"/>
      <c r="AU980" s="68"/>
    </row>
    <row r="981" spans="27:64">
      <c r="AA981" s="68"/>
      <c r="AB981" s="68"/>
      <c r="AC981" s="68"/>
      <c r="AD981" s="68"/>
      <c r="AE981" s="68"/>
      <c r="AG981" s="167"/>
      <c r="AN981" s="68"/>
      <c r="AO981" s="68"/>
      <c r="AP981" s="68"/>
      <c r="AQ981" s="68"/>
      <c r="AR981" s="68"/>
      <c r="AS981" s="68"/>
      <c r="AT981" s="68"/>
      <c r="AU981" s="68"/>
    </row>
    <row r="982" spans="27:64">
      <c r="AA982" s="68"/>
      <c r="AB982" s="68"/>
      <c r="AC982" s="68"/>
      <c r="AD982" s="68"/>
      <c r="AE982" s="68"/>
      <c r="AG982" s="167"/>
      <c r="AN982" s="68"/>
      <c r="AO982" s="68"/>
      <c r="AP982" s="68"/>
      <c r="AQ982" s="68"/>
      <c r="AR982" s="68"/>
      <c r="AS982" s="68"/>
      <c r="AT982" s="68"/>
      <c r="AU982" s="68"/>
    </row>
    <row r="983" spans="27:64">
      <c r="AA983" s="68"/>
      <c r="AB983" s="68"/>
      <c r="AC983" s="68"/>
      <c r="AD983" s="68"/>
      <c r="AE983" s="68"/>
      <c r="AG983" s="167"/>
      <c r="AN983" s="68"/>
      <c r="AO983" s="68"/>
      <c r="AP983" s="68"/>
      <c r="AQ983" s="68"/>
      <c r="AR983" s="68"/>
      <c r="AS983" s="68"/>
      <c r="AT983" s="68"/>
      <c r="AU983" s="68"/>
    </row>
    <row r="984" spans="27:64">
      <c r="AA984" s="68"/>
      <c r="AB984" s="68"/>
      <c r="AC984" s="68"/>
      <c r="AD984" s="68"/>
      <c r="AE984" s="68"/>
      <c r="AG984" s="167"/>
      <c r="AN984" s="68"/>
      <c r="AO984" s="68"/>
      <c r="AP984" s="68"/>
      <c r="AQ984" s="68"/>
      <c r="AR984" s="68"/>
      <c r="AS984" s="68"/>
      <c r="AT984" s="68"/>
      <c r="AU984" s="68"/>
    </row>
    <row r="985" spans="27:64">
      <c r="AA985" s="68"/>
      <c r="AB985" s="68"/>
      <c r="AC985" s="68"/>
      <c r="AD985" s="68"/>
      <c r="AE985" s="68"/>
      <c r="AG985" s="167"/>
      <c r="AN985" s="68"/>
      <c r="AO985" s="68"/>
      <c r="AP985" s="68"/>
      <c r="AQ985" s="68"/>
      <c r="AR985" s="68"/>
      <c r="AS985" s="68"/>
      <c r="AT985" s="68"/>
      <c r="AU985" s="68"/>
    </row>
    <row r="986" spans="27:64">
      <c r="AA986" s="68"/>
      <c r="AB986" s="68"/>
      <c r="AC986" s="68"/>
      <c r="AD986" s="68"/>
      <c r="AE986" s="68"/>
      <c r="AG986" s="167"/>
      <c r="AN986" s="68"/>
      <c r="AO986" s="68"/>
      <c r="AP986" s="68"/>
      <c r="AQ986" s="68"/>
      <c r="AR986" s="68"/>
      <c r="AS986" s="68"/>
      <c r="AT986" s="68"/>
      <c r="AU986" s="68"/>
    </row>
    <row r="987" spans="27:64">
      <c r="AA987" s="68"/>
      <c r="AB987" s="68"/>
      <c r="AC987" s="68"/>
      <c r="AD987" s="68"/>
      <c r="AE987" s="68"/>
      <c r="AG987" s="167"/>
      <c r="AN987" s="68"/>
      <c r="AO987" s="68"/>
      <c r="AP987" s="68"/>
      <c r="AQ987" s="68"/>
      <c r="AR987" s="68"/>
      <c r="AS987" s="68"/>
      <c r="AT987" s="68"/>
      <c r="AU987" s="68"/>
    </row>
    <row r="988" spans="27:64">
      <c r="AA988" s="68"/>
      <c r="AB988" s="68"/>
      <c r="AC988" s="68"/>
      <c r="AD988" s="68"/>
      <c r="AE988" s="68"/>
      <c r="AG988" s="167"/>
      <c r="AN988" s="68"/>
      <c r="AO988" s="68"/>
      <c r="AP988" s="68"/>
      <c r="AQ988" s="68"/>
      <c r="AR988" s="68"/>
      <c r="AS988" s="68"/>
      <c r="AT988" s="68"/>
      <c r="AU988" s="68"/>
    </row>
    <row r="989" spans="27:64">
      <c r="AA989" s="68"/>
      <c r="AB989" s="68"/>
      <c r="AC989" s="68"/>
      <c r="AD989" s="68"/>
      <c r="AE989" s="68"/>
      <c r="AG989" s="167"/>
      <c r="AN989" s="68"/>
      <c r="AO989" s="68"/>
      <c r="AP989" s="68"/>
      <c r="AQ989" s="68"/>
      <c r="AR989" s="68"/>
      <c r="AS989" s="68"/>
      <c r="AT989" s="68"/>
      <c r="AU989" s="68"/>
      <c r="AV989" s="68"/>
      <c r="AW989" s="68"/>
      <c r="AX989" s="68"/>
      <c r="AY989" s="68"/>
      <c r="AZ989" s="68"/>
      <c r="BA989" s="68"/>
      <c r="BB989" s="68"/>
      <c r="BC989" s="68"/>
      <c r="BD989" s="68"/>
      <c r="BE989" s="68"/>
      <c r="BF989" s="68"/>
      <c r="BG989" s="68"/>
      <c r="BH989" s="68"/>
      <c r="BI989" s="68"/>
      <c r="BJ989" s="68"/>
      <c r="BK989" s="68"/>
      <c r="BL989" s="68"/>
    </row>
    <row r="990" spans="27:64">
      <c r="AA990" s="68"/>
      <c r="AB990" s="68"/>
      <c r="AC990" s="68"/>
      <c r="AD990" s="68"/>
      <c r="AE990" s="68"/>
      <c r="AG990" s="167"/>
      <c r="AN990" s="68"/>
      <c r="AO990" s="68"/>
      <c r="AP990" s="68"/>
      <c r="AQ990" s="68"/>
      <c r="AR990" s="68"/>
      <c r="AS990" s="68"/>
      <c r="AT990" s="68"/>
      <c r="AU990" s="68"/>
    </row>
    <row r="991" spans="27:64">
      <c r="AA991" s="68"/>
      <c r="AB991" s="68"/>
      <c r="AC991" s="68"/>
      <c r="AD991" s="68"/>
      <c r="AE991" s="68"/>
      <c r="AG991" s="167"/>
      <c r="AN991" s="68"/>
      <c r="AO991" s="68"/>
      <c r="AP991" s="68"/>
      <c r="AQ991" s="68"/>
      <c r="AR991" s="68"/>
      <c r="AS991" s="68"/>
      <c r="AT991" s="68"/>
      <c r="AU991" s="68"/>
    </row>
    <row r="992" spans="27:64">
      <c r="AA992" s="68"/>
      <c r="AB992" s="68"/>
      <c r="AC992" s="68"/>
      <c r="AD992" s="68"/>
      <c r="AE992" s="68"/>
      <c r="AG992" s="167"/>
      <c r="AN992" s="68"/>
      <c r="AO992" s="68"/>
      <c r="AP992" s="68"/>
      <c r="AQ992" s="68"/>
      <c r="AR992" s="68"/>
      <c r="AS992" s="68"/>
      <c r="AT992" s="68"/>
      <c r="AU992" s="68"/>
    </row>
    <row r="993" spans="27:64">
      <c r="AA993" s="68"/>
      <c r="AB993" s="68"/>
      <c r="AC993" s="68"/>
      <c r="AD993" s="68"/>
      <c r="AE993" s="68"/>
      <c r="AG993" s="167"/>
      <c r="AN993" s="68"/>
      <c r="AO993" s="68"/>
      <c r="AP993" s="68"/>
      <c r="AQ993" s="68"/>
      <c r="AR993" s="68"/>
      <c r="AS993" s="68"/>
      <c r="AT993" s="68"/>
      <c r="AU993" s="68"/>
    </row>
    <row r="994" spans="27:64">
      <c r="AA994" s="68"/>
      <c r="AB994" s="68"/>
      <c r="AC994" s="68"/>
      <c r="AD994" s="68"/>
      <c r="AE994" s="68"/>
      <c r="AG994" s="167"/>
      <c r="AN994" s="68"/>
      <c r="AO994" s="68"/>
      <c r="AP994" s="68"/>
      <c r="AQ994" s="68"/>
      <c r="AR994" s="68"/>
      <c r="AS994" s="68"/>
      <c r="AT994" s="68"/>
      <c r="AU994" s="68"/>
    </row>
    <row r="995" spans="27:64">
      <c r="AA995" s="68"/>
      <c r="AB995" s="68"/>
      <c r="AC995" s="68"/>
      <c r="AD995" s="68"/>
      <c r="AE995" s="68"/>
      <c r="AG995" s="167"/>
      <c r="AN995" s="68"/>
      <c r="AO995" s="68"/>
      <c r="AP995" s="68"/>
      <c r="AQ995" s="68"/>
      <c r="AR995" s="68"/>
      <c r="AS995" s="68"/>
      <c r="AT995" s="68"/>
      <c r="AU995" s="68"/>
    </row>
    <row r="996" spans="27:64">
      <c r="AA996" s="68"/>
      <c r="AB996" s="68"/>
      <c r="AC996" s="68"/>
      <c r="AD996" s="68"/>
      <c r="AE996" s="68"/>
      <c r="AG996" s="167"/>
      <c r="AN996" s="68"/>
      <c r="AO996" s="68"/>
      <c r="AP996" s="68"/>
      <c r="AQ996" s="68"/>
      <c r="AR996" s="68"/>
      <c r="AS996" s="68"/>
      <c r="AT996" s="68"/>
      <c r="AU996" s="68"/>
    </row>
    <row r="997" spans="27:64">
      <c r="AA997" s="68"/>
      <c r="AB997" s="68"/>
      <c r="AC997" s="68"/>
      <c r="AD997" s="68"/>
      <c r="AE997" s="68"/>
      <c r="AG997" s="167"/>
      <c r="AN997" s="68"/>
      <c r="AO997" s="68"/>
      <c r="AP997" s="68"/>
      <c r="AQ997" s="68"/>
      <c r="AR997" s="68"/>
      <c r="AS997" s="68"/>
      <c r="AT997" s="68"/>
      <c r="AU997" s="68"/>
    </row>
    <row r="998" spans="27:64">
      <c r="AA998" s="68"/>
      <c r="AB998" s="68"/>
      <c r="AC998" s="68"/>
      <c r="AD998" s="68"/>
      <c r="AE998" s="68"/>
      <c r="AG998" s="167"/>
      <c r="AN998" s="68"/>
      <c r="AO998" s="68"/>
      <c r="AP998" s="68"/>
      <c r="AQ998" s="68"/>
      <c r="AR998" s="68"/>
      <c r="AS998" s="68"/>
      <c r="AT998" s="68"/>
      <c r="AU998" s="68"/>
    </row>
    <row r="999" spans="27:64">
      <c r="AA999" s="68"/>
      <c r="AB999" s="68"/>
      <c r="AC999" s="68"/>
      <c r="AD999" s="68"/>
      <c r="AE999" s="68"/>
      <c r="AG999" s="167"/>
      <c r="AN999" s="68"/>
      <c r="AO999" s="68"/>
      <c r="AP999" s="68"/>
      <c r="AQ999" s="68"/>
      <c r="AR999" s="68"/>
      <c r="AS999" s="68"/>
      <c r="AT999" s="68"/>
      <c r="AU999" s="68"/>
    </row>
    <row r="1000" spans="27:64">
      <c r="AA1000" s="68"/>
      <c r="AB1000" s="68"/>
      <c r="AC1000" s="68"/>
      <c r="AD1000" s="68"/>
      <c r="AE1000" s="68"/>
      <c r="AG1000" s="167"/>
      <c r="AN1000" s="68"/>
      <c r="AO1000" s="68"/>
      <c r="AP1000" s="68"/>
      <c r="AQ1000" s="68"/>
      <c r="AR1000" s="68"/>
      <c r="AS1000" s="68"/>
      <c r="AT1000" s="68"/>
      <c r="AU1000" s="68"/>
    </row>
    <row r="1001" spans="27:64">
      <c r="AA1001" s="68"/>
      <c r="AB1001" s="68"/>
      <c r="AC1001" s="68"/>
      <c r="AD1001" s="68"/>
      <c r="AE1001" s="68"/>
      <c r="AG1001" s="167"/>
      <c r="AN1001" s="68"/>
      <c r="AO1001" s="68"/>
      <c r="AP1001" s="68"/>
      <c r="AQ1001" s="68"/>
      <c r="AR1001" s="68"/>
      <c r="AS1001" s="68"/>
      <c r="AT1001" s="68"/>
      <c r="AU1001" s="68"/>
    </row>
    <row r="1002" spans="27:64">
      <c r="AA1002" s="68"/>
      <c r="AB1002" s="68"/>
      <c r="AC1002" s="68"/>
      <c r="AD1002" s="68"/>
      <c r="AE1002" s="68"/>
      <c r="AG1002" s="167"/>
      <c r="AN1002" s="68"/>
      <c r="AO1002" s="68"/>
      <c r="AP1002" s="68"/>
      <c r="AQ1002" s="68"/>
      <c r="AR1002" s="68"/>
      <c r="AS1002" s="68"/>
      <c r="AT1002" s="68"/>
      <c r="AU1002" s="68"/>
    </row>
    <row r="1003" spans="27:64">
      <c r="AA1003" s="68"/>
      <c r="AB1003" s="68"/>
      <c r="AC1003" s="68"/>
      <c r="AD1003" s="68"/>
      <c r="AE1003" s="68"/>
      <c r="AG1003" s="167"/>
      <c r="AN1003" s="68"/>
      <c r="AO1003" s="68"/>
      <c r="AP1003" s="68"/>
      <c r="AQ1003" s="68"/>
      <c r="AR1003" s="68"/>
      <c r="AS1003" s="68"/>
      <c r="AT1003" s="68"/>
      <c r="AU1003" s="68"/>
    </row>
    <row r="1004" spans="27:64">
      <c r="AA1004" s="68"/>
      <c r="AB1004" s="68"/>
      <c r="AC1004" s="68"/>
      <c r="AD1004" s="68"/>
      <c r="AE1004" s="68"/>
      <c r="AG1004" s="167"/>
      <c r="AN1004" s="68"/>
      <c r="AO1004" s="68"/>
      <c r="AP1004" s="68"/>
      <c r="AQ1004" s="68"/>
      <c r="AR1004" s="68"/>
      <c r="AS1004" s="68"/>
      <c r="AT1004" s="68"/>
      <c r="AU1004" s="68"/>
    </row>
    <row r="1005" spans="27:64">
      <c r="AA1005" s="68"/>
      <c r="AB1005" s="68"/>
      <c r="AC1005" s="68"/>
      <c r="AD1005" s="68"/>
      <c r="AE1005" s="68"/>
      <c r="AG1005" s="167"/>
      <c r="AN1005" s="68"/>
      <c r="AO1005" s="68"/>
      <c r="AP1005" s="68"/>
      <c r="AQ1005" s="68"/>
      <c r="AR1005" s="68"/>
      <c r="AS1005" s="68"/>
      <c r="AT1005" s="68"/>
      <c r="AU1005" s="68"/>
    </row>
    <row r="1006" spans="27:64">
      <c r="AA1006" s="68"/>
      <c r="AB1006" s="68"/>
      <c r="AC1006" s="68"/>
      <c r="AD1006" s="68"/>
      <c r="AE1006" s="68"/>
      <c r="AG1006" s="167"/>
      <c r="AN1006" s="68"/>
      <c r="AO1006" s="68"/>
      <c r="AP1006" s="68"/>
      <c r="AQ1006" s="68"/>
      <c r="AR1006" s="68"/>
      <c r="AS1006" s="68"/>
      <c r="AT1006" s="68"/>
      <c r="AU1006" s="68"/>
    </row>
    <row r="1007" spans="27:64">
      <c r="AA1007" s="68"/>
      <c r="AB1007" s="68"/>
      <c r="AC1007" s="68"/>
      <c r="AD1007" s="68"/>
      <c r="AE1007" s="68"/>
      <c r="AG1007" s="167"/>
      <c r="AN1007" s="68"/>
      <c r="AO1007" s="68"/>
      <c r="AP1007" s="68"/>
      <c r="AQ1007" s="68"/>
      <c r="AR1007" s="68"/>
      <c r="AS1007" s="68"/>
      <c r="AT1007" s="68"/>
      <c r="AU1007" s="68"/>
      <c r="AV1007" s="68"/>
      <c r="AW1007" s="68"/>
      <c r="AX1007" s="68"/>
      <c r="AY1007" s="68"/>
      <c r="AZ1007" s="68"/>
      <c r="BA1007" s="68"/>
      <c r="BB1007" s="68"/>
      <c r="BC1007" s="68"/>
      <c r="BD1007" s="68"/>
      <c r="BE1007" s="68"/>
      <c r="BF1007" s="68"/>
      <c r="BG1007" s="68"/>
      <c r="BH1007" s="68"/>
      <c r="BI1007" s="68"/>
      <c r="BJ1007" s="68"/>
      <c r="BK1007" s="68"/>
      <c r="BL1007" s="68"/>
    </row>
    <row r="1008" spans="27:64">
      <c r="AA1008" s="68"/>
      <c r="AB1008" s="68"/>
      <c r="AC1008" s="68"/>
      <c r="AD1008" s="68"/>
      <c r="AE1008" s="68"/>
      <c r="AG1008" s="167"/>
      <c r="AN1008" s="68"/>
      <c r="AO1008" s="68"/>
      <c r="AP1008" s="68"/>
      <c r="AQ1008" s="68"/>
      <c r="AR1008" s="68"/>
      <c r="AS1008" s="68"/>
      <c r="AT1008" s="68"/>
      <c r="AU1008" s="68"/>
    </row>
    <row r="1009" spans="27:47">
      <c r="AA1009" s="68"/>
      <c r="AB1009" s="68"/>
      <c r="AC1009" s="68"/>
      <c r="AD1009" s="68"/>
      <c r="AE1009" s="68"/>
      <c r="AG1009" s="167"/>
      <c r="AN1009" s="68"/>
      <c r="AO1009" s="68"/>
      <c r="AP1009" s="68"/>
      <c r="AQ1009" s="68"/>
      <c r="AR1009" s="68"/>
      <c r="AS1009" s="68"/>
      <c r="AT1009" s="68"/>
      <c r="AU1009" s="68"/>
    </row>
    <row r="1010" spans="27:47">
      <c r="AA1010" s="68"/>
      <c r="AB1010" s="68"/>
      <c r="AC1010" s="68"/>
      <c r="AD1010" s="68"/>
      <c r="AE1010" s="68"/>
      <c r="AG1010" s="167"/>
      <c r="AN1010" s="68"/>
      <c r="AO1010" s="68"/>
      <c r="AP1010" s="68"/>
      <c r="AQ1010" s="68"/>
      <c r="AR1010" s="68"/>
      <c r="AS1010" s="68"/>
      <c r="AT1010" s="68"/>
      <c r="AU1010" s="68"/>
    </row>
    <row r="1011" spans="27:47">
      <c r="AA1011" s="68"/>
      <c r="AB1011" s="68"/>
      <c r="AC1011" s="68"/>
      <c r="AD1011" s="68"/>
      <c r="AE1011" s="68"/>
      <c r="AG1011" s="167"/>
      <c r="AN1011" s="68"/>
      <c r="AO1011" s="68"/>
      <c r="AP1011" s="68"/>
      <c r="AQ1011" s="68"/>
      <c r="AR1011" s="68"/>
      <c r="AS1011" s="68"/>
      <c r="AT1011" s="68"/>
      <c r="AU1011" s="68"/>
    </row>
    <row r="1012" spans="27:47">
      <c r="AA1012" s="68"/>
      <c r="AB1012" s="68"/>
      <c r="AC1012" s="68"/>
      <c r="AD1012" s="68"/>
      <c r="AE1012" s="68"/>
      <c r="AG1012" s="167"/>
      <c r="AN1012" s="68"/>
      <c r="AO1012" s="68"/>
      <c r="AP1012" s="68"/>
      <c r="AQ1012" s="68"/>
      <c r="AR1012" s="68"/>
      <c r="AS1012" s="68"/>
      <c r="AT1012" s="68"/>
      <c r="AU1012" s="68"/>
    </row>
    <row r="1013" spans="27:47">
      <c r="AA1013" s="68"/>
      <c r="AB1013" s="68"/>
      <c r="AC1013" s="68"/>
      <c r="AD1013" s="68"/>
      <c r="AE1013" s="68"/>
      <c r="AG1013" s="167"/>
      <c r="AN1013" s="68"/>
      <c r="AO1013" s="68"/>
      <c r="AP1013" s="68"/>
      <c r="AQ1013" s="68"/>
      <c r="AR1013" s="68"/>
      <c r="AS1013" s="68"/>
      <c r="AT1013" s="68"/>
      <c r="AU1013" s="68"/>
    </row>
    <row r="1014" spans="27:47">
      <c r="AA1014" s="68"/>
      <c r="AB1014" s="68"/>
      <c r="AC1014" s="68"/>
      <c r="AD1014" s="68"/>
      <c r="AE1014" s="68"/>
      <c r="AG1014" s="167"/>
      <c r="AN1014" s="68"/>
      <c r="AO1014" s="68"/>
      <c r="AP1014" s="68"/>
      <c r="AQ1014" s="68"/>
      <c r="AR1014" s="68"/>
      <c r="AS1014" s="68"/>
      <c r="AT1014" s="68"/>
      <c r="AU1014" s="68"/>
    </row>
    <row r="1015" spans="27:47">
      <c r="AA1015" s="68"/>
      <c r="AB1015" s="68"/>
      <c r="AC1015" s="68"/>
      <c r="AD1015" s="68"/>
      <c r="AE1015" s="68"/>
      <c r="AG1015" s="167"/>
      <c r="AN1015" s="68"/>
      <c r="AO1015" s="68"/>
      <c r="AP1015" s="68"/>
      <c r="AQ1015" s="68"/>
      <c r="AR1015" s="68"/>
      <c r="AS1015" s="68"/>
      <c r="AT1015" s="68"/>
      <c r="AU1015" s="68"/>
    </row>
    <row r="1016" spans="27:47">
      <c r="AA1016" s="68"/>
      <c r="AB1016" s="68"/>
      <c r="AC1016" s="68"/>
      <c r="AD1016" s="68"/>
      <c r="AE1016" s="68"/>
      <c r="AG1016" s="167"/>
      <c r="AN1016" s="68"/>
      <c r="AO1016" s="68"/>
      <c r="AP1016" s="68"/>
      <c r="AQ1016" s="68"/>
      <c r="AR1016" s="68"/>
      <c r="AS1016" s="68"/>
      <c r="AT1016" s="68"/>
      <c r="AU1016" s="68"/>
    </row>
    <row r="1017" spans="27:47">
      <c r="AA1017" s="68"/>
      <c r="AB1017" s="68"/>
      <c r="AC1017" s="68"/>
      <c r="AD1017" s="68"/>
      <c r="AE1017" s="68"/>
      <c r="AG1017" s="167"/>
      <c r="AN1017" s="68"/>
      <c r="AO1017" s="68"/>
      <c r="AP1017" s="68"/>
      <c r="AQ1017" s="68"/>
      <c r="AR1017" s="68"/>
      <c r="AS1017" s="68"/>
      <c r="AT1017" s="68"/>
      <c r="AU1017" s="68"/>
    </row>
    <row r="1018" spans="27:47">
      <c r="AA1018" s="68"/>
      <c r="AB1018" s="68"/>
      <c r="AC1018" s="68"/>
      <c r="AD1018" s="68"/>
      <c r="AE1018" s="68"/>
      <c r="AG1018" s="167"/>
      <c r="AN1018" s="68"/>
      <c r="AO1018" s="68"/>
      <c r="AP1018" s="68"/>
      <c r="AQ1018" s="68"/>
      <c r="AR1018" s="68"/>
      <c r="AS1018" s="68"/>
      <c r="AT1018" s="68"/>
      <c r="AU1018" s="68"/>
    </row>
    <row r="1019" spans="27:47">
      <c r="AA1019" s="68"/>
      <c r="AB1019" s="68"/>
      <c r="AC1019" s="68"/>
      <c r="AD1019" s="68"/>
      <c r="AE1019" s="68"/>
      <c r="AG1019" s="167"/>
      <c r="AN1019" s="68"/>
      <c r="AO1019" s="68"/>
      <c r="AP1019" s="68"/>
      <c r="AQ1019" s="68"/>
      <c r="AR1019" s="68"/>
      <c r="AS1019" s="68"/>
      <c r="AT1019" s="68"/>
      <c r="AU1019" s="68"/>
    </row>
    <row r="1020" spans="27:47">
      <c r="AA1020" s="68"/>
      <c r="AB1020" s="68"/>
      <c r="AC1020" s="68"/>
      <c r="AD1020" s="68"/>
      <c r="AE1020" s="68"/>
      <c r="AG1020" s="167"/>
      <c r="AN1020" s="68"/>
      <c r="AO1020" s="68"/>
      <c r="AP1020" s="68"/>
      <c r="AQ1020" s="68"/>
      <c r="AR1020" s="68"/>
      <c r="AS1020" s="68"/>
      <c r="AT1020" s="68"/>
      <c r="AU1020" s="68"/>
    </row>
    <row r="1021" spans="27:47">
      <c r="AA1021" s="68"/>
      <c r="AB1021" s="68"/>
      <c r="AC1021" s="68"/>
      <c r="AD1021" s="68"/>
      <c r="AE1021" s="68"/>
      <c r="AG1021" s="167"/>
      <c r="AN1021" s="68"/>
      <c r="AO1021" s="68"/>
      <c r="AP1021" s="68"/>
      <c r="AQ1021" s="68"/>
      <c r="AR1021" s="68"/>
      <c r="AS1021" s="68"/>
      <c r="AT1021" s="68"/>
      <c r="AU1021" s="68"/>
    </row>
    <row r="1022" spans="27:47">
      <c r="AA1022" s="68"/>
      <c r="AB1022" s="68"/>
      <c r="AC1022" s="68"/>
      <c r="AD1022" s="68"/>
      <c r="AE1022" s="68"/>
      <c r="AG1022" s="167"/>
      <c r="AN1022" s="68"/>
      <c r="AO1022" s="68"/>
      <c r="AP1022" s="68"/>
      <c r="AQ1022" s="68"/>
      <c r="AR1022" s="68"/>
      <c r="AS1022" s="68"/>
      <c r="AT1022" s="68"/>
      <c r="AU1022" s="68"/>
    </row>
    <row r="1023" spans="27:47">
      <c r="AA1023" s="68"/>
      <c r="AB1023" s="68"/>
      <c r="AC1023" s="68"/>
      <c r="AD1023" s="68"/>
      <c r="AE1023" s="68"/>
      <c r="AG1023" s="167"/>
      <c r="AN1023" s="68"/>
      <c r="AO1023" s="68"/>
      <c r="AP1023" s="68"/>
      <c r="AQ1023" s="68"/>
      <c r="AR1023" s="68"/>
      <c r="AS1023" s="68"/>
      <c r="AT1023" s="68"/>
      <c r="AU1023" s="68"/>
    </row>
    <row r="1024" spans="27:47">
      <c r="AA1024" s="68"/>
      <c r="AB1024" s="68"/>
      <c r="AC1024" s="68"/>
      <c r="AD1024" s="68"/>
      <c r="AE1024" s="68"/>
      <c r="AG1024" s="167"/>
      <c r="AN1024" s="68"/>
      <c r="AO1024" s="68"/>
      <c r="AP1024" s="68"/>
      <c r="AQ1024" s="68"/>
      <c r="AR1024" s="68"/>
      <c r="AS1024" s="68"/>
      <c r="AT1024" s="68"/>
      <c r="AU1024" s="68"/>
    </row>
    <row r="1025" spans="27:47">
      <c r="AA1025" s="68"/>
      <c r="AB1025" s="68"/>
      <c r="AC1025" s="68"/>
      <c r="AD1025" s="68"/>
      <c r="AE1025" s="68"/>
      <c r="AG1025" s="167"/>
      <c r="AN1025" s="68"/>
      <c r="AO1025" s="68"/>
      <c r="AP1025" s="68"/>
      <c r="AQ1025" s="68"/>
      <c r="AR1025" s="68"/>
      <c r="AS1025" s="68"/>
      <c r="AT1025" s="68"/>
      <c r="AU1025" s="68"/>
    </row>
    <row r="1026" spans="27:47">
      <c r="AA1026" s="68"/>
      <c r="AB1026" s="68"/>
      <c r="AC1026" s="68"/>
      <c r="AD1026" s="68"/>
      <c r="AE1026" s="68"/>
      <c r="AG1026" s="167"/>
      <c r="AN1026" s="68"/>
      <c r="AO1026" s="68"/>
      <c r="AP1026" s="68"/>
      <c r="AQ1026" s="68"/>
      <c r="AR1026" s="68"/>
      <c r="AS1026" s="68"/>
      <c r="AT1026" s="68"/>
      <c r="AU1026" s="68"/>
    </row>
    <row r="1027" spans="27:47">
      <c r="AA1027" s="68"/>
      <c r="AB1027" s="68"/>
      <c r="AC1027" s="68"/>
      <c r="AD1027" s="68"/>
      <c r="AE1027" s="68"/>
      <c r="AG1027" s="167"/>
      <c r="AN1027" s="68"/>
      <c r="AO1027" s="68"/>
      <c r="AP1027" s="68"/>
      <c r="AQ1027" s="68"/>
      <c r="AR1027" s="68"/>
      <c r="AS1027" s="68"/>
      <c r="AT1027" s="68"/>
      <c r="AU1027" s="68"/>
    </row>
    <row r="1028" spans="27:47">
      <c r="AA1028" s="68"/>
      <c r="AB1028" s="68"/>
      <c r="AC1028" s="68"/>
      <c r="AD1028" s="68"/>
      <c r="AE1028" s="68"/>
      <c r="AG1028" s="167"/>
      <c r="AN1028" s="68"/>
      <c r="AO1028" s="68"/>
      <c r="AP1028" s="68"/>
      <c r="AQ1028" s="68"/>
      <c r="AR1028" s="68"/>
      <c r="AS1028" s="68"/>
      <c r="AT1028" s="68"/>
      <c r="AU1028" s="68"/>
    </row>
    <row r="1029" spans="27:47">
      <c r="AA1029" s="68"/>
      <c r="AB1029" s="68"/>
      <c r="AC1029" s="68"/>
      <c r="AD1029" s="68"/>
      <c r="AE1029" s="68"/>
      <c r="AG1029" s="167"/>
      <c r="AN1029" s="68"/>
      <c r="AO1029" s="68"/>
      <c r="AP1029" s="68"/>
      <c r="AQ1029" s="68"/>
      <c r="AR1029" s="68"/>
      <c r="AS1029" s="68"/>
      <c r="AT1029" s="68"/>
      <c r="AU1029" s="68"/>
    </row>
    <row r="1030" spans="27:47">
      <c r="AA1030" s="68"/>
      <c r="AB1030" s="68"/>
      <c r="AC1030" s="68"/>
      <c r="AD1030" s="68"/>
      <c r="AE1030" s="68"/>
      <c r="AG1030" s="167"/>
      <c r="AN1030" s="68"/>
      <c r="AO1030" s="68"/>
      <c r="AP1030" s="68"/>
      <c r="AQ1030" s="68"/>
      <c r="AR1030" s="68"/>
      <c r="AS1030" s="68"/>
      <c r="AT1030" s="68"/>
      <c r="AU1030" s="68"/>
    </row>
    <row r="1031" spans="27:47">
      <c r="AA1031" s="68"/>
      <c r="AB1031" s="68"/>
      <c r="AC1031" s="68"/>
      <c r="AD1031" s="68"/>
      <c r="AE1031" s="68"/>
      <c r="AG1031" s="167"/>
      <c r="AN1031" s="68"/>
      <c r="AO1031" s="68"/>
      <c r="AP1031" s="68"/>
      <c r="AQ1031" s="68"/>
      <c r="AR1031" s="68"/>
      <c r="AS1031" s="68"/>
      <c r="AT1031" s="68"/>
      <c r="AU1031" s="68"/>
    </row>
    <row r="1032" spans="27:47">
      <c r="AA1032" s="68"/>
      <c r="AB1032" s="68"/>
      <c r="AC1032" s="68"/>
      <c r="AD1032" s="68"/>
      <c r="AE1032" s="68"/>
      <c r="AG1032" s="167"/>
      <c r="AN1032" s="68"/>
      <c r="AO1032" s="68"/>
      <c r="AP1032" s="68"/>
      <c r="AQ1032" s="68"/>
      <c r="AR1032" s="68"/>
      <c r="AS1032" s="68"/>
      <c r="AT1032" s="68"/>
      <c r="AU1032" s="68"/>
    </row>
    <row r="1033" spans="27:47">
      <c r="AA1033" s="68"/>
      <c r="AB1033" s="68"/>
      <c r="AC1033" s="68"/>
      <c r="AD1033" s="68"/>
      <c r="AE1033" s="68"/>
      <c r="AG1033" s="167"/>
      <c r="AN1033" s="68"/>
      <c r="AO1033" s="68"/>
      <c r="AP1033" s="68"/>
      <c r="AQ1033" s="68"/>
      <c r="AR1033" s="68"/>
      <c r="AS1033" s="68"/>
      <c r="AT1033" s="68"/>
      <c r="AU1033" s="68"/>
    </row>
    <row r="1034" spans="27:47">
      <c r="AA1034" s="68"/>
      <c r="AB1034" s="68"/>
      <c r="AC1034" s="68"/>
      <c r="AD1034" s="68"/>
      <c r="AE1034" s="68"/>
      <c r="AG1034" s="167"/>
      <c r="AN1034" s="68"/>
      <c r="AO1034" s="68"/>
      <c r="AP1034" s="68"/>
      <c r="AQ1034" s="68"/>
      <c r="AR1034" s="68"/>
      <c r="AS1034" s="68"/>
      <c r="AT1034" s="68"/>
      <c r="AU1034" s="68"/>
    </row>
    <row r="1035" spans="27:47">
      <c r="AA1035" s="68"/>
      <c r="AB1035" s="68"/>
      <c r="AC1035" s="68"/>
      <c r="AD1035" s="68"/>
      <c r="AE1035" s="68"/>
      <c r="AG1035" s="167"/>
      <c r="AN1035" s="68"/>
      <c r="AO1035" s="68"/>
      <c r="AP1035" s="68"/>
      <c r="AQ1035" s="68"/>
      <c r="AR1035" s="68"/>
      <c r="AS1035" s="68"/>
      <c r="AT1035" s="68"/>
      <c r="AU1035" s="68"/>
    </row>
    <row r="1036" spans="27:47">
      <c r="AA1036" s="68"/>
      <c r="AB1036" s="68"/>
      <c r="AC1036" s="68"/>
      <c r="AD1036" s="68"/>
      <c r="AE1036" s="68"/>
      <c r="AG1036" s="167"/>
      <c r="AN1036" s="68"/>
      <c r="AO1036" s="68"/>
      <c r="AP1036" s="68"/>
      <c r="AQ1036" s="68"/>
      <c r="AR1036" s="68"/>
      <c r="AS1036" s="68"/>
      <c r="AT1036" s="68"/>
      <c r="AU1036" s="68"/>
    </row>
    <row r="1037" spans="27:47">
      <c r="AA1037" s="68"/>
      <c r="AB1037" s="68"/>
      <c r="AC1037" s="68"/>
      <c r="AD1037" s="68"/>
      <c r="AE1037" s="68"/>
      <c r="AG1037" s="167"/>
      <c r="AN1037" s="68"/>
      <c r="AO1037" s="68"/>
      <c r="AP1037" s="68"/>
      <c r="AQ1037" s="68"/>
      <c r="AR1037" s="68"/>
      <c r="AS1037" s="68"/>
      <c r="AT1037" s="68"/>
      <c r="AU1037" s="68"/>
    </row>
    <row r="1038" spans="27:47">
      <c r="AA1038" s="68"/>
      <c r="AB1038" s="68"/>
      <c r="AC1038" s="68"/>
      <c r="AD1038" s="68"/>
      <c r="AE1038" s="68"/>
      <c r="AG1038" s="167"/>
      <c r="AN1038" s="68"/>
      <c r="AO1038" s="68"/>
      <c r="AP1038" s="68"/>
      <c r="AQ1038" s="68"/>
      <c r="AR1038" s="68"/>
      <c r="AS1038" s="68"/>
      <c r="AT1038" s="68"/>
      <c r="AU1038" s="68"/>
    </row>
    <row r="1039" spans="27:47">
      <c r="AA1039" s="68"/>
      <c r="AB1039" s="68"/>
      <c r="AC1039" s="68"/>
      <c r="AD1039" s="68"/>
      <c r="AE1039" s="68"/>
      <c r="AG1039" s="167"/>
      <c r="AN1039" s="68"/>
      <c r="AO1039" s="68"/>
      <c r="AP1039" s="68"/>
      <c r="AQ1039" s="68"/>
      <c r="AR1039" s="68"/>
      <c r="AS1039" s="68"/>
      <c r="AT1039" s="68"/>
      <c r="AU1039" s="68"/>
    </row>
    <row r="1040" spans="27:47">
      <c r="AA1040" s="68"/>
      <c r="AB1040" s="68"/>
      <c r="AC1040" s="68"/>
      <c r="AD1040" s="68"/>
      <c r="AE1040" s="68"/>
      <c r="AG1040" s="167"/>
      <c r="AN1040" s="68"/>
      <c r="AO1040" s="68"/>
      <c r="AP1040" s="68"/>
      <c r="AQ1040" s="68"/>
      <c r="AR1040" s="68"/>
      <c r="AS1040" s="68"/>
      <c r="AT1040" s="68"/>
      <c r="AU1040" s="68"/>
    </row>
    <row r="1041" spans="27:48">
      <c r="AA1041" s="68"/>
      <c r="AB1041" s="68"/>
      <c r="AC1041" s="68"/>
      <c r="AD1041" s="68"/>
      <c r="AE1041" s="68"/>
      <c r="AG1041" s="167"/>
      <c r="AN1041" s="68"/>
      <c r="AO1041" s="68"/>
      <c r="AP1041" s="68"/>
      <c r="AQ1041" s="68"/>
      <c r="AR1041" s="68"/>
      <c r="AS1041" s="68"/>
      <c r="AT1041" s="68"/>
      <c r="AU1041" s="68"/>
    </row>
    <row r="1042" spans="27:48">
      <c r="AA1042" s="68"/>
      <c r="AB1042" s="68"/>
      <c r="AC1042" s="68"/>
      <c r="AD1042" s="68"/>
      <c r="AE1042" s="68"/>
      <c r="AG1042" s="167"/>
      <c r="AN1042" s="68"/>
      <c r="AO1042" s="68"/>
      <c r="AP1042" s="68"/>
      <c r="AQ1042" s="68"/>
      <c r="AR1042" s="68"/>
      <c r="AS1042" s="68"/>
      <c r="AT1042" s="68"/>
      <c r="AU1042" s="68"/>
    </row>
    <row r="1043" spans="27:48">
      <c r="AA1043" s="68"/>
      <c r="AB1043" s="68"/>
      <c r="AC1043" s="68"/>
      <c r="AD1043" s="68"/>
      <c r="AE1043" s="68"/>
      <c r="AG1043" s="167"/>
      <c r="AN1043" s="68"/>
      <c r="AO1043" s="68"/>
      <c r="AP1043" s="68"/>
      <c r="AQ1043" s="68"/>
      <c r="AR1043" s="68"/>
      <c r="AS1043" s="68"/>
      <c r="AT1043" s="68"/>
      <c r="AU1043" s="68"/>
    </row>
    <row r="1044" spans="27:48">
      <c r="AA1044" s="68"/>
      <c r="AB1044" s="68"/>
      <c r="AC1044" s="68"/>
      <c r="AD1044" s="68"/>
      <c r="AE1044" s="68"/>
      <c r="AG1044" s="167"/>
      <c r="AN1044" s="68"/>
      <c r="AO1044" s="68"/>
      <c r="AP1044" s="68"/>
      <c r="AQ1044" s="68"/>
      <c r="AR1044" s="68"/>
      <c r="AS1044" s="68"/>
      <c r="AT1044" s="68"/>
      <c r="AU1044" s="68"/>
      <c r="AV1044" s="68"/>
    </row>
    <row r="1045" spans="27:48">
      <c r="AA1045" s="68"/>
      <c r="AB1045" s="68"/>
      <c r="AC1045" s="68"/>
      <c r="AD1045" s="68"/>
      <c r="AE1045" s="68"/>
      <c r="AG1045" s="167"/>
      <c r="AN1045" s="68"/>
      <c r="AO1045" s="68"/>
      <c r="AP1045" s="68"/>
      <c r="AQ1045" s="68"/>
      <c r="AR1045" s="68"/>
      <c r="AS1045" s="68"/>
      <c r="AT1045" s="68"/>
      <c r="AU1045" s="68"/>
      <c r="AV1045" s="68"/>
    </row>
    <row r="1046" spans="27:48">
      <c r="AA1046" s="68"/>
      <c r="AB1046" s="68"/>
      <c r="AC1046" s="68"/>
      <c r="AD1046" s="68"/>
      <c r="AE1046" s="68"/>
      <c r="AG1046" s="167"/>
      <c r="AN1046" s="68"/>
      <c r="AO1046" s="68"/>
      <c r="AP1046" s="68"/>
      <c r="AQ1046" s="68"/>
      <c r="AR1046" s="68"/>
      <c r="AS1046" s="68"/>
      <c r="AT1046" s="68"/>
      <c r="AU1046" s="68"/>
    </row>
    <row r="1047" spans="27:48">
      <c r="AA1047" s="68"/>
      <c r="AB1047" s="68"/>
      <c r="AC1047" s="68"/>
      <c r="AD1047" s="68"/>
      <c r="AE1047" s="68"/>
      <c r="AG1047" s="167"/>
      <c r="AN1047" s="68"/>
      <c r="AO1047" s="68"/>
      <c r="AP1047" s="68"/>
      <c r="AQ1047" s="68"/>
      <c r="AR1047" s="68"/>
      <c r="AS1047" s="68"/>
      <c r="AT1047" s="68"/>
      <c r="AU1047" s="68"/>
    </row>
    <row r="1048" spans="27:48">
      <c r="AA1048" s="68"/>
      <c r="AB1048" s="68"/>
      <c r="AC1048" s="68"/>
      <c r="AD1048" s="68"/>
      <c r="AE1048" s="68"/>
      <c r="AG1048" s="167"/>
      <c r="AN1048" s="68"/>
      <c r="AO1048" s="68"/>
      <c r="AP1048" s="68"/>
      <c r="AQ1048" s="68"/>
      <c r="AR1048" s="68"/>
      <c r="AS1048" s="68"/>
      <c r="AT1048" s="68"/>
      <c r="AU1048" s="68"/>
    </row>
    <row r="1049" spans="27:48">
      <c r="AA1049" s="68"/>
      <c r="AB1049" s="68"/>
      <c r="AC1049" s="68"/>
      <c r="AD1049" s="68"/>
      <c r="AE1049" s="68"/>
      <c r="AG1049" s="167"/>
      <c r="AN1049" s="68"/>
      <c r="AO1049" s="68"/>
      <c r="AP1049" s="68"/>
      <c r="AQ1049" s="68"/>
      <c r="AR1049" s="68"/>
      <c r="AS1049" s="68"/>
      <c r="AT1049" s="68"/>
      <c r="AU1049" s="68"/>
    </row>
    <row r="1050" spans="27:48">
      <c r="AA1050" s="68"/>
      <c r="AB1050" s="68"/>
      <c r="AC1050" s="68"/>
      <c r="AD1050" s="68"/>
      <c r="AE1050" s="68"/>
      <c r="AG1050" s="167"/>
      <c r="AN1050" s="68"/>
      <c r="AO1050" s="68"/>
      <c r="AP1050" s="68"/>
      <c r="AQ1050" s="68"/>
      <c r="AR1050" s="68"/>
      <c r="AS1050" s="68"/>
      <c r="AT1050" s="68"/>
      <c r="AU1050" s="68"/>
    </row>
    <row r="1051" spans="27:48">
      <c r="AA1051" s="68"/>
      <c r="AB1051" s="68"/>
      <c r="AC1051" s="68"/>
      <c r="AD1051" s="68"/>
      <c r="AE1051" s="68"/>
      <c r="AG1051" s="167"/>
      <c r="AN1051" s="68"/>
      <c r="AO1051" s="68"/>
      <c r="AP1051" s="68"/>
      <c r="AQ1051" s="68"/>
      <c r="AR1051" s="68"/>
      <c r="AS1051" s="68"/>
      <c r="AT1051" s="68"/>
      <c r="AU1051" s="68"/>
    </row>
    <row r="1052" spans="27:48">
      <c r="AA1052" s="68"/>
      <c r="AB1052" s="68"/>
      <c r="AC1052" s="68"/>
      <c r="AD1052" s="68"/>
      <c r="AE1052" s="68"/>
      <c r="AG1052" s="167"/>
      <c r="AN1052" s="68"/>
      <c r="AO1052" s="68"/>
      <c r="AP1052" s="68"/>
      <c r="AQ1052" s="68"/>
      <c r="AR1052" s="68"/>
      <c r="AS1052" s="68"/>
      <c r="AT1052" s="68"/>
      <c r="AU1052" s="68"/>
    </row>
    <row r="1053" spans="27:48">
      <c r="AA1053" s="68"/>
      <c r="AB1053" s="68"/>
      <c r="AC1053" s="68"/>
      <c r="AD1053" s="68"/>
      <c r="AE1053" s="68"/>
      <c r="AG1053" s="167"/>
      <c r="AN1053" s="68"/>
      <c r="AO1053" s="68"/>
      <c r="AP1053" s="68"/>
      <c r="AQ1053" s="68"/>
      <c r="AR1053" s="68"/>
      <c r="AS1053" s="68"/>
      <c r="AT1053" s="68"/>
      <c r="AU1053" s="68"/>
    </row>
    <row r="1054" spans="27:48">
      <c r="AA1054" s="68"/>
      <c r="AB1054" s="68"/>
      <c r="AC1054" s="68"/>
      <c r="AD1054" s="68"/>
      <c r="AE1054" s="68"/>
      <c r="AG1054" s="167"/>
      <c r="AN1054" s="68"/>
      <c r="AO1054" s="68"/>
      <c r="AP1054" s="68"/>
      <c r="AQ1054" s="68"/>
      <c r="AR1054" s="68"/>
      <c r="AS1054" s="68"/>
      <c r="AT1054" s="68"/>
      <c r="AU1054" s="68"/>
    </row>
    <row r="1055" spans="27:48">
      <c r="AA1055" s="68"/>
      <c r="AB1055" s="68"/>
      <c r="AC1055" s="68"/>
      <c r="AD1055" s="68"/>
      <c r="AE1055" s="68"/>
      <c r="AG1055" s="167"/>
      <c r="AN1055" s="68"/>
      <c r="AO1055" s="68"/>
      <c r="AP1055" s="68"/>
      <c r="AQ1055" s="68"/>
      <c r="AR1055" s="68"/>
      <c r="AS1055" s="68"/>
      <c r="AT1055" s="68"/>
      <c r="AU1055" s="68"/>
    </row>
    <row r="1056" spans="27:48">
      <c r="AA1056" s="68"/>
      <c r="AB1056" s="68"/>
      <c r="AC1056" s="68"/>
      <c r="AD1056" s="68"/>
      <c r="AE1056" s="68"/>
      <c r="AG1056" s="167"/>
      <c r="AN1056" s="68"/>
      <c r="AO1056" s="68"/>
      <c r="AP1056" s="68"/>
      <c r="AQ1056" s="68"/>
      <c r="AR1056" s="68"/>
      <c r="AS1056" s="68"/>
      <c r="AT1056" s="68"/>
      <c r="AU1056" s="68"/>
    </row>
    <row r="1057" spans="27:64">
      <c r="AA1057" s="68"/>
      <c r="AB1057" s="68"/>
      <c r="AC1057" s="68"/>
      <c r="AD1057" s="68"/>
      <c r="AE1057" s="68"/>
      <c r="AG1057" s="167"/>
      <c r="AN1057" s="68"/>
      <c r="AO1057" s="68"/>
      <c r="AP1057" s="68"/>
      <c r="AQ1057" s="68"/>
      <c r="AR1057" s="68"/>
      <c r="AS1057" s="68"/>
      <c r="AT1057" s="68"/>
      <c r="AU1057" s="68"/>
    </row>
    <row r="1058" spans="27:64">
      <c r="AA1058" s="68"/>
      <c r="AB1058" s="68"/>
      <c r="AC1058" s="68"/>
      <c r="AD1058" s="68"/>
      <c r="AE1058" s="68"/>
      <c r="AG1058" s="167"/>
      <c r="AN1058" s="68"/>
      <c r="AO1058" s="68"/>
      <c r="AP1058" s="68"/>
      <c r="AQ1058" s="68"/>
      <c r="AR1058" s="68"/>
      <c r="AS1058" s="68"/>
      <c r="AT1058" s="68"/>
      <c r="AU1058" s="68"/>
    </row>
    <row r="1059" spans="27:64">
      <c r="AA1059" s="68"/>
      <c r="AB1059" s="68"/>
      <c r="AC1059" s="68"/>
      <c r="AD1059" s="68"/>
      <c r="AE1059" s="68"/>
      <c r="AG1059" s="167"/>
      <c r="AN1059" s="68"/>
      <c r="AO1059" s="68"/>
      <c r="AP1059" s="68"/>
      <c r="AQ1059" s="68"/>
      <c r="AR1059" s="68"/>
      <c r="AS1059" s="68"/>
      <c r="AT1059" s="68"/>
      <c r="AU1059" s="68"/>
    </row>
    <row r="1060" spans="27:64">
      <c r="AA1060" s="68"/>
      <c r="AB1060" s="68"/>
      <c r="AC1060" s="68"/>
      <c r="AD1060" s="68"/>
      <c r="AE1060" s="68"/>
      <c r="AG1060" s="167"/>
      <c r="AN1060" s="68"/>
      <c r="AO1060" s="68"/>
      <c r="AP1060" s="68"/>
      <c r="AQ1060" s="68"/>
      <c r="AR1060" s="68"/>
      <c r="AS1060" s="68"/>
      <c r="AT1060" s="68"/>
      <c r="AU1060" s="68"/>
    </row>
    <row r="1061" spans="27:64">
      <c r="AA1061" s="68"/>
      <c r="AB1061" s="68"/>
      <c r="AC1061" s="68"/>
      <c r="AD1061" s="68"/>
      <c r="AE1061" s="68"/>
      <c r="AG1061" s="167"/>
      <c r="AN1061" s="68"/>
      <c r="AO1061" s="68"/>
      <c r="AP1061" s="68"/>
      <c r="AQ1061" s="68"/>
      <c r="AR1061" s="68"/>
      <c r="AS1061" s="68"/>
      <c r="AT1061" s="68"/>
      <c r="AU1061" s="68"/>
    </row>
    <row r="1062" spans="27:64">
      <c r="AA1062" s="68"/>
      <c r="AB1062" s="68"/>
      <c r="AC1062" s="68"/>
      <c r="AD1062" s="68"/>
      <c r="AE1062" s="68"/>
      <c r="AG1062" s="167"/>
      <c r="AN1062" s="68"/>
      <c r="AO1062" s="68"/>
      <c r="AP1062" s="68"/>
      <c r="AQ1062" s="68"/>
      <c r="AR1062" s="68"/>
      <c r="AS1062" s="68"/>
      <c r="AT1062" s="68"/>
      <c r="AU1062" s="68"/>
    </row>
    <row r="1063" spans="27:64">
      <c r="AA1063" s="68"/>
      <c r="AB1063" s="68"/>
      <c r="AC1063" s="68"/>
      <c r="AD1063" s="68"/>
      <c r="AE1063" s="68"/>
      <c r="AG1063" s="167"/>
      <c r="AN1063" s="68"/>
      <c r="AO1063" s="68"/>
      <c r="AP1063" s="68"/>
      <c r="AQ1063" s="68"/>
      <c r="AR1063" s="68"/>
      <c r="AS1063" s="68"/>
      <c r="AT1063" s="68"/>
      <c r="AU1063" s="68"/>
    </row>
    <row r="1064" spans="27:64">
      <c r="AA1064" s="68"/>
      <c r="AB1064" s="68"/>
      <c r="AC1064" s="68"/>
      <c r="AD1064" s="68"/>
      <c r="AE1064" s="68"/>
      <c r="AG1064" s="167"/>
      <c r="AN1064" s="68"/>
      <c r="AO1064" s="68"/>
      <c r="AP1064" s="68"/>
      <c r="AQ1064" s="68"/>
      <c r="AR1064" s="68"/>
      <c r="AS1064" s="68"/>
      <c r="AT1064" s="68"/>
      <c r="AU1064" s="68"/>
    </row>
    <row r="1065" spans="27:64">
      <c r="AA1065" s="68"/>
      <c r="AB1065" s="68"/>
      <c r="AC1065" s="68"/>
      <c r="AD1065" s="68"/>
      <c r="AE1065" s="68"/>
      <c r="AG1065" s="167"/>
      <c r="AN1065" s="68"/>
      <c r="AO1065" s="68"/>
      <c r="AP1065" s="68"/>
      <c r="AQ1065" s="68"/>
      <c r="AR1065" s="68"/>
      <c r="AS1065" s="68"/>
      <c r="AT1065" s="68"/>
      <c r="AU1065" s="68"/>
    </row>
    <row r="1066" spans="27:64">
      <c r="AA1066" s="68"/>
      <c r="AB1066" s="68"/>
      <c r="AC1066" s="68"/>
      <c r="AD1066" s="68"/>
      <c r="AE1066" s="68"/>
      <c r="AG1066" s="167"/>
      <c r="AN1066" s="68"/>
      <c r="AO1066" s="68"/>
      <c r="AP1066" s="68"/>
      <c r="AQ1066" s="68"/>
      <c r="AR1066" s="68"/>
      <c r="AS1066" s="68"/>
      <c r="AT1066" s="68"/>
      <c r="AU1066" s="68"/>
    </row>
    <row r="1067" spans="27:64">
      <c r="AA1067" s="68"/>
      <c r="AB1067" s="68"/>
      <c r="AC1067" s="68"/>
      <c r="AD1067" s="68"/>
      <c r="AE1067" s="68"/>
      <c r="AG1067" s="167"/>
      <c r="AN1067" s="68"/>
      <c r="AO1067" s="68"/>
      <c r="AP1067" s="68"/>
      <c r="AQ1067" s="68"/>
      <c r="AR1067" s="68"/>
      <c r="AS1067" s="68"/>
      <c r="AT1067" s="68"/>
      <c r="AU1067" s="68"/>
    </row>
    <row r="1068" spans="27:64">
      <c r="AA1068" s="68"/>
      <c r="AB1068" s="68"/>
      <c r="AC1068" s="68"/>
      <c r="AD1068" s="68"/>
      <c r="AE1068" s="68"/>
      <c r="AG1068" s="167"/>
      <c r="AN1068" s="68"/>
      <c r="AO1068" s="68"/>
      <c r="AP1068" s="68"/>
      <c r="AQ1068" s="68"/>
      <c r="AR1068" s="68"/>
      <c r="AS1068" s="68"/>
      <c r="AT1068" s="68"/>
      <c r="AU1068" s="68"/>
    </row>
    <row r="1069" spans="27:64">
      <c r="AA1069" s="68"/>
      <c r="AB1069" s="68"/>
      <c r="AC1069" s="68"/>
      <c r="AD1069" s="68"/>
      <c r="AE1069" s="68"/>
      <c r="AG1069" s="167"/>
      <c r="AN1069" s="68"/>
      <c r="AO1069" s="68"/>
      <c r="AP1069" s="68"/>
      <c r="AQ1069" s="68"/>
      <c r="AR1069" s="68"/>
      <c r="AS1069" s="68"/>
      <c r="AT1069" s="68"/>
      <c r="AU1069" s="68"/>
      <c r="AV1069" s="68"/>
      <c r="AW1069" s="68"/>
      <c r="AX1069" s="68"/>
      <c r="AY1069" s="68"/>
      <c r="AZ1069" s="68"/>
      <c r="BA1069" s="68"/>
      <c r="BB1069" s="68"/>
      <c r="BC1069" s="68"/>
      <c r="BD1069" s="68"/>
      <c r="BE1069" s="68"/>
      <c r="BF1069" s="68"/>
      <c r="BG1069" s="68"/>
      <c r="BH1069" s="68"/>
      <c r="BI1069" s="68"/>
      <c r="BJ1069" s="68"/>
      <c r="BK1069" s="68"/>
      <c r="BL1069" s="68"/>
    </row>
    <row r="1070" spans="27:64">
      <c r="AA1070" s="68"/>
      <c r="AB1070" s="68"/>
      <c r="AC1070" s="68"/>
      <c r="AD1070" s="68"/>
      <c r="AE1070" s="68"/>
      <c r="AG1070" s="167"/>
      <c r="AN1070" s="68"/>
      <c r="AO1070" s="68"/>
      <c r="AP1070" s="68"/>
      <c r="AQ1070" s="68"/>
      <c r="AR1070" s="68"/>
      <c r="AS1070" s="68"/>
      <c r="AT1070" s="68"/>
      <c r="AU1070" s="68"/>
    </row>
    <row r="1071" spans="27:64">
      <c r="AA1071" s="68"/>
      <c r="AB1071" s="68"/>
      <c r="AC1071" s="68"/>
      <c r="AD1071" s="68"/>
      <c r="AE1071" s="68"/>
      <c r="AG1071" s="167"/>
      <c r="AN1071" s="68"/>
      <c r="AO1071" s="68"/>
      <c r="AP1071" s="68"/>
      <c r="AQ1071" s="68"/>
      <c r="AR1071" s="68"/>
      <c r="AS1071" s="68"/>
      <c r="AT1071" s="68"/>
      <c r="AU1071" s="68"/>
    </row>
    <row r="1072" spans="27:64">
      <c r="AA1072" s="68"/>
      <c r="AB1072" s="68"/>
      <c r="AC1072" s="68"/>
      <c r="AD1072" s="68"/>
      <c r="AE1072" s="68"/>
      <c r="AG1072" s="167"/>
      <c r="AN1072" s="68"/>
      <c r="AO1072" s="68"/>
      <c r="AP1072" s="68"/>
      <c r="AQ1072" s="68"/>
      <c r="AR1072" s="68"/>
      <c r="AS1072" s="68"/>
      <c r="AT1072" s="68"/>
      <c r="AU1072" s="68"/>
    </row>
    <row r="1073" spans="27:48">
      <c r="AA1073" s="68"/>
      <c r="AB1073" s="68"/>
      <c r="AC1073" s="68"/>
      <c r="AD1073" s="68"/>
      <c r="AE1073" s="68"/>
      <c r="AG1073" s="167"/>
      <c r="AN1073" s="68"/>
      <c r="AO1073" s="68"/>
      <c r="AP1073" s="68"/>
      <c r="AQ1073" s="68"/>
      <c r="AR1073" s="68"/>
      <c r="AS1073" s="68"/>
      <c r="AT1073" s="68"/>
      <c r="AU1073" s="68"/>
    </row>
    <row r="1074" spans="27:48">
      <c r="AA1074" s="68"/>
      <c r="AB1074" s="68"/>
      <c r="AC1074" s="68"/>
      <c r="AD1074" s="68"/>
      <c r="AE1074" s="68"/>
      <c r="AG1074" s="167"/>
      <c r="AN1074" s="68"/>
      <c r="AO1074" s="68"/>
      <c r="AP1074" s="68"/>
      <c r="AQ1074" s="68"/>
      <c r="AR1074" s="68"/>
      <c r="AS1074" s="68"/>
      <c r="AT1074" s="68"/>
      <c r="AU1074" s="68"/>
    </row>
    <row r="1075" spans="27:48">
      <c r="AA1075" s="68"/>
      <c r="AB1075" s="68"/>
      <c r="AC1075" s="68"/>
      <c r="AD1075" s="68"/>
      <c r="AE1075" s="68"/>
      <c r="AG1075" s="167"/>
      <c r="AN1075" s="68"/>
      <c r="AO1075" s="68"/>
      <c r="AP1075" s="68"/>
      <c r="AQ1075" s="68"/>
      <c r="AR1075" s="68"/>
      <c r="AS1075" s="68"/>
      <c r="AT1075" s="68"/>
      <c r="AU1075" s="68"/>
    </row>
    <row r="1076" spans="27:48">
      <c r="AA1076" s="68"/>
      <c r="AB1076" s="68"/>
      <c r="AC1076" s="68"/>
      <c r="AD1076" s="68"/>
      <c r="AE1076" s="68"/>
      <c r="AG1076" s="167"/>
      <c r="AN1076" s="68"/>
      <c r="AO1076" s="68"/>
      <c r="AP1076" s="68"/>
      <c r="AQ1076" s="68"/>
      <c r="AR1076" s="68"/>
      <c r="AS1076" s="68"/>
      <c r="AT1076" s="68"/>
      <c r="AU1076" s="68"/>
    </row>
    <row r="1077" spans="27:48">
      <c r="AA1077" s="68"/>
      <c r="AB1077" s="68"/>
      <c r="AC1077" s="68"/>
      <c r="AD1077" s="68"/>
      <c r="AE1077" s="68"/>
      <c r="AG1077" s="167"/>
      <c r="AN1077" s="68"/>
      <c r="AO1077" s="68"/>
      <c r="AP1077" s="68"/>
      <c r="AQ1077" s="68"/>
      <c r="AR1077" s="68"/>
      <c r="AS1077" s="68"/>
      <c r="AT1077" s="68"/>
      <c r="AU1077" s="68"/>
    </row>
    <row r="1078" spans="27:48">
      <c r="AA1078" s="68"/>
      <c r="AB1078" s="68"/>
      <c r="AC1078" s="68"/>
      <c r="AD1078" s="68"/>
      <c r="AE1078" s="68"/>
      <c r="AG1078" s="167"/>
      <c r="AN1078" s="68"/>
      <c r="AO1078" s="68"/>
      <c r="AP1078" s="68"/>
      <c r="AQ1078" s="68"/>
      <c r="AR1078" s="68"/>
      <c r="AS1078" s="68"/>
      <c r="AT1078" s="68"/>
      <c r="AU1078" s="68"/>
    </row>
    <row r="1079" spans="27:48">
      <c r="AA1079" s="68"/>
      <c r="AB1079" s="68"/>
      <c r="AC1079" s="68"/>
      <c r="AD1079" s="68"/>
      <c r="AE1079" s="68"/>
      <c r="AG1079" s="167"/>
      <c r="AN1079" s="68"/>
      <c r="AO1079" s="68"/>
      <c r="AP1079" s="68"/>
      <c r="AQ1079" s="68"/>
      <c r="AR1079" s="68"/>
      <c r="AS1079" s="68"/>
      <c r="AT1079" s="68"/>
      <c r="AU1079" s="68"/>
    </row>
    <row r="1080" spans="27:48">
      <c r="AA1080" s="68"/>
      <c r="AB1080" s="68"/>
      <c r="AC1080" s="68"/>
      <c r="AD1080" s="68"/>
      <c r="AE1080" s="68"/>
      <c r="AG1080" s="167"/>
      <c r="AN1080" s="68"/>
      <c r="AO1080" s="68"/>
      <c r="AP1080" s="68"/>
      <c r="AQ1080" s="68"/>
      <c r="AR1080" s="68"/>
      <c r="AS1080" s="68"/>
      <c r="AT1080" s="68"/>
      <c r="AU1080" s="68"/>
    </row>
    <row r="1081" spans="27:48">
      <c r="AA1081" s="68"/>
      <c r="AB1081" s="68"/>
      <c r="AC1081" s="68"/>
      <c r="AD1081" s="68"/>
      <c r="AE1081" s="68"/>
      <c r="AG1081" s="167"/>
      <c r="AN1081" s="68"/>
      <c r="AO1081" s="68"/>
      <c r="AP1081" s="68"/>
      <c r="AQ1081" s="68"/>
      <c r="AR1081" s="68"/>
      <c r="AS1081" s="68"/>
      <c r="AT1081" s="68"/>
      <c r="AU1081" s="68"/>
      <c r="AV1081" s="68"/>
    </row>
    <row r="1082" spans="27:48">
      <c r="AA1082" s="68"/>
      <c r="AB1082" s="68"/>
      <c r="AC1082" s="68"/>
      <c r="AD1082" s="68"/>
      <c r="AE1082" s="68"/>
      <c r="AG1082" s="167"/>
      <c r="AN1082" s="68"/>
      <c r="AO1082" s="68"/>
      <c r="AP1082" s="68"/>
      <c r="AQ1082" s="68"/>
      <c r="AR1082" s="68"/>
      <c r="AS1082" s="68"/>
      <c r="AT1082" s="68"/>
      <c r="AU1082" s="68"/>
    </row>
    <row r="1083" spans="27:48">
      <c r="AA1083" s="68"/>
      <c r="AB1083" s="68"/>
      <c r="AC1083" s="68"/>
      <c r="AD1083" s="68"/>
      <c r="AE1083" s="68"/>
      <c r="AG1083" s="167"/>
      <c r="AN1083" s="68"/>
      <c r="AO1083" s="68"/>
      <c r="AP1083" s="68"/>
      <c r="AQ1083" s="68"/>
      <c r="AR1083" s="68"/>
      <c r="AS1083" s="68"/>
      <c r="AT1083" s="68"/>
      <c r="AU1083" s="68"/>
      <c r="AV1083" s="68"/>
    </row>
    <row r="1084" spans="27:48">
      <c r="AA1084" s="68"/>
      <c r="AB1084" s="68"/>
      <c r="AC1084" s="68"/>
      <c r="AD1084" s="68"/>
      <c r="AE1084" s="68"/>
      <c r="AG1084" s="167"/>
      <c r="AN1084" s="68"/>
      <c r="AO1084" s="68"/>
      <c r="AP1084" s="68"/>
      <c r="AQ1084" s="68"/>
      <c r="AR1084" s="68"/>
      <c r="AS1084" s="68"/>
      <c r="AT1084" s="68"/>
      <c r="AU1084" s="68"/>
    </row>
    <row r="1085" spans="27:48">
      <c r="AA1085" s="68"/>
      <c r="AB1085" s="68"/>
      <c r="AC1085" s="68"/>
      <c r="AD1085" s="68"/>
      <c r="AE1085" s="68"/>
      <c r="AG1085" s="167"/>
      <c r="AN1085" s="68"/>
      <c r="AO1085" s="68"/>
      <c r="AP1085" s="68"/>
      <c r="AQ1085" s="68"/>
      <c r="AR1085" s="68"/>
      <c r="AS1085" s="68"/>
      <c r="AT1085" s="68"/>
      <c r="AU1085" s="68"/>
    </row>
    <row r="1086" spans="27:48">
      <c r="AA1086" s="68"/>
      <c r="AB1086" s="68"/>
      <c r="AC1086" s="68"/>
      <c r="AD1086" s="68"/>
      <c r="AE1086" s="68"/>
      <c r="AG1086" s="167"/>
      <c r="AN1086" s="68"/>
      <c r="AO1086" s="68"/>
      <c r="AP1086" s="68"/>
      <c r="AQ1086" s="68"/>
      <c r="AR1086" s="68"/>
      <c r="AS1086" s="68"/>
      <c r="AT1086" s="68"/>
      <c r="AU1086" s="68"/>
    </row>
    <row r="1087" spans="27:48">
      <c r="AA1087" s="68"/>
      <c r="AB1087" s="68"/>
      <c r="AC1087" s="68"/>
      <c r="AD1087" s="68"/>
      <c r="AE1087" s="68"/>
      <c r="AG1087" s="167"/>
      <c r="AN1087" s="68"/>
      <c r="AO1087" s="68"/>
      <c r="AP1087" s="68"/>
      <c r="AQ1087" s="68"/>
      <c r="AR1087" s="68"/>
      <c r="AS1087" s="68"/>
      <c r="AT1087" s="68"/>
      <c r="AU1087" s="68"/>
    </row>
    <row r="1088" spans="27:48">
      <c r="AA1088" s="68"/>
      <c r="AB1088" s="68"/>
      <c r="AC1088" s="68"/>
      <c r="AD1088" s="68"/>
      <c r="AE1088" s="68"/>
      <c r="AG1088" s="167"/>
      <c r="AN1088" s="68"/>
      <c r="AO1088" s="68"/>
      <c r="AP1088" s="68"/>
      <c r="AQ1088" s="68"/>
      <c r="AR1088" s="68"/>
      <c r="AS1088" s="68"/>
      <c r="AT1088" s="68"/>
      <c r="AU1088" s="68"/>
    </row>
    <row r="1089" spans="27:47">
      <c r="AA1089" s="68"/>
      <c r="AB1089" s="68"/>
      <c r="AC1089" s="68"/>
      <c r="AD1089" s="68"/>
      <c r="AE1089" s="68"/>
      <c r="AG1089" s="167"/>
      <c r="AN1089" s="68"/>
      <c r="AO1089" s="68"/>
      <c r="AP1089" s="68"/>
      <c r="AQ1089" s="68"/>
      <c r="AR1089" s="68"/>
      <c r="AS1089" s="68"/>
      <c r="AT1089" s="68"/>
      <c r="AU1089" s="68"/>
    </row>
    <row r="1090" spans="27:47">
      <c r="AA1090" s="68"/>
      <c r="AB1090" s="68"/>
      <c r="AC1090" s="68"/>
      <c r="AD1090" s="68"/>
      <c r="AE1090" s="68"/>
      <c r="AG1090" s="167"/>
      <c r="AN1090" s="68"/>
      <c r="AO1090" s="68"/>
      <c r="AP1090" s="68"/>
      <c r="AQ1090" s="68"/>
      <c r="AR1090" s="68"/>
      <c r="AS1090" s="68"/>
      <c r="AT1090" s="68"/>
      <c r="AU1090" s="68"/>
    </row>
    <row r="1091" spans="27:47">
      <c r="AA1091" s="68"/>
      <c r="AB1091" s="68"/>
      <c r="AC1091" s="68"/>
      <c r="AD1091" s="68"/>
      <c r="AE1091" s="68"/>
      <c r="AG1091" s="167"/>
      <c r="AN1091" s="68"/>
      <c r="AO1091" s="68"/>
      <c r="AP1091" s="68"/>
      <c r="AQ1091" s="68"/>
      <c r="AR1091" s="68"/>
      <c r="AS1091" s="68"/>
      <c r="AT1091" s="68"/>
      <c r="AU1091" s="68"/>
    </row>
    <row r="1092" spans="27:47">
      <c r="AA1092" s="68"/>
      <c r="AB1092" s="68"/>
      <c r="AC1092" s="68"/>
      <c r="AD1092" s="68"/>
      <c r="AE1092" s="68"/>
      <c r="AG1092" s="167"/>
      <c r="AN1092" s="68"/>
      <c r="AO1092" s="68"/>
      <c r="AP1092" s="68"/>
      <c r="AQ1092" s="68"/>
      <c r="AR1092" s="68"/>
      <c r="AS1092" s="68"/>
      <c r="AT1092" s="68"/>
      <c r="AU1092" s="68"/>
    </row>
    <row r="1093" spans="27:47">
      <c r="AA1093" s="68"/>
      <c r="AB1093" s="68"/>
      <c r="AC1093" s="68"/>
      <c r="AD1093" s="68"/>
      <c r="AE1093" s="68"/>
      <c r="AG1093" s="167"/>
      <c r="AN1093" s="68"/>
      <c r="AO1093" s="68"/>
      <c r="AP1093" s="68"/>
      <c r="AQ1093" s="68"/>
      <c r="AR1093" s="68"/>
      <c r="AS1093" s="68"/>
      <c r="AT1093" s="68"/>
      <c r="AU1093" s="68"/>
    </row>
    <row r="1094" spans="27:47">
      <c r="AA1094" s="68"/>
      <c r="AB1094" s="68"/>
      <c r="AC1094" s="68"/>
      <c r="AD1094" s="68"/>
      <c r="AE1094" s="68"/>
      <c r="AG1094" s="167"/>
      <c r="AN1094" s="68"/>
      <c r="AO1094" s="68"/>
      <c r="AP1094" s="68"/>
      <c r="AQ1094" s="68"/>
      <c r="AR1094" s="68"/>
      <c r="AS1094" s="68"/>
      <c r="AT1094" s="68"/>
      <c r="AU1094" s="68"/>
    </row>
    <row r="1095" spans="27:47">
      <c r="AA1095" s="68"/>
      <c r="AB1095" s="68"/>
      <c r="AC1095" s="68"/>
      <c r="AD1095" s="68"/>
      <c r="AE1095" s="68"/>
      <c r="AG1095" s="167"/>
      <c r="AN1095" s="68"/>
      <c r="AO1095" s="68"/>
      <c r="AP1095" s="68"/>
      <c r="AQ1095" s="68"/>
      <c r="AR1095" s="68"/>
      <c r="AS1095" s="68"/>
      <c r="AT1095" s="68"/>
      <c r="AU1095" s="68"/>
    </row>
    <row r="1096" spans="27:47">
      <c r="AA1096" s="68"/>
      <c r="AB1096" s="68"/>
      <c r="AC1096" s="68"/>
      <c r="AD1096" s="68"/>
      <c r="AE1096" s="68"/>
      <c r="AG1096" s="167"/>
      <c r="AN1096" s="68"/>
      <c r="AO1096" s="68"/>
      <c r="AP1096" s="68"/>
      <c r="AQ1096" s="68"/>
      <c r="AR1096" s="68"/>
      <c r="AS1096" s="68"/>
      <c r="AT1096" s="68"/>
      <c r="AU1096" s="68"/>
    </row>
    <row r="1097" spans="27:47">
      <c r="AA1097" s="68"/>
      <c r="AB1097" s="68"/>
      <c r="AC1097" s="68"/>
      <c r="AD1097" s="68"/>
      <c r="AE1097" s="68"/>
      <c r="AG1097" s="167"/>
      <c r="AN1097" s="68"/>
      <c r="AO1097" s="68"/>
      <c r="AP1097" s="68"/>
      <c r="AQ1097" s="68"/>
      <c r="AR1097" s="68"/>
      <c r="AS1097" s="68"/>
      <c r="AT1097" s="68"/>
      <c r="AU1097" s="68"/>
    </row>
    <row r="1098" spans="27:47">
      <c r="AA1098" s="68"/>
      <c r="AB1098" s="68"/>
      <c r="AC1098" s="68"/>
      <c r="AD1098" s="68"/>
      <c r="AE1098" s="68"/>
      <c r="AG1098" s="167"/>
      <c r="AN1098" s="68"/>
      <c r="AO1098" s="68"/>
      <c r="AP1098" s="68"/>
      <c r="AQ1098" s="68"/>
      <c r="AR1098" s="68"/>
      <c r="AS1098" s="68"/>
      <c r="AT1098" s="68"/>
      <c r="AU1098" s="68"/>
    </row>
    <row r="1099" spans="27:47">
      <c r="AA1099" s="68"/>
      <c r="AB1099" s="68"/>
      <c r="AC1099" s="68"/>
      <c r="AD1099" s="68"/>
      <c r="AE1099" s="68"/>
      <c r="AG1099" s="167"/>
      <c r="AN1099" s="68"/>
      <c r="AO1099" s="68"/>
      <c r="AP1099" s="68"/>
      <c r="AQ1099" s="68"/>
      <c r="AR1099" s="68"/>
      <c r="AS1099" s="68"/>
      <c r="AT1099" s="68"/>
      <c r="AU1099" s="68"/>
    </row>
    <row r="1100" spans="27:47">
      <c r="AA1100" s="68"/>
      <c r="AB1100" s="68"/>
      <c r="AC1100" s="68"/>
      <c r="AD1100" s="68"/>
      <c r="AE1100" s="68"/>
      <c r="AG1100" s="167"/>
      <c r="AN1100" s="68"/>
      <c r="AO1100" s="68"/>
      <c r="AP1100" s="68"/>
      <c r="AQ1100" s="68"/>
      <c r="AR1100" s="68"/>
      <c r="AS1100" s="68"/>
      <c r="AT1100" s="68"/>
      <c r="AU1100" s="68"/>
    </row>
    <row r="1101" spans="27:47">
      <c r="AA1101" s="68"/>
      <c r="AB1101" s="68"/>
      <c r="AC1101" s="68"/>
      <c r="AD1101" s="68"/>
      <c r="AE1101" s="68"/>
      <c r="AG1101" s="167"/>
      <c r="AN1101" s="68"/>
      <c r="AO1101" s="68"/>
      <c r="AP1101" s="68"/>
      <c r="AQ1101" s="68"/>
      <c r="AR1101" s="68"/>
      <c r="AS1101" s="68"/>
      <c r="AT1101" s="68"/>
      <c r="AU1101" s="68"/>
    </row>
    <row r="1102" spans="27:47">
      <c r="AA1102" s="68"/>
      <c r="AB1102" s="68"/>
      <c r="AC1102" s="68"/>
      <c r="AD1102" s="68"/>
      <c r="AE1102" s="68"/>
      <c r="AG1102" s="167"/>
      <c r="AN1102" s="68"/>
      <c r="AO1102" s="68"/>
      <c r="AP1102" s="68"/>
      <c r="AQ1102" s="68"/>
      <c r="AR1102" s="68"/>
      <c r="AS1102" s="68"/>
      <c r="AT1102" s="68"/>
      <c r="AU1102" s="68"/>
    </row>
    <row r="1103" spans="27:47">
      <c r="AA1103" s="68"/>
      <c r="AB1103" s="68"/>
      <c r="AC1103" s="68"/>
      <c r="AD1103" s="68"/>
      <c r="AE1103" s="68"/>
      <c r="AG1103" s="167"/>
      <c r="AN1103" s="68"/>
      <c r="AO1103" s="68"/>
      <c r="AP1103" s="68"/>
      <c r="AQ1103" s="68"/>
      <c r="AR1103" s="68"/>
      <c r="AS1103" s="68"/>
      <c r="AT1103" s="68"/>
      <c r="AU1103" s="68"/>
    </row>
    <row r="1104" spans="27:47">
      <c r="AA1104" s="68"/>
      <c r="AB1104" s="68"/>
      <c r="AC1104" s="68"/>
      <c r="AD1104" s="68"/>
      <c r="AE1104" s="68"/>
      <c r="AG1104" s="167"/>
      <c r="AN1104" s="68"/>
      <c r="AO1104" s="68"/>
      <c r="AP1104" s="68"/>
      <c r="AQ1104" s="68"/>
      <c r="AR1104" s="68"/>
      <c r="AS1104" s="68"/>
      <c r="AT1104" s="68"/>
      <c r="AU1104" s="68"/>
    </row>
    <row r="1105" spans="27:47">
      <c r="AA1105" s="68"/>
      <c r="AB1105" s="68"/>
      <c r="AC1105" s="68"/>
      <c r="AD1105" s="68"/>
      <c r="AE1105" s="68"/>
      <c r="AG1105" s="167"/>
      <c r="AN1105" s="68"/>
      <c r="AO1105" s="68"/>
      <c r="AP1105" s="68"/>
      <c r="AQ1105" s="68"/>
      <c r="AR1105" s="68"/>
      <c r="AS1105" s="68"/>
      <c r="AT1105" s="68"/>
      <c r="AU1105" s="68"/>
    </row>
    <row r="1106" spans="27:47">
      <c r="AA1106" s="68"/>
      <c r="AB1106" s="68"/>
      <c r="AC1106" s="68"/>
      <c r="AD1106" s="68"/>
      <c r="AE1106" s="68"/>
      <c r="AG1106" s="167"/>
      <c r="AN1106" s="68"/>
      <c r="AO1106" s="68"/>
      <c r="AP1106" s="68"/>
      <c r="AQ1106" s="68"/>
      <c r="AR1106" s="68"/>
      <c r="AS1106" s="68"/>
      <c r="AT1106" s="68"/>
      <c r="AU1106" s="68"/>
    </row>
    <row r="1107" spans="27:47">
      <c r="AA1107" s="68"/>
      <c r="AB1107" s="68"/>
      <c r="AC1107" s="68"/>
      <c r="AD1107" s="68"/>
      <c r="AE1107" s="68"/>
      <c r="AG1107" s="167"/>
      <c r="AN1107" s="68"/>
      <c r="AO1107" s="68"/>
      <c r="AP1107" s="68"/>
      <c r="AQ1107" s="68"/>
      <c r="AR1107" s="68"/>
      <c r="AS1107" s="68"/>
      <c r="AT1107" s="68"/>
      <c r="AU1107" s="68"/>
    </row>
    <row r="1108" spans="27:47">
      <c r="AA1108" s="68"/>
      <c r="AB1108" s="68"/>
      <c r="AC1108" s="68"/>
      <c r="AD1108" s="68"/>
      <c r="AE1108" s="68"/>
      <c r="AG1108" s="167"/>
      <c r="AN1108" s="68"/>
      <c r="AO1108" s="68"/>
      <c r="AP1108" s="68"/>
      <c r="AQ1108" s="68"/>
      <c r="AR1108" s="68"/>
      <c r="AS1108" s="68"/>
      <c r="AT1108" s="68"/>
      <c r="AU1108" s="68"/>
    </row>
    <row r="1109" spans="27:47">
      <c r="AA1109" s="68"/>
      <c r="AB1109" s="68"/>
      <c r="AC1109" s="68"/>
      <c r="AD1109" s="68"/>
      <c r="AE1109" s="68"/>
      <c r="AG1109" s="167"/>
      <c r="AN1109" s="68"/>
      <c r="AO1109" s="68"/>
      <c r="AP1109" s="68"/>
      <c r="AQ1109" s="68"/>
      <c r="AR1109" s="68"/>
      <c r="AS1109" s="68"/>
      <c r="AT1109" s="68"/>
      <c r="AU1109" s="68"/>
    </row>
    <row r="1110" spans="27:47">
      <c r="AA1110" s="68"/>
      <c r="AB1110" s="68"/>
      <c r="AC1110" s="68"/>
      <c r="AD1110" s="68"/>
      <c r="AE1110" s="68"/>
      <c r="AG1110" s="167"/>
      <c r="AN1110" s="68"/>
      <c r="AO1110" s="68"/>
      <c r="AP1110" s="68"/>
      <c r="AQ1110" s="68"/>
      <c r="AR1110" s="68"/>
      <c r="AS1110" s="68"/>
      <c r="AT1110" s="68"/>
      <c r="AU1110" s="68"/>
    </row>
    <row r="1111" spans="27:47">
      <c r="AA1111" s="68"/>
      <c r="AB1111" s="68"/>
      <c r="AC1111" s="68"/>
      <c r="AD1111" s="68"/>
      <c r="AE1111" s="68"/>
      <c r="AG1111" s="167"/>
      <c r="AN1111" s="68"/>
      <c r="AO1111" s="68"/>
      <c r="AP1111" s="68"/>
      <c r="AQ1111" s="68"/>
      <c r="AR1111" s="68"/>
      <c r="AS1111" s="68"/>
      <c r="AT1111" s="68"/>
      <c r="AU1111" s="68"/>
    </row>
    <row r="1112" spans="27:47">
      <c r="AA1112" s="68"/>
      <c r="AB1112" s="68"/>
      <c r="AC1112" s="68"/>
      <c r="AD1112" s="68"/>
      <c r="AE1112" s="68"/>
      <c r="AG1112" s="167"/>
      <c r="AN1112" s="68"/>
      <c r="AO1112" s="68"/>
      <c r="AP1112" s="68"/>
      <c r="AQ1112" s="68"/>
      <c r="AR1112" s="68"/>
      <c r="AS1112" s="68"/>
      <c r="AT1112" s="68"/>
      <c r="AU1112" s="68"/>
    </row>
    <row r="1113" spans="27:47">
      <c r="AA1113" s="68"/>
      <c r="AB1113" s="68"/>
      <c r="AC1113" s="68"/>
      <c r="AD1113" s="68"/>
      <c r="AE1113" s="68"/>
      <c r="AG1113" s="167"/>
      <c r="AN1113" s="68"/>
      <c r="AO1113" s="68"/>
      <c r="AP1113" s="68"/>
      <c r="AQ1113" s="68"/>
      <c r="AR1113" s="68"/>
      <c r="AS1113" s="68"/>
      <c r="AT1113" s="68"/>
      <c r="AU1113" s="68"/>
    </row>
    <row r="1114" spans="27:47">
      <c r="AA1114" s="68"/>
      <c r="AB1114" s="68"/>
      <c r="AC1114" s="68"/>
      <c r="AD1114" s="68"/>
      <c r="AE1114" s="68"/>
      <c r="AG1114" s="167"/>
      <c r="AN1114" s="68"/>
      <c r="AO1114" s="68"/>
      <c r="AP1114" s="68"/>
      <c r="AQ1114" s="68"/>
      <c r="AR1114" s="68"/>
      <c r="AS1114" s="68"/>
      <c r="AT1114" s="68"/>
      <c r="AU1114" s="68"/>
    </row>
    <row r="1115" spans="27:47">
      <c r="AA1115" s="68"/>
      <c r="AB1115" s="68"/>
      <c r="AC1115" s="68"/>
      <c r="AD1115" s="68"/>
      <c r="AE1115" s="68"/>
      <c r="AG1115" s="167"/>
      <c r="AN1115" s="68"/>
      <c r="AO1115" s="68"/>
      <c r="AP1115" s="68"/>
      <c r="AQ1115" s="68"/>
      <c r="AR1115" s="68"/>
      <c r="AS1115" s="68"/>
      <c r="AT1115" s="68"/>
      <c r="AU1115" s="68"/>
    </row>
    <row r="1116" spans="27:47">
      <c r="AA1116" s="68"/>
      <c r="AB1116" s="68"/>
      <c r="AC1116" s="68"/>
      <c r="AD1116" s="68"/>
      <c r="AE1116" s="68"/>
      <c r="AG1116" s="167"/>
      <c r="AN1116" s="68"/>
      <c r="AO1116" s="68"/>
      <c r="AP1116" s="68"/>
      <c r="AQ1116" s="68"/>
      <c r="AR1116" s="68"/>
      <c r="AS1116" s="68"/>
      <c r="AT1116" s="68"/>
      <c r="AU1116" s="68"/>
    </row>
    <row r="1117" spans="27:47">
      <c r="AA1117" s="68"/>
      <c r="AB1117" s="68"/>
      <c r="AC1117" s="68"/>
      <c r="AD1117" s="68"/>
      <c r="AE1117" s="68"/>
      <c r="AG1117" s="167"/>
      <c r="AN1117" s="68"/>
      <c r="AO1117" s="68"/>
      <c r="AP1117" s="68"/>
      <c r="AQ1117" s="68"/>
      <c r="AR1117" s="68"/>
      <c r="AS1117" s="68"/>
      <c r="AT1117" s="68"/>
      <c r="AU1117" s="68"/>
    </row>
    <row r="1118" spans="27:47">
      <c r="AA1118" s="68"/>
      <c r="AB1118" s="68"/>
      <c r="AC1118" s="68"/>
      <c r="AD1118" s="68"/>
      <c r="AE1118" s="68"/>
      <c r="AG1118" s="167"/>
      <c r="AN1118" s="68"/>
      <c r="AO1118" s="68"/>
      <c r="AP1118" s="68"/>
      <c r="AQ1118" s="68"/>
      <c r="AR1118" s="68"/>
      <c r="AS1118" s="68"/>
      <c r="AT1118" s="68"/>
      <c r="AU1118" s="68"/>
    </row>
    <row r="1119" spans="27:47">
      <c r="AA1119" s="68"/>
      <c r="AB1119" s="68"/>
      <c r="AC1119" s="68"/>
      <c r="AD1119" s="68"/>
      <c r="AE1119" s="68"/>
      <c r="AG1119" s="167"/>
      <c r="AN1119" s="68"/>
      <c r="AO1119" s="68"/>
      <c r="AP1119" s="68"/>
      <c r="AQ1119" s="68"/>
      <c r="AR1119" s="68"/>
      <c r="AS1119" s="68"/>
      <c r="AT1119" s="68"/>
      <c r="AU1119" s="68"/>
    </row>
    <row r="1120" spans="27:47">
      <c r="AA1120" s="68"/>
      <c r="AB1120" s="68"/>
      <c r="AC1120" s="68"/>
      <c r="AD1120" s="68"/>
      <c r="AE1120" s="68"/>
      <c r="AG1120" s="167"/>
      <c r="AN1120" s="68"/>
      <c r="AO1120" s="68"/>
      <c r="AP1120" s="68"/>
      <c r="AQ1120" s="68"/>
      <c r="AR1120" s="68"/>
      <c r="AS1120" s="68"/>
      <c r="AT1120" s="68"/>
      <c r="AU1120" s="68"/>
    </row>
    <row r="1121" spans="27:47">
      <c r="AA1121" s="68"/>
      <c r="AB1121" s="68"/>
      <c r="AC1121" s="68"/>
      <c r="AD1121" s="68"/>
      <c r="AE1121" s="68"/>
      <c r="AG1121" s="167"/>
      <c r="AN1121" s="68"/>
      <c r="AO1121" s="68"/>
      <c r="AP1121" s="68"/>
      <c r="AQ1121" s="68"/>
      <c r="AR1121" s="68"/>
      <c r="AS1121" s="68"/>
      <c r="AT1121" s="68"/>
      <c r="AU1121" s="68"/>
    </row>
    <row r="1122" spans="27:47">
      <c r="AA1122" s="68"/>
      <c r="AB1122" s="68"/>
      <c r="AC1122" s="68"/>
      <c r="AD1122" s="68"/>
      <c r="AE1122" s="68"/>
      <c r="AG1122" s="167"/>
      <c r="AN1122" s="68"/>
      <c r="AO1122" s="68"/>
      <c r="AP1122" s="68"/>
      <c r="AQ1122" s="68"/>
      <c r="AR1122" s="68"/>
      <c r="AS1122" s="68"/>
      <c r="AT1122" s="68"/>
      <c r="AU1122" s="68"/>
    </row>
    <row r="1123" spans="27:47">
      <c r="AA1123" s="68"/>
      <c r="AB1123" s="68"/>
      <c r="AC1123" s="68"/>
      <c r="AD1123" s="68"/>
      <c r="AE1123" s="68"/>
      <c r="AG1123" s="167"/>
      <c r="AN1123" s="68"/>
      <c r="AO1123" s="68"/>
      <c r="AP1123" s="68"/>
      <c r="AQ1123" s="68"/>
      <c r="AR1123" s="68"/>
      <c r="AS1123" s="68"/>
      <c r="AT1123" s="68"/>
      <c r="AU1123" s="68"/>
    </row>
    <row r="1124" spans="27:47">
      <c r="AA1124" s="68"/>
      <c r="AB1124" s="68"/>
      <c r="AC1124" s="68"/>
      <c r="AD1124" s="68"/>
      <c r="AE1124" s="68"/>
      <c r="AG1124" s="167"/>
      <c r="AN1124" s="68"/>
      <c r="AO1124" s="68"/>
      <c r="AP1124" s="68"/>
      <c r="AQ1124" s="68"/>
      <c r="AR1124" s="68"/>
      <c r="AS1124" s="68"/>
      <c r="AT1124" s="68"/>
      <c r="AU1124" s="68"/>
    </row>
    <row r="1125" spans="27:47">
      <c r="AA1125" s="68"/>
      <c r="AB1125" s="68"/>
      <c r="AC1125" s="68"/>
      <c r="AD1125" s="68"/>
      <c r="AE1125" s="68"/>
      <c r="AG1125" s="167"/>
      <c r="AN1125" s="68"/>
      <c r="AO1125" s="68"/>
      <c r="AP1125" s="68"/>
      <c r="AQ1125" s="68"/>
      <c r="AR1125" s="68"/>
      <c r="AS1125" s="68"/>
      <c r="AT1125" s="68"/>
      <c r="AU1125" s="68"/>
    </row>
    <row r="1126" spans="27:47">
      <c r="AA1126" s="68"/>
      <c r="AB1126" s="68"/>
      <c r="AC1126" s="68"/>
      <c r="AD1126" s="68"/>
      <c r="AE1126" s="68"/>
      <c r="AG1126" s="167"/>
      <c r="AN1126" s="68"/>
      <c r="AO1126" s="68"/>
      <c r="AP1126" s="68"/>
      <c r="AQ1126" s="68"/>
      <c r="AR1126" s="68"/>
      <c r="AS1126" s="68"/>
      <c r="AT1126" s="68"/>
      <c r="AU1126" s="68"/>
    </row>
    <row r="1127" spans="27:47">
      <c r="AA1127" s="68"/>
      <c r="AB1127" s="68"/>
      <c r="AC1127" s="68"/>
      <c r="AD1127" s="68"/>
      <c r="AE1127" s="68"/>
      <c r="AG1127" s="167"/>
      <c r="AN1127" s="68"/>
      <c r="AO1127" s="68"/>
      <c r="AP1127" s="68"/>
      <c r="AQ1127" s="68"/>
      <c r="AR1127" s="68"/>
      <c r="AS1127" s="68"/>
      <c r="AT1127" s="68"/>
      <c r="AU1127" s="68"/>
    </row>
    <row r="1128" spans="27:47">
      <c r="AA1128" s="68"/>
      <c r="AB1128" s="68"/>
      <c r="AC1128" s="68"/>
      <c r="AD1128" s="68"/>
      <c r="AE1128" s="68"/>
      <c r="AG1128" s="167"/>
      <c r="AN1128" s="68"/>
      <c r="AO1128" s="68"/>
      <c r="AP1128" s="68"/>
      <c r="AQ1128" s="68"/>
      <c r="AR1128" s="68"/>
      <c r="AS1128" s="68"/>
      <c r="AT1128" s="68"/>
      <c r="AU1128" s="68"/>
    </row>
    <row r="1129" spans="27:47">
      <c r="AA1129" s="68"/>
      <c r="AB1129" s="68"/>
      <c r="AC1129" s="68"/>
      <c r="AD1129" s="68"/>
      <c r="AE1129" s="68"/>
      <c r="AG1129" s="167"/>
      <c r="AN1129" s="68"/>
      <c r="AO1129" s="68"/>
      <c r="AP1129" s="68"/>
      <c r="AQ1129" s="68"/>
      <c r="AR1129" s="68"/>
      <c r="AS1129" s="68"/>
      <c r="AT1129" s="68"/>
      <c r="AU1129" s="68"/>
    </row>
    <row r="1130" spans="27:47">
      <c r="AA1130" s="68"/>
      <c r="AB1130" s="68"/>
      <c r="AC1130" s="68"/>
      <c r="AD1130" s="68"/>
      <c r="AE1130" s="68"/>
      <c r="AG1130" s="167"/>
      <c r="AN1130" s="68"/>
      <c r="AO1130" s="68"/>
      <c r="AP1130" s="68"/>
      <c r="AQ1130" s="68"/>
      <c r="AR1130" s="68"/>
      <c r="AS1130" s="68"/>
      <c r="AT1130" s="68"/>
      <c r="AU1130" s="68"/>
    </row>
    <row r="1131" spans="27:47">
      <c r="AA1131" s="68"/>
      <c r="AB1131" s="68"/>
      <c r="AC1131" s="68"/>
      <c r="AD1131" s="68"/>
      <c r="AE1131" s="68"/>
      <c r="AG1131" s="167"/>
      <c r="AN1131" s="68"/>
      <c r="AO1131" s="68"/>
      <c r="AP1131" s="68"/>
      <c r="AQ1131" s="68"/>
      <c r="AR1131" s="68"/>
      <c r="AS1131" s="68"/>
      <c r="AT1131" s="68"/>
      <c r="AU1131" s="68"/>
    </row>
    <row r="1132" spans="27:47">
      <c r="AA1132" s="68"/>
      <c r="AB1132" s="68"/>
      <c r="AC1132" s="68"/>
      <c r="AD1132" s="68"/>
      <c r="AE1132" s="68"/>
      <c r="AG1132" s="167"/>
      <c r="AN1132" s="68"/>
      <c r="AO1132" s="68"/>
      <c r="AP1132" s="68"/>
      <c r="AQ1132" s="68"/>
      <c r="AR1132" s="68"/>
      <c r="AS1132" s="68"/>
      <c r="AT1132" s="68"/>
      <c r="AU1132" s="68"/>
    </row>
    <row r="1133" spans="27:47">
      <c r="AA1133" s="68"/>
      <c r="AB1133" s="68"/>
      <c r="AC1133" s="68"/>
      <c r="AD1133" s="68"/>
      <c r="AE1133" s="68"/>
      <c r="AG1133" s="167"/>
      <c r="AN1133" s="68"/>
      <c r="AO1133" s="68"/>
      <c r="AP1133" s="68"/>
      <c r="AQ1133" s="68"/>
      <c r="AR1133" s="68"/>
      <c r="AS1133" s="68"/>
      <c r="AT1133" s="68"/>
      <c r="AU1133" s="68"/>
    </row>
    <row r="1134" spans="27:47">
      <c r="AA1134" s="68"/>
      <c r="AB1134" s="68"/>
      <c r="AC1134" s="68"/>
      <c r="AD1134" s="68"/>
      <c r="AE1134" s="68"/>
      <c r="AG1134" s="167"/>
      <c r="AN1134" s="68"/>
      <c r="AO1134" s="68"/>
      <c r="AP1134" s="68"/>
      <c r="AQ1134" s="68"/>
      <c r="AR1134" s="68"/>
      <c r="AS1134" s="68"/>
      <c r="AT1134" s="68"/>
      <c r="AU1134" s="68"/>
    </row>
    <row r="1135" spans="27:47">
      <c r="AA1135" s="68"/>
      <c r="AB1135" s="68"/>
      <c r="AC1135" s="68"/>
      <c r="AD1135" s="68"/>
      <c r="AE1135" s="68"/>
      <c r="AG1135" s="167"/>
      <c r="AN1135" s="68"/>
      <c r="AO1135" s="68"/>
      <c r="AP1135" s="68"/>
      <c r="AQ1135" s="68"/>
      <c r="AR1135" s="68"/>
      <c r="AS1135" s="68"/>
      <c r="AT1135" s="68"/>
      <c r="AU1135" s="68"/>
    </row>
    <row r="1136" spans="27:47">
      <c r="AA1136" s="68"/>
      <c r="AB1136" s="68"/>
      <c r="AC1136" s="68"/>
      <c r="AD1136" s="68"/>
      <c r="AE1136" s="68"/>
      <c r="AG1136" s="167"/>
      <c r="AN1136" s="68"/>
      <c r="AO1136" s="68"/>
      <c r="AP1136" s="68"/>
      <c r="AQ1136" s="68"/>
      <c r="AR1136" s="68"/>
      <c r="AS1136" s="68"/>
      <c r="AT1136" s="68"/>
      <c r="AU1136" s="68"/>
    </row>
    <row r="1137" spans="27:47">
      <c r="AA1137" s="68"/>
      <c r="AB1137" s="68"/>
      <c r="AC1137" s="68"/>
      <c r="AD1137" s="68"/>
      <c r="AE1137" s="68"/>
      <c r="AG1137" s="167"/>
      <c r="AN1137" s="68"/>
      <c r="AO1137" s="68"/>
      <c r="AP1137" s="68"/>
      <c r="AQ1137" s="68"/>
      <c r="AR1137" s="68"/>
      <c r="AS1137" s="68"/>
      <c r="AT1137" s="68"/>
      <c r="AU1137" s="68"/>
    </row>
    <row r="1138" spans="27:47">
      <c r="AA1138" s="68"/>
      <c r="AB1138" s="68"/>
      <c r="AC1138" s="68"/>
      <c r="AD1138" s="68"/>
      <c r="AE1138" s="68"/>
      <c r="AG1138" s="167"/>
      <c r="AN1138" s="68"/>
      <c r="AO1138" s="68"/>
      <c r="AP1138" s="68"/>
      <c r="AQ1138" s="68"/>
      <c r="AR1138" s="68"/>
      <c r="AS1138" s="68"/>
      <c r="AT1138" s="68"/>
      <c r="AU1138" s="68"/>
    </row>
    <row r="1139" spans="27:47">
      <c r="AA1139" s="68"/>
      <c r="AB1139" s="68"/>
      <c r="AC1139" s="68"/>
      <c r="AD1139" s="68"/>
      <c r="AE1139" s="68"/>
      <c r="AG1139" s="167"/>
      <c r="AN1139" s="68"/>
      <c r="AO1139" s="68"/>
      <c r="AP1139" s="68"/>
      <c r="AQ1139" s="68"/>
      <c r="AR1139" s="68"/>
      <c r="AS1139" s="68"/>
      <c r="AT1139" s="68"/>
      <c r="AU1139" s="68"/>
    </row>
    <row r="1140" spans="27:47">
      <c r="AA1140" s="68"/>
      <c r="AB1140" s="68"/>
      <c r="AC1140" s="68"/>
      <c r="AD1140" s="68"/>
      <c r="AE1140" s="68"/>
      <c r="AG1140" s="167"/>
      <c r="AN1140" s="68"/>
      <c r="AO1140" s="68"/>
      <c r="AP1140" s="68"/>
      <c r="AQ1140" s="68"/>
      <c r="AR1140" s="68"/>
      <c r="AS1140" s="68"/>
      <c r="AT1140" s="68"/>
      <c r="AU1140" s="68"/>
    </row>
    <row r="1141" spans="27:47">
      <c r="AA1141" s="68"/>
      <c r="AB1141" s="68"/>
      <c r="AC1141" s="68"/>
      <c r="AD1141" s="68"/>
      <c r="AE1141" s="68"/>
      <c r="AG1141" s="167"/>
      <c r="AN1141" s="68"/>
      <c r="AO1141" s="68"/>
      <c r="AP1141" s="68"/>
      <c r="AQ1141" s="68"/>
      <c r="AR1141" s="68"/>
      <c r="AS1141" s="68"/>
      <c r="AT1141" s="68"/>
      <c r="AU1141" s="68"/>
    </row>
    <row r="1142" spans="27:47">
      <c r="AA1142" s="68"/>
      <c r="AB1142" s="68"/>
      <c r="AC1142" s="68"/>
      <c r="AD1142" s="68"/>
      <c r="AE1142" s="68"/>
      <c r="AG1142" s="167"/>
      <c r="AN1142" s="68"/>
      <c r="AO1142" s="68"/>
      <c r="AP1142" s="68"/>
      <c r="AQ1142" s="68"/>
      <c r="AR1142" s="68"/>
      <c r="AS1142" s="68"/>
      <c r="AT1142" s="68"/>
      <c r="AU1142" s="68"/>
    </row>
    <row r="1143" spans="27:47">
      <c r="AA1143" s="68"/>
      <c r="AB1143" s="68"/>
      <c r="AC1143" s="68"/>
      <c r="AD1143" s="68"/>
      <c r="AE1143" s="68"/>
      <c r="AG1143" s="167"/>
      <c r="AN1143" s="68"/>
      <c r="AO1143" s="68"/>
      <c r="AP1143" s="68"/>
      <c r="AQ1143" s="68"/>
      <c r="AR1143" s="68"/>
      <c r="AS1143" s="68"/>
      <c r="AT1143" s="68"/>
      <c r="AU1143" s="68"/>
    </row>
    <row r="1144" spans="27:47">
      <c r="AA1144" s="68"/>
      <c r="AB1144" s="68"/>
      <c r="AC1144" s="68"/>
      <c r="AD1144" s="68"/>
      <c r="AE1144" s="68"/>
      <c r="AG1144" s="167"/>
      <c r="AN1144" s="68"/>
      <c r="AO1144" s="68"/>
      <c r="AP1144" s="68"/>
      <c r="AQ1144" s="68"/>
      <c r="AR1144" s="68"/>
      <c r="AS1144" s="68"/>
      <c r="AT1144" s="68"/>
      <c r="AU1144" s="68"/>
    </row>
    <row r="1145" spans="27:47">
      <c r="AA1145" s="68"/>
      <c r="AB1145" s="68"/>
      <c r="AC1145" s="68"/>
      <c r="AD1145" s="68"/>
      <c r="AE1145" s="68"/>
      <c r="AG1145" s="167"/>
      <c r="AN1145" s="68"/>
      <c r="AO1145" s="68"/>
      <c r="AP1145" s="68"/>
      <c r="AQ1145" s="68"/>
      <c r="AR1145" s="68"/>
      <c r="AS1145" s="68"/>
      <c r="AT1145" s="68"/>
      <c r="AU1145" s="68"/>
    </row>
    <row r="1146" spans="27:47">
      <c r="AA1146" s="68"/>
      <c r="AB1146" s="68"/>
      <c r="AC1146" s="68"/>
      <c r="AD1146" s="68"/>
      <c r="AE1146" s="68"/>
      <c r="AG1146" s="167"/>
      <c r="AN1146" s="68"/>
      <c r="AO1146" s="68"/>
      <c r="AP1146" s="68"/>
      <c r="AQ1146" s="68"/>
      <c r="AR1146" s="68"/>
      <c r="AS1146" s="68"/>
      <c r="AT1146" s="68"/>
      <c r="AU1146" s="68"/>
    </row>
    <row r="1147" spans="27:47">
      <c r="AA1147" s="68"/>
      <c r="AB1147" s="68"/>
      <c r="AC1147" s="68"/>
      <c r="AD1147" s="68"/>
      <c r="AE1147" s="68"/>
      <c r="AG1147" s="167"/>
      <c r="AN1147" s="68"/>
      <c r="AO1147" s="68"/>
      <c r="AP1147" s="68"/>
      <c r="AQ1147" s="68"/>
      <c r="AR1147" s="68"/>
      <c r="AS1147" s="68"/>
      <c r="AT1147" s="68"/>
      <c r="AU1147" s="68"/>
    </row>
    <row r="1148" spans="27:47">
      <c r="AA1148" s="68"/>
      <c r="AB1148" s="68"/>
      <c r="AC1148" s="68"/>
      <c r="AD1148" s="68"/>
      <c r="AE1148" s="68"/>
      <c r="AG1148" s="167"/>
      <c r="AN1148" s="68"/>
      <c r="AO1148" s="68"/>
      <c r="AP1148" s="68"/>
      <c r="AQ1148" s="68"/>
      <c r="AR1148" s="68"/>
      <c r="AS1148" s="68"/>
      <c r="AT1148" s="68"/>
      <c r="AU1148" s="68"/>
    </row>
    <row r="1149" spans="27:47">
      <c r="AA1149" s="68"/>
      <c r="AB1149" s="68"/>
      <c r="AC1149" s="68"/>
      <c r="AD1149" s="68"/>
      <c r="AE1149" s="68"/>
      <c r="AG1149" s="167"/>
      <c r="AN1149" s="68"/>
      <c r="AO1149" s="68"/>
      <c r="AP1149" s="68"/>
      <c r="AQ1149" s="68"/>
      <c r="AR1149" s="68"/>
      <c r="AS1149" s="68"/>
      <c r="AT1149" s="68"/>
      <c r="AU1149" s="68"/>
    </row>
    <row r="1150" spans="27:47">
      <c r="AA1150" s="68"/>
      <c r="AB1150" s="68"/>
      <c r="AC1150" s="68"/>
      <c r="AD1150" s="68"/>
      <c r="AE1150" s="68"/>
      <c r="AG1150" s="167"/>
      <c r="AN1150" s="68"/>
      <c r="AO1150" s="68"/>
      <c r="AP1150" s="68"/>
      <c r="AQ1150" s="68"/>
      <c r="AR1150" s="68"/>
      <c r="AS1150" s="68"/>
      <c r="AT1150" s="68"/>
      <c r="AU1150" s="68"/>
    </row>
    <row r="1151" spans="27:47">
      <c r="AA1151" s="68"/>
      <c r="AB1151" s="68"/>
      <c r="AC1151" s="68"/>
      <c r="AD1151" s="68"/>
      <c r="AE1151" s="68"/>
      <c r="AG1151" s="167"/>
      <c r="AN1151" s="68"/>
      <c r="AO1151" s="68"/>
      <c r="AP1151" s="68"/>
      <c r="AQ1151" s="68"/>
      <c r="AR1151" s="68"/>
      <c r="AS1151" s="68"/>
      <c r="AT1151" s="68"/>
      <c r="AU1151" s="68"/>
    </row>
    <row r="1152" spans="27:47">
      <c r="AA1152" s="68"/>
      <c r="AB1152" s="68"/>
      <c r="AC1152" s="68"/>
      <c r="AD1152" s="68"/>
      <c r="AE1152" s="68"/>
      <c r="AG1152" s="167"/>
      <c r="AN1152" s="68"/>
      <c r="AO1152" s="68"/>
      <c r="AP1152" s="68"/>
      <c r="AQ1152" s="68"/>
      <c r="AR1152" s="68"/>
      <c r="AS1152" s="68"/>
      <c r="AT1152" s="68"/>
      <c r="AU1152" s="68"/>
    </row>
    <row r="1153" spans="27:48">
      <c r="AA1153" s="68"/>
      <c r="AB1153" s="68"/>
      <c r="AC1153" s="68"/>
      <c r="AD1153" s="68"/>
      <c r="AE1153" s="68"/>
      <c r="AG1153" s="167"/>
      <c r="AN1153" s="68"/>
      <c r="AO1153" s="68"/>
      <c r="AP1153" s="68"/>
      <c r="AQ1153" s="68"/>
      <c r="AR1153" s="68"/>
      <c r="AS1153" s="68"/>
      <c r="AT1153" s="68"/>
      <c r="AU1153" s="68"/>
    </row>
    <row r="1154" spans="27:48">
      <c r="AA1154" s="68"/>
      <c r="AB1154" s="68"/>
      <c r="AC1154" s="68"/>
      <c r="AD1154" s="68"/>
      <c r="AE1154" s="68"/>
      <c r="AG1154" s="167"/>
      <c r="AN1154" s="68"/>
      <c r="AO1154" s="68"/>
      <c r="AP1154" s="68"/>
      <c r="AQ1154" s="68"/>
      <c r="AR1154" s="68"/>
      <c r="AS1154" s="68"/>
      <c r="AT1154" s="68"/>
      <c r="AU1154" s="68"/>
    </row>
    <row r="1155" spans="27:48">
      <c r="AA1155" s="68"/>
      <c r="AB1155" s="68"/>
      <c r="AC1155" s="68"/>
      <c r="AD1155" s="68"/>
      <c r="AE1155" s="68"/>
      <c r="AG1155" s="167"/>
      <c r="AN1155" s="68"/>
      <c r="AO1155" s="68"/>
      <c r="AP1155" s="68"/>
      <c r="AQ1155" s="68"/>
      <c r="AR1155" s="68"/>
      <c r="AS1155" s="68"/>
      <c r="AT1155" s="68"/>
      <c r="AU1155" s="68"/>
    </row>
    <row r="1156" spans="27:48">
      <c r="AA1156" s="68"/>
      <c r="AB1156" s="68"/>
      <c r="AC1156" s="68"/>
      <c r="AD1156" s="68"/>
      <c r="AE1156" s="68"/>
      <c r="AG1156" s="167"/>
      <c r="AN1156" s="68"/>
      <c r="AO1156" s="68"/>
      <c r="AP1156" s="68"/>
      <c r="AQ1156" s="68"/>
      <c r="AR1156" s="68"/>
      <c r="AS1156" s="68"/>
      <c r="AT1156" s="68"/>
      <c r="AU1156" s="68"/>
    </row>
    <row r="1157" spans="27:48">
      <c r="AA1157" s="68"/>
      <c r="AB1157" s="68"/>
      <c r="AC1157" s="68"/>
      <c r="AD1157" s="68"/>
      <c r="AE1157" s="68"/>
      <c r="AG1157" s="167"/>
      <c r="AN1157" s="68"/>
      <c r="AO1157" s="68"/>
      <c r="AP1157" s="68"/>
      <c r="AQ1157" s="68"/>
      <c r="AR1157" s="68"/>
      <c r="AS1157" s="68"/>
      <c r="AT1157" s="68"/>
      <c r="AU1157" s="68"/>
      <c r="AV1157" s="68"/>
    </row>
    <row r="1158" spans="27:48">
      <c r="AA1158" s="68"/>
      <c r="AB1158" s="68"/>
      <c r="AC1158" s="68"/>
      <c r="AD1158" s="68"/>
      <c r="AE1158" s="68"/>
      <c r="AG1158" s="167"/>
      <c r="AN1158" s="68"/>
      <c r="AO1158" s="68"/>
      <c r="AP1158" s="68"/>
      <c r="AQ1158" s="68"/>
      <c r="AR1158" s="68"/>
      <c r="AS1158" s="68"/>
      <c r="AT1158" s="68"/>
      <c r="AU1158" s="68"/>
    </row>
    <row r="1159" spans="27:48">
      <c r="AA1159" s="68"/>
      <c r="AB1159" s="68"/>
      <c r="AC1159" s="68"/>
      <c r="AD1159" s="68"/>
      <c r="AE1159" s="68"/>
      <c r="AG1159" s="167"/>
      <c r="AN1159" s="68"/>
      <c r="AO1159" s="68"/>
      <c r="AP1159" s="68"/>
      <c r="AQ1159" s="68"/>
      <c r="AR1159" s="68"/>
      <c r="AS1159" s="68"/>
      <c r="AT1159" s="68"/>
      <c r="AU1159" s="68"/>
    </row>
    <row r="1160" spans="27:48">
      <c r="AA1160" s="68"/>
      <c r="AB1160" s="68"/>
      <c r="AC1160" s="68"/>
      <c r="AD1160" s="68"/>
      <c r="AE1160" s="68"/>
      <c r="AG1160" s="167"/>
      <c r="AN1160" s="68"/>
      <c r="AO1160" s="68"/>
      <c r="AP1160" s="68"/>
      <c r="AQ1160" s="68"/>
      <c r="AR1160" s="68"/>
      <c r="AS1160" s="68"/>
      <c r="AT1160" s="68"/>
      <c r="AU1160" s="68"/>
    </row>
    <row r="1161" spans="27:48">
      <c r="AA1161" s="68"/>
      <c r="AB1161" s="68"/>
      <c r="AC1161" s="68"/>
      <c r="AD1161" s="68"/>
      <c r="AE1161" s="68"/>
      <c r="AG1161" s="167"/>
      <c r="AN1161" s="68"/>
      <c r="AO1161" s="68"/>
      <c r="AP1161" s="68"/>
      <c r="AQ1161" s="68"/>
      <c r="AR1161" s="68"/>
      <c r="AS1161" s="68"/>
      <c r="AT1161" s="68"/>
      <c r="AU1161" s="68"/>
    </row>
    <row r="1162" spans="27:48">
      <c r="AA1162" s="68"/>
      <c r="AB1162" s="68"/>
      <c r="AC1162" s="68"/>
      <c r="AD1162" s="68"/>
      <c r="AE1162" s="68"/>
      <c r="AG1162" s="167"/>
      <c r="AN1162" s="68"/>
      <c r="AO1162" s="68"/>
      <c r="AP1162" s="68"/>
      <c r="AQ1162" s="68"/>
      <c r="AR1162" s="68"/>
      <c r="AS1162" s="68"/>
      <c r="AT1162" s="68"/>
      <c r="AU1162" s="68"/>
    </row>
    <row r="1163" spans="27:48">
      <c r="AA1163" s="68"/>
      <c r="AB1163" s="68"/>
      <c r="AC1163" s="68"/>
      <c r="AD1163" s="68"/>
      <c r="AE1163" s="68"/>
      <c r="AG1163" s="167"/>
      <c r="AN1163" s="68"/>
      <c r="AO1163" s="68"/>
      <c r="AP1163" s="68"/>
      <c r="AQ1163" s="68"/>
      <c r="AR1163" s="68"/>
      <c r="AS1163" s="68"/>
      <c r="AT1163" s="68"/>
      <c r="AU1163" s="68"/>
    </row>
    <row r="1164" spans="27:48">
      <c r="AA1164" s="68"/>
      <c r="AB1164" s="68"/>
      <c r="AC1164" s="68"/>
      <c r="AD1164" s="68"/>
      <c r="AE1164" s="68"/>
      <c r="AG1164" s="167"/>
      <c r="AN1164" s="68"/>
      <c r="AO1164" s="68"/>
      <c r="AP1164" s="68"/>
      <c r="AQ1164" s="68"/>
      <c r="AR1164" s="68"/>
      <c r="AS1164" s="68"/>
      <c r="AT1164" s="68"/>
      <c r="AU1164" s="68"/>
    </row>
    <row r="1165" spans="27:48">
      <c r="AA1165" s="68"/>
      <c r="AB1165" s="68"/>
      <c r="AC1165" s="68"/>
      <c r="AD1165" s="68"/>
      <c r="AE1165" s="68"/>
      <c r="AG1165" s="167"/>
      <c r="AN1165" s="68"/>
      <c r="AO1165" s="68"/>
      <c r="AP1165" s="68"/>
      <c r="AQ1165" s="68"/>
      <c r="AR1165" s="68"/>
      <c r="AS1165" s="68"/>
      <c r="AT1165" s="68"/>
      <c r="AU1165" s="68"/>
    </row>
    <row r="1166" spans="27:48">
      <c r="AA1166" s="68"/>
      <c r="AB1166" s="68"/>
      <c r="AC1166" s="68"/>
      <c r="AD1166" s="68"/>
      <c r="AE1166" s="68"/>
      <c r="AG1166" s="167"/>
      <c r="AN1166" s="68"/>
      <c r="AO1166" s="68"/>
      <c r="AP1166" s="68"/>
      <c r="AQ1166" s="68"/>
      <c r="AR1166" s="68"/>
      <c r="AS1166" s="68"/>
      <c r="AT1166" s="68"/>
      <c r="AU1166" s="68"/>
    </row>
    <row r="1167" spans="27:48">
      <c r="AA1167" s="68"/>
      <c r="AB1167" s="68"/>
      <c r="AC1167" s="68"/>
      <c r="AD1167" s="68"/>
      <c r="AE1167" s="68"/>
      <c r="AG1167" s="167"/>
      <c r="AN1167" s="68"/>
      <c r="AO1167" s="68"/>
      <c r="AP1167" s="68"/>
      <c r="AQ1167" s="68"/>
      <c r="AR1167" s="68"/>
      <c r="AS1167" s="68"/>
      <c r="AT1167" s="68"/>
      <c r="AU1167" s="68"/>
    </row>
    <row r="1168" spans="27:48">
      <c r="AA1168" s="68"/>
      <c r="AB1168" s="68"/>
      <c r="AC1168" s="68"/>
      <c r="AD1168" s="68"/>
      <c r="AE1168" s="68"/>
      <c r="AG1168" s="167"/>
      <c r="AN1168" s="68"/>
      <c r="AO1168" s="68"/>
      <c r="AP1168" s="68"/>
      <c r="AQ1168" s="68"/>
      <c r="AR1168" s="68"/>
      <c r="AS1168" s="68"/>
      <c r="AT1168" s="68"/>
      <c r="AU1168" s="68"/>
    </row>
    <row r="1169" spans="27:64">
      <c r="AA1169" s="68"/>
      <c r="AB1169" s="68"/>
      <c r="AC1169" s="68"/>
      <c r="AD1169" s="68"/>
      <c r="AE1169" s="68"/>
      <c r="AG1169" s="167"/>
      <c r="AN1169" s="68"/>
      <c r="AO1169" s="68"/>
      <c r="AP1169" s="68"/>
      <c r="AQ1169" s="68"/>
      <c r="AR1169" s="68"/>
      <c r="AS1169" s="68"/>
      <c r="AT1169" s="68"/>
      <c r="AU1169" s="68"/>
    </row>
    <row r="1170" spans="27:64">
      <c r="AA1170" s="68"/>
      <c r="AB1170" s="68"/>
      <c r="AC1170" s="68"/>
      <c r="AD1170" s="68"/>
      <c r="AE1170" s="68"/>
      <c r="AG1170" s="167"/>
      <c r="AN1170" s="68"/>
      <c r="AO1170" s="68"/>
      <c r="AP1170" s="68"/>
      <c r="AQ1170" s="68"/>
      <c r="AR1170" s="68"/>
      <c r="AS1170" s="68"/>
      <c r="AT1170" s="68"/>
      <c r="AU1170" s="68"/>
    </row>
    <row r="1171" spans="27:64">
      <c r="AA1171" s="68"/>
      <c r="AB1171" s="68"/>
      <c r="AC1171" s="68"/>
      <c r="AD1171" s="68"/>
      <c r="AE1171" s="68"/>
      <c r="AG1171" s="167"/>
      <c r="AN1171" s="68"/>
      <c r="AO1171" s="68"/>
      <c r="AP1171" s="68"/>
      <c r="AQ1171" s="68"/>
      <c r="AR1171" s="68"/>
      <c r="AS1171" s="68"/>
      <c r="AT1171" s="68"/>
      <c r="AU1171" s="68"/>
    </row>
    <row r="1172" spans="27:64">
      <c r="AA1172" s="68"/>
      <c r="AB1172" s="68"/>
      <c r="AC1172" s="68"/>
      <c r="AD1172" s="68"/>
      <c r="AE1172" s="68"/>
      <c r="AG1172" s="167"/>
      <c r="AN1172" s="68"/>
      <c r="AO1172" s="68"/>
      <c r="AP1172" s="68"/>
      <c r="AQ1172" s="68"/>
      <c r="AR1172" s="68"/>
      <c r="AS1172" s="68"/>
      <c r="AT1172" s="68"/>
      <c r="AU1172" s="68"/>
    </row>
    <row r="1173" spans="27:64">
      <c r="AA1173" s="68"/>
      <c r="AB1173" s="68"/>
      <c r="AC1173" s="68"/>
      <c r="AD1173" s="68"/>
      <c r="AE1173" s="68"/>
      <c r="AG1173" s="167"/>
      <c r="AN1173" s="68"/>
      <c r="AO1173" s="68"/>
      <c r="AP1173" s="68"/>
      <c r="AQ1173" s="68"/>
      <c r="AR1173" s="68"/>
      <c r="AS1173" s="68"/>
      <c r="AT1173" s="68"/>
      <c r="AU1173" s="68"/>
    </row>
    <row r="1174" spans="27:64">
      <c r="AA1174" s="68"/>
      <c r="AB1174" s="68"/>
      <c r="AC1174" s="68"/>
      <c r="AD1174" s="68"/>
      <c r="AE1174" s="68"/>
      <c r="AG1174" s="167"/>
      <c r="AN1174" s="68"/>
      <c r="AO1174" s="68"/>
      <c r="AP1174" s="68"/>
      <c r="AQ1174" s="68"/>
      <c r="AR1174" s="68"/>
      <c r="AS1174" s="68"/>
      <c r="AT1174" s="68"/>
      <c r="AU1174" s="68"/>
    </row>
    <row r="1175" spans="27:64">
      <c r="AA1175" s="68"/>
      <c r="AB1175" s="68"/>
      <c r="AC1175" s="68"/>
      <c r="AD1175" s="68"/>
      <c r="AE1175" s="68"/>
      <c r="AG1175" s="167"/>
      <c r="AN1175" s="68"/>
      <c r="AO1175" s="68"/>
      <c r="AP1175" s="68"/>
      <c r="AQ1175" s="68"/>
      <c r="AR1175" s="68"/>
      <c r="AS1175" s="68"/>
      <c r="AT1175" s="68"/>
      <c r="AU1175" s="68"/>
    </row>
    <row r="1176" spans="27:64">
      <c r="AA1176" s="68"/>
      <c r="AB1176" s="68"/>
      <c r="AC1176" s="68"/>
      <c r="AD1176" s="68"/>
      <c r="AE1176" s="68"/>
      <c r="AG1176" s="167"/>
      <c r="AN1176" s="68"/>
      <c r="AO1176" s="68"/>
      <c r="AP1176" s="68"/>
      <c r="AQ1176" s="68"/>
      <c r="AR1176" s="68"/>
      <c r="AS1176" s="68"/>
      <c r="AT1176" s="68"/>
      <c r="AU1176" s="68"/>
    </row>
    <row r="1177" spans="27:64">
      <c r="AA1177" s="68"/>
      <c r="AB1177" s="68"/>
      <c r="AC1177" s="68"/>
      <c r="AD1177" s="68"/>
      <c r="AE1177" s="68"/>
      <c r="AG1177" s="167"/>
      <c r="AN1177" s="68"/>
      <c r="AO1177" s="68"/>
      <c r="AP1177" s="68"/>
      <c r="AQ1177" s="68"/>
      <c r="AR1177" s="68"/>
      <c r="AS1177" s="68"/>
      <c r="AT1177" s="68"/>
      <c r="AU1177" s="68"/>
      <c r="AV1177" s="68"/>
      <c r="AW1177" s="68"/>
      <c r="AX1177" s="68"/>
      <c r="AY1177" s="68"/>
      <c r="AZ1177" s="68"/>
      <c r="BA1177" s="68"/>
      <c r="BB1177" s="68"/>
      <c r="BC1177" s="68"/>
      <c r="BD1177" s="68"/>
      <c r="BE1177" s="68"/>
      <c r="BF1177" s="68"/>
      <c r="BG1177" s="68"/>
      <c r="BH1177" s="68"/>
      <c r="BI1177" s="68"/>
      <c r="BJ1177" s="68"/>
      <c r="BK1177" s="68"/>
      <c r="BL1177" s="68"/>
    </row>
    <row r="1178" spans="27:64">
      <c r="AA1178" s="68"/>
      <c r="AB1178" s="68"/>
      <c r="AC1178" s="68"/>
      <c r="AD1178" s="68"/>
      <c r="AE1178" s="68"/>
      <c r="AG1178" s="167"/>
      <c r="AN1178" s="68"/>
      <c r="AO1178" s="68"/>
      <c r="AP1178" s="68"/>
      <c r="AQ1178" s="68"/>
      <c r="AR1178" s="68"/>
      <c r="AS1178" s="68"/>
      <c r="AT1178" s="68"/>
      <c r="AU1178" s="68"/>
    </row>
    <row r="1179" spans="27:64">
      <c r="AA1179" s="68"/>
      <c r="AB1179" s="68"/>
      <c r="AC1179" s="68"/>
      <c r="AD1179" s="68"/>
      <c r="AE1179" s="68"/>
      <c r="AG1179" s="167"/>
      <c r="AN1179" s="68"/>
      <c r="AO1179" s="68"/>
      <c r="AP1179" s="68"/>
      <c r="AQ1179" s="68"/>
      <c r="AR1179" s="68"/>
      <c r="AS1179" s="68"/>
      <c r="AT1179" s="68"/>
      <c r="AU1179" s="68"/>
    </row>
    <row r="1180" spans="27:64">
      <c r="AA1180" s="68"/>
      <c r="AB1180" s="68"/>
      <c r="AC1180" s="68"/>
      <c r="AD1180" s="68"/>
      <c r="AE1180" s="68"/>
      <c r="AG1180" s="167"/>
      <c r="AN1180" s="68"/>
      <c r="AO1180" s="68"/>
      <c r="AP1180" s="68"/>
      <c r="AQ1180" s="68"/>
      <c r="AR1180" s="68"/>
      <c r="AS1180" s="68"/>
      <c r="AT1180" s="68"/>
      <c r="AU1180" s="68"/>
    </row>
    <row r="1181" spans="27:64">
      <c r="AA1181" s="68"/>
      <c r="AB1181" s="68"/>
      <c r="AC1181" s="68"/>
      <c r="AD1181" s="68"/>
      <c r="AE1181" s="68"/>
      <c r="AG1181" s="167"/>
      <c r="AN1181" s="68"/>
      <c r="AO1181" s="68"/>
      <c r="AP1181" s="68"/>
      <c r="AQ1181" s="68"/>
      <c r="AR1181" s="68"/>
      <c r="AS1181" s="68"/>
      <c r="AT1181" s="68"/>
      <c r="AU1181" s="68"/>
    </row>
    <row r="1182" spans="27:64">
      <c r="AA1182" s="68"/>
      <c r="AB1182" s="68"/>
      <c r="AC1182" s="68"/>
      <c r="AD1182" s="68"/>
      <c r="AE1182" s="68"/>
      <c r="AG1182" s="167"/>
      <c r="AN1182" s="68"/>
      <c r="AO1182" s="68"/>
      <c r="AP1182" s="68"/>
      <c r="AQ1182" s="68"/>
      <c r="AR1182" s="68"/>
      <c r="AS1182" s="68"/>
      <c r="AT1182" s="68"/>
      <c r="AU1182" s="68"/>
    </row>
    <row r="1183" spans="27:64">
      <c r="AA1183" s="68"/>
      <c r="AB1183" s="68"/>
      <c r="AC1183" s="68"/>
      <c r="AD1183" s="68"/>
      <c r="AE1183" s="68"/>
      <c r="AG1183" s="167"/>
      <c r="AN1183" s="68"/>
      <c r="AO1183" s="68"/>
      <c r="AP1183" s="68"/>
      <c r="AQ1183" s="68"/>
      <c r="AR1183" s="68"/>
      <c r="AS1183" s="68"/>
      <c r="AT1183" s="68"/>
      <c r="AU1183" s="68"/>
    </row>
    <row r="1184" spans="27:64">
      <c r="AA1184" s="68"/>
      <c r="AB1184" s="68"/>
      <c r="AC1184" s="68"/>
      <c r="AD1184" s="68"/>
      <c r="AE1184" s="68"/>
      <c r="AG1184" s="167"/>
      <c r="AN1184" s="68"/>
      <c r="AO1184" s="68"/>
      <c r="AP1184" s="68"/>
      <c r="AQ1184" s="68"/>
      <c r="AR1184" s="68"/>
      <c r="AS1184" s="68"/>
      <c r="AT1184" s="68"/>
      <c r="AU1184" s="68"/>
    </row>
    <row r="1185" spans="27:48">
      <c r="AA1185" s="68"/>
      <c r="AB1185" s="68"/>
      <c r="AC1185" s="68"/>
      <c r="AD1185" s="68"/>
      <c r="AE1185" s="68"/>
      <c r="AG1185" s="167"/>
      <c r="AN1185" s="68"/>
      <c r="AO1185" s="68"/>
      <c r="AP1185" s="68"/>
      <c r="AQ1185" s="68"/>
      <c r="AR1185" s="68"/>
      <c r="AS1185" s="68"/>
      <c r="AT1185" s="68"/>
      <c r="AU1185" s="68"/>
    </row>
    <row r="1186" spans="27:48">
      <c r="AA1186" s="68"/>
      <c r="AB1186" s="68"/>
      <c r="AC1186" s="68"/>
      <c r="AD1186" s="68"/>
      <c r="AE1186" s="68"/>
      <c r="AG1186" s="167"/>
      <c r="AN1186" s="68"/>
      <c r="AO1186" s="68"/>
      <c r="AP1186" s="68"/>
      <c r="AQ1186" s="68"/>
      <c r="AR1186" s="68"/>
      <c r="AS1186" s="68"/>
      <c r="AT1186" s="68"/>
      <c r="AU1186" s="68"/>
    </row>
    <row r="1187" spans="27:48">
      <c r="AA1187" s="68"/>
      <c r="AB1187" s="68"/>
      <c r="AC1187" s="68"/>
      <c r="AD1187" s="68"/>
      <c r="AE1187" s="68"/>
      <c r="AG1187" s="167"/>
      <c r="AN1187" s="68"/>
      <c r="AO1187" s="68"/>
      <c r="AP1187" s="68"/>
      <c r="AQ1187" s="68"/>
      <c r="AR1187" s="68"/>
      <c r="AS1187" s="68"/>
      <c r="AT1187" s="68"/>
      <c r="AU1187" s="68"/>
    </row>
    <row r="1188" spans="27:48">
      <c r="AA1188" s="68"/>
      <c r="AB1188" s="68"/>
      <c r="AC1188" s="68"/>
      <c r="AD1188" s="68"/>
      <c r="AE1188" s="68"/>
      <c r="AG1188" s="167"/>
      <c r="AN1188" s="68"/>
      <c r="AO1188" s="68"/>
      <c r="AP1188" s="68"/>
      <c r="AQ1188" s="68"/>
      <c r="AR1188" s="68"/>
      <c r="AS1188" s="68"/>
      <c r="AT1188" s="68"/>
      <c r="AU1188" s="68"/>
    </row>
    <row r="1189" spans="27:48">
      <c r="AA1189" s="68"/>
      <c r="AB1189" s="68"/>
      <c r="AC1189" s="68"/>
      <c r="AD1189" s="68"/>
      <c r="AE1189" s="68"/>
      <c r="AG1189" s="167"/>
      <c r="AN1189" s="68"/>
      <c r="AO1189" s="68"/>
      <c r="AP1189" s="68"/>
      <c r="AQ1189" s="68"/>
      <c r="AR1189" s="68"/>
      <c r="AS1189" s="68"/>
      <c r="AT1189" s="68"/>
      <c r="AU1189" s="68"/>
    </row>
    <row r="1190" spans="27:48">
      <c r="AA1190" s="68"/>
      <c r="AB1190" s="68"/>
      <c r="AC1190" s="68"/>
      <c r="AD1190" s="68"/>
      <c r="AE1190" s="68"/>
      <c r="AG1190" s="167"/>
      <c r="AN1190" s="68"/>
      <c r="AO1190" s="68"/>
      <c r="AP1190" s="68"/>
      <c r="AQ1190" s="68"/>
      <c r="AR1190" s="68"/>
      <c r="AS1190" s="68"/>
      <c r="AT1190" s="68"/>
      <c r="AU1190" s="68"/>
      <c r="AV1190" s="68"/>
    </row>
    <row r="1191" spans="27:48">
      <c r="AA1191" s="68"/>
      <c r="AB1191" s="68"/>
      <c r="AC1191" s="68"/>
      <c r="AD1191" s="68"/>
      <c r="AE1191" s="68"/>
      <c r="AG1191" s="167"/>
      <c r="AN1191" s="68"/>
      <c r="AO1191" s="68"/>
      <c r="AP1191" s="68"/>
      <c r="AQ1191" s="68"/>
      <c r="AR1191" s="68"/>
      <c r="AS1191" s="68"/>
      <c r="AT1191" s="68"/>
      <c r="AU1191" s="68"/>
    </row>
    <row r="1192" spans="27:48">
      <c r="AA1192" s="68"/>
      <c r="AB1192" s="68"/>
      <c r="AC1192" s="68"/>
      <c r="AD1192" s="68"/>
      <c r="AE1192" s="68"/>
      <c r="AG1192" s="167"/>
      <c r="AN1192" s="68"/>
      <c r="AO1192" s="68"/>
      <c r="AP1192" s="68"/>
      <c r="AQ1192" s="68"/>
      <c r="AR1192" s="68"/>
      <c r="AS1192" s="68"/>
      <c r="AT1192" s="68"/>
      <c r="AU1192" s="68"/>
    </row>
    <row r="1193" spans="27:48">
      <c r="AA1193" s="68"/>
      <c r="AB1193" s="68"/>
      <c r="AC1193" s="68"/>
      <c r="AD1193" s="68"/>
      <c r="AE1193" s="68"/>
      <c r="AG1193" s="167"/>
      <c r="AN1193" s="68"/>
      <c r="AO1193" s="68"/>
      <c r="AP1193" s="68"/>
      <c r="AQ1193" s="68"/>
      <c r="AR1193" s="68"/>
      <c r="AS1193" s="68"/>
      <c r="AT1193" s="68"/>
      <c r="AU1193" s="68"/>
      <c r="AV1193" s="68"/>
    </row>
    <row r="1194" spans="27:48">
      <c r="AA1194" s="68"/>
      <c r="AB1194" s="68"/>
      <c r="AC1194" s="68"/>
      <c r="AD1194" s="68"/>
      <c r="AE1194" s="68"/>
      <c r="AG1194" s="167"/>
      <c r="AN1194" s="68"/>
      <c r="AO1194" s="68"/>
      <c r="AP1194" s="68"/>
      <c r="AQ1194" s="68"/>
      <c r="AR1194" s="68"/>
      <c r="AS1194" s="68"/>
      <c r="AT1194" s="68"/>
      <c r="AU1194" s="68"/>
    </row>
    <row r="1195" spans="27:48">
      <c r="AA1195" s="68"/>
      <c r="AB1195" s="68"/>
      <c r="AC1195" s="68"/>
      <c r="AD1195" s="68"/>
      <c r="AE1195" s="68"/>
      <c r="AG1195" s="167"/>
      <c r="AN1195" s="68"/>
      <c r="AO1195" s="68"/>
      <c r="AP1195" s="68"/>
      <c r="AQ1195" s="68"/>
      <c r="AR1195" s="68"/>
      <c r="AS1195" s="68"/>
      <c r="AT1195" s="68"/>
      <c r="AU1195" s="68"/>
    </row>
    <row r="1196" spans="27:48">
      <c r="AA1196" s="68"/>
      <c r="AB1196" s="68"/>
      <c r="AC1196" s="68"/>
      <c r="AD1196" s="68"/>
      <c r="AE1196" s="68"/>
      <c r="AG1196" s="167"/>
      <c r="AN1196" s="68"/>
      <c r="AO1196" s="68"/>
      <c r="AP1196" s="68"/>
      <c r="AQ1196" s="68"/>
      <c r="AR1196" s="68"/>
      <c r="AS1196" s="68"/>
      <c r="AT1196" s="68"/>
      <c r="AU1196" s="68"/>
    </row>
    <row r="1197" spans="27:48">
      <c r="AA1197" s="68"/>
      <c r="AB1197" s="68"/>
      <c r="AC1197" s="68"/>
      <c r="AD1197" s="68"/>
      <c r="AE1197" s="68"/>
      <c r="AG1197" s="167"/>
      <c r="AN1197" s="68"/>
      <c r="AO1197" s="68"/>
      <c r="AP1197" s="68"/>
      <c r="AQ1197" s="68"/>
      <c r="AR1197" s="68"/>
      <c r="AS1197" s="68"/>
      <c r="AT1197" s="68"/>
      <c r="AU1197" s="68"/>
    </row>
    <row r="1198" spans="27:48">
      <c r="AA1198" s="68"/>
      <c r="AB1198" s="68"/>
      <c r="AC1198" s="68"/>
      <c r="AD1198" s="68"/>
      <c r="AE1198" s="68"/>
      <c r="AG1198" s="167"/>
      <c r="AN1198" s="68"/>
      <c r="AO1198" s="68"/>
      <c r="AP1198" s="68"/>
      <c r="AQ1198" s="68"/>
      <c r="AR1198" s="68"/>
      <c r="AS1198" s="68"/>
      <c r="AT1198" s="68"/>
      <c r="AU1198" s="68"/>
    </row>
    <row r="1199" spans="27:48">
      <c r="AA1199" s="68"/>
      <c r="AB1199" s="68"/>
      <c r="AC1199" s="68"/>
      <c r="AD1199" s="68"/>
      <c r="AE1199" s="68"/>
      <c r="AG1199" s="167"/>
      <c r="AN1199" s="68"/>
      <c r="AO1199" s="68"/>
      <c r="AP1199" s="68"/>
      <c r="AQ1199" s="68"/>
      <c r="AR1199" s="68"/>
      <c r="AS1199" s="68"/>
      <c r="AT1199" s="68"/>
      <c r="AU1199" s="68"/>
    </row>
    <row r="1200" spans="27:48">
      <c r="AA1200" s="68"/>
      <c r="AB1200" s="68"/>
      <c r="AC1200" s="68"/>
      <c r="AD1200" s="68"/>
      <c r="AE1200" s="68"/>
      <c r="AG1200" s="167"/>
      <c r="AN1200" s="68"/>
      <c r="AO1200" s="68"/>
      <c r="AP1200" s="68"/>
      <c r="AQ1200" s="68"/>
      <c r="AR1200" s="68"/>
      <c r="AS1200" s="68"/>
      <c r="AT1200" s="68"/>
      <c r="AU1200" s="68"/>
    </row>
    <row r="1201" spans="27:48">
      <c r="AA1201" s="68"/>
      <c r="AB1201" s="68"/>
      <c r="AC1201" s="68"/>
      <c r="AD1201" s="68"/>
      <c r="AE1201" s="68"/>
      <c r="AG1201" s="167"/>
      <c r="AN1201" s="68"/>
      <c r="AO1201" s="68"/>
      <c r="AP1201" s="68"/>
      <c r="AQ1201" s="68"/>
      <c r="AR1201" s="68"/>
      <c r="AS1201" s="68"/>
      <c r="AT1201" s="68"/>
      <c r="AU1201" s="68"/>
    </row>
    <row r="1202" spans="27:48">
      <c r="AA1202" s="68"/>
      <c r="AB1202" s="68"/>
      <c r="AC1202" s="68"/>
      <c r="AD1202" s="68"/>
      <c r="AE1202" s="68"/>
      <c r="AG1202" s="167"/>
      <c r="AN1202" s="68"/>
      <c r="AO1202" s="68"/>
      <c r="AP1202" s="68"/>
      <c r="AQ1202" s="68"/>
      <c r="AR1202" s="68"/>
      <c r="AS1202" s="68"/>
      <c r="AT1202" s="68"/>
      <c r="AU1202" s="68"/>
    </row>
    <row r="1203" spans="27:48">
      <c r="AA1203" s="68"/>
      <c r="AB1203" s="68"/>
      <c r="AC1203" s="68"/>
      <c r="AD1203" s="68"/>
      <c r="AE1203" s="68"/>
      <c r="AG1203" s="167"/>
      <c r="AN1203" s="68"/>
      <c r="AO1203" s="68"/>
      <c r="AP1203" s="68"/>
      <c r="AQ1203" s="68"/>
      <c r="AR1203" s="68"/>
      <c r="AS1203" s="68"/>
      <c r="AT1203" s="68"/>
      <c r="AU1203" s="68"/>
    </row>
    <row r="1204" spans="27:48">
      <c r="AA1204" s="68"/>
      <c r="AB1204" s="68"/>
      <c r="AC1204" s="68"/>
      <c r="AD1204" s="68"/>
      <c r="AE1204" s="68"/>
      <c r="AG1204" s="167"/>
      <c r="AN1204" s="68"/>
      <c r="AO1204" s="68"/>
      <c r="AP1204" s="68"/>
      <c r="AQ1204" s="68"/>
      <c r="AR1204" s="68"/>
      <c r="AS1204" s="68"/>
      <c r="AT1204" s="68"/>
      <c r="AU1204" s="68"/>
    </row>
    <row r="1205" spans="27:48">
      <c r="AA1205" s="68"/>
      <c r="AB1205" s="68"/>
      <c r="AC1205" s="68"/>
      <c r="AD1205" s="68"/>
      <c r="AE1205" s="68"/>
      <c r="AG1205" s="167"/>
      <c r="AN1205" s="68"/>
      <c r="AO1205" s="68"/>
      <c r="AP1205" s="68"/>
      <c r="AQ1205" s="68"/>
      <c r="AR1205" s="68"/>
      <c r="AS1205" s="68"/>
      <c r="AT1205" s="68"/>
      <c r="AU1205" s="68"/>
      <c r="AV1205" s="68"/>
    </row>
    <row r="1206" spans="27:48">
      <c r="AA1206" s="68"/>
      <c r="AB1206" s="68"/>
      <c r="AC1206" s="68"/>
      <c r="AD1206" s="68"/>
      <c r="AE1206" s="68"/>
      <c r="AG1206" s="167"/>
      <c r="AN1206" s="68"/>
      <c r="AO1206" s="68"/>
      <c r="AP1206" s="68"/>
      <c r="AQ1206" s="68"/>
      <c r="AR1206" s="68"/>
      <c r="AS1206" s="68"/>
      <c r="AT1206" s="68"/>
      <c r="AU1206" s="68"/>
    </row>
    <row r="1207" spans="27:48">
      <c r="AA1207" s="68"/>
      <c r="AB1207" s="68"/>
      <c r="AC1207" s="68"/>
      <c r="AD1207" s="68"/>
      <c r="AE1207" s="68"/>
      <c r="AG1207" s="167"/>
      <c r="AN1207" s="68"/>
      <c r="AO1207" s="68"/>
      <c r="AP1207" s="68"/>
      <c r="AQ1207" s="68"/>
      <c r="AR1207" s="68"/>
      <c r="AS1207" s="68"/>
      <c r="AT1207" s="68"/>
      <c r="AU1207" s="68"/>
    </row>
    <row r="1208" spans="27:48">
      <c r="AA1208" s="68"/>
      <c r="AB1208" s="68"/>
      <c r="AC1208" s="68"/>
      <c r="AD1208" s="68"/>
      <c r="AE1208" s="68"/>
      <c r="AG1208" s="167"/>
      <c r="AN1208" s="68"/>
      <c r="AO1208" s="68"/>
      <c r="AP1208" s="68"/>
      <c r="AQ1208" s="68"/>
      <c r="AR1208" s="68"/>
      <c r="AS1208" s="68"/>
      <c r="AT1208" s="68"/>
      <c r="AU1208" s="68"/>
    </row>
    <row r="1209" spans="27:48">
      <c r="AA1209" s="68"/>
      <c r="AB1209" s="68"/>
      <c r="AC1209" s="68"/>
      <c r="AD1209" s="68"/>
      <c r="AE1209" s="68"/>
      <c r="AG1209" s="167"/>
      <c r="AN1209" s="68"/>
      <c r="AO1209" s="68"/>
      <c r="AP1209" s="68"/>
      <c r="AQ1209" s="68"/>
      <c r="AR1209" s="68"/>
      <c r="AS1209" s="68"/>
      <c r="AT1209" s="68"/>
      <c r="AU1209" s="68"/>
    </row>
    <row r="1210" spans="27:48">
      <c r="AA1210" s="68"/>
      <c r="AB1210" s="68"/>
      <c r="AC1210" s="68"/>
      <c r="AD1210" s="68"/>
      <c r="AE1210" s="68"/>
      <c r="AG1210" s="167"/>
      <c r="AN1210" s="68"/>
      <c r="AO1210" s="68"/>
      <c r="AP1210" s="68"/>
      <c r="AQ1210" s="68"/>
      <c r="AR1210" s="68"/>
      <c r="AS1210" s="68"/>
      <c r="AT1210" s="68"/>
      <c r="AU1210" s="68"/>
    </row>
    <row r="1211" spans="27:48">
      <c r="AA1211" s="68"/>
      <c r="AB1211" s="68"/>
      <c r="AC1211" s="68"/>
      <c r="AD1211" s="68"/>
      <c r="AE1211" s="68"/>
      <c r="AG1211" s="167"/>
      <c r="AN1211" s="68"/>
      <c r="AO1211" s="68"/>
      <c r="AP1211" s="68"/>
      <c r="AQ1211" s="68"/>
      <c r="AR1211" s="68"/>
      <c r="AS1211" s="68"/>
      <c r="AT1211" s="68"/>
      <c r="AU1211" s="68"/>
    </row>
    <row r="1212" spans="27:48">
      <c r="AA1212" s="68"/>
      <c r="AB1212" s="68"/>
      <c r="AC1212" s="68"/>
      <c r="AD1212" s="68"/>
      <c r="AE1212" s="68"/>
      <c r="AG1212" s="167"/>
      <c r="AN1212" s="68"/>
      <c r="AO1212" s="68"/>
      <c r="AP1212" s="68"/>
      <c r="AQ1212" s="68"/>
      <c r="AR1212" s="68"/>
      <c r="AS1212" s="68"/>
      <c r="AT1212" s="68"/>
      <c r="AU1212" s="68"/>
    </row>
    <row r="1213" spans="27:48">
      <c r="AA1213" s="68"/>
      <c r="AB1213" s="68"/>
      <c r="AC1213" s="68"/>
      <c r="AD1213" s="68"/>
      <c r="AE1213" s="68"/>
      <c r="AG1213" s="167"/>
      <c r="AN1213" s="68"/>
      <c r="AO1213" s="68"/>
      <c r="AP1213" s="68"/>
      <c r="AQ1213" s="68"/>
      <c r="AR1213" s="68"/>
      <c r="AS1213" s="68"/>
      <c r="AT1213" s="68"/>
      <c r="AU1213" s="68"/>
    </row>
    <row r="1214" spans="27:48">
      <c r="AA1214" s="68"/>
      <c r="AB1214" s="68"/>
      <c r="AC1214" s="68"/>
      <c r="AD1214" s="68"/>
      <c r="AE1214" s="68"/>
      <c r="AG1214" s="167"/>
      <c r="AN1214" s="68"/>
      <c r="AO1214" s="68"/>
      <c r="AP1214" s="68"/>
      <c r="AQ1214" s="68"/>
      <c r="AR1214" s="68"/>
      <c r="AS1214" s="68"/>
      <c r="AT1214" s="68"/>
      <c r="AU1214" s="68"/>
    </row>
    <row r="1215" spans="27:48">
      <c r="AA1215" s="68"/>
      <c r="AB1215" s="68"/>
      <c r="AC1215" s="68"/>
      <c r="AD1215" s="68"/>
      <c r="AE1215" s="68"/>
      <c r="AG1215" s="167"/>
      <c r="AN1215" s="68"/>
      <c r="AO1215" s="68"/>
      <c r="AP1215" s="68"/>
      <c r="AQ1215" s="68"/>
      <c r="AR1215" s="68"/>
      <c r="AS1215" s="68"/>
      <c r="AT1215" s="68"/>
      <c r="AU1215" s="68"/>
    </row>
    <row r="1216" spans="27:48">
      <c r="AA1216" s="68"/>
      <c r="AB1216" s="68"/>
      <c r="AC1216" s="68"/>
      <c r="AD1216" s="68"/>
      <c r="AE1216" s="68"/>
      <c r="AG1216" s="167"/>
      <c r="AN1216" s="68"/>
      <c r="AO1216" s="68"/>
      <c r="AP1216" s="68"/>
      <c r="AQ1216" s="68"/>
      <c r="AR1216" s="68"/>
      <c r="AS1216" s="68"/>
      <c r="AT1216" s="68"/>
      <c r="AU1216" s="68"/>
    </row>
    <row r="1217" spans="27:64">
      <c r="AA1217" s="68"/>
      <c r="AB1217" s="68"/>
      <c r="AC1217" s="68"/>
      <c r="AD1217" s="68"/>
      <c r="AE1217" s="68"/>
      <c r="AG1217" s="167"/>
      <c r="AN1217" s="68"/>
      <c r="AO1217" s="68"/>
      <c r="AP1217" s="68"/>
      <c r="AQ1217" s="68"/>
      <c r="AR1217" s="68"/>
      <c r="AS1217" s="68"/>
      <c r="AT1217" s="68"/>
      <c r="AU1217" s="68"/>
    </row>
    <row r="1218" spans="27:64">
      <c r="AA1218" s="68"/>
      <c r="AB1218" s="68"/>
      <c r="AC1218" s="68"/>
      <c r="AD1218" s="68"/>
      <c r="AE1218" s="68"/>
      <c r="AG1218" s="167"/>
      <c r="AN1218" s="68"/>
      <c r="AO1218" s="68"/>
      <c r="AP1218" s="68"/>
      <c r="AQ1218" s="68"/>
      <c r="AR1218" s="68"/>
      <c r="AS1218" s="68"/>
      <c r="AT1218" s="68"/>
      <c r="AU1218" s="68"/>
    </row>
    <row r="1219" spans="27:64">
      <c r="AA1219" s="68"/>
      <c r="AB1219" s="68"/>
      <c r="AC1219" s="68"/>
      <c r="AD1219" s="68"/>
      <c r="AE1219" s="68"/>
      <c r="AG1219" s="167"/>
      <c r="AN1219" s="68"/>
      <c r="AO1219" s="68"/>
      <c r="AP1219" s="68"/>
      <c r="AQ1219" s="68"/>
      <c r="AR1219" s="68"/>
      <c r="AS1219" s="68"/>
      <c r="AT1219" s="68"/>
      <c r="AU1219" s="68"/>
    </row>
    <row r="1220" spans="27:64">
      <c r="AA1220" s="68"/>
      <c r="AB1220" s="68"/>
      <c r="AC1220" s="68"/>
      <c r="AD1220" s="68"/>
      <c r="AE1220" s="68"/>
      <c r="AG1220" s="167"/>
      <c r="AN1220" s="68"/>
      <c r="AO1220" s="68"/>
      <c r="AP1220" s="68"/>
      <c r="AQ1220" s="68"/>
      <c r="AR1220" s="68"/>
      <c r="AS1220" s="68"/>
      <c r="AT1220" s="68"/>
      <c r="AU1220" s="68"/>
    </row>
    <row r="1221" spans="27:64">
      <c r="AA1221" s="68"/>
      <c r="AB1221" s="68"/>
      <c r="AC1221" s="68"/>
      <c r="AD1221" s="68"/>
      <c r="AE1221" s="68"/>
      <c r="AG1221" s="167"/>
      <c r="AN1221" s="68"/>
      <c r="AO1221" s="68"/>
      <c r="AP1221" s="68"/>
      <c r="AQ1221" s="68"/>
      <c r="AR1221" s="68"/>
      <c r="AS1221" s="68"/>
      <c r="AT1221" s="68"/>
      <c r="AU1221" s="68"/>
    </row>
    <row r="1222" spans="27:64">
      <c r="AA1222" s="68"/>
      <c r="AB1222" s="68"/>
      <c r="AC1222" s="68"/>
      <c r="AD1222" s="68"/>
      <c r="AE1222" s="68"/>
      <c r="AG1222" s="167"/>
      <c r="AN1222" s="68"/>
      <c r="AO1222" s="68"/>
      <c r="AP1222" s="68"/>
      <c r="AQ1222" s="68"/>
      <c r="AR1222" s="68"/>
      <c r="AS1222" s="68"/>
      <c r="AT1222" s="68"/>
      <c r="AU1222" s="68"/>
    </row>
    <row r="1223" spans="27:64">
      <c r="AA1223" s="68"/>
      <c r="AB1223" s="68"/>
      <c r="AC1223" s="68"/>
      <c r="AD1223" s="68"/>
      <c r="AE1223" s="68"/>
      <c r="AG1223" s="167"/>
      <c r="AN1223" s="68"/>
      <c r="AO1223" s="68"/>
      <c r="AP1223" s="68"/>
      <c r="AQ1223" s="68"/>
      <c r="AR1223" s="68"/>
      <c r="AS1223" s="68"/>
      <c r="AT1223" s="68"/>
      <c r="AU1223" s="68"/>
    </row>
    <row r="1224" spans="27:64">
      <c r="AA1224" s="68"/>
      <c r="AB1224" s="68"/>
      <c r="AC1224" s="68"/>
      <c r="AD1224" s="68"/>
      <c r="AE1224" s="68"/>
      <c r="AG1224" s="167"/>
      <c r="AN1224" s="68"/>
      <c r="AO1224" s="68"/>
      <c r="AP1224" s="68"/>
      <c r="AQ1224" s="68"/>
      <c r="AR1224" s="68"/>
      <c r="AS1224" s="68"/>
      <c r="AT1224" s="68"/>
      <c r="AU1224" s="68"/>
    </row>
    <row r="1225" spans="27:64">
      <c r="AA1225" s="68"/>
      <c r="AB1225" s="68"/>
      <c r="AC1225" s="68"/>
      <c r="AD1225" s="68"/>
      <c r="AE1225" s="68"/>
      <c r="AG1225" s="167"/>
      <c r="AN1225" s="68"/>
      <c r="AO1225" s="68"/>
      <c r="AP1225" s="68"/>
      <c r="AQ1225" s="68"/>
      <c r="AR1225" s="68"/>
      <c r="AS1225" s="68"/>
      <c r="AT1225" s="68"/>
      <c r="AU1225" s="68"/>
    </row>
    <row r="1226" spans="27:64">
      <c r="AA1226" s="68"/>
      <c r="AB1226" s="68"/>
      <c r="AC1226" s="68"/>
      <c r="AD1226" s="68"/>
      <c r="AE1226" s="68"/>
      <c r="AG1226" s="167"/>
      <c r="AN1226" s="68"/>
      <c r="AO1226" s="68"/>
      <c r="AP1226" s="68"/>
      <c r="AQ1226" s="68"/>
      <c r="AR1226" s="68"/>
      <c r="AS1226" s="68"/>
      <c r="AT1226" s="68"/>
      <c r="AU1226" s="68"/>
    </row>
    <row r="1227" spans="27:64">
      <c r="AA1227" s="68"/>
      <c r="AB1227" s="68"/>
      <c r="AC1227" s="68"/>
      <c r="AD1227" s="68"/>
      <c r="AE1227" s="68"/>
      <c r="AG1227" s="167"/>
      <c r="AN1227" s="68"/>
      <c r="AO1227" s="68"/>
      <c r="AP1227" s="68"/>
      <c r="AQ1227" s="68"/>
      <c r="AR1227" s="68"/>
      <c r="AS1227" s="68"/>
      <c r="AT1227" s="68"/>
      <c r="AU1227" s="68"/>
    </row>
    <row r="1228" spans="27:64">
      <c r="AA1228" s="68"/>
      <c r="AB1228" s="68"/>
      <c r="AC1228" s="68"/>
      <c r="AD1228" s="68"/>
      <c r="AE1228" s="68"/>
      <c r="AG1228" s="167"/>
      <c r="AN1228" s="68"/>
      <c r="AO1228" s="68"/>
      <c r="AP1228" s="68"/>
      <c r="AQ1228" s="68"/>
      <c r="AR1228" s="68"/>
      <c r="AS1228" s="68"/>
      <c r="AT1228" s="68"/>
      <c r="AU1228" s="68"/>
    </row>
    <row r="1229" spans="27:64">
      <c r="AA1229" s="68"/>
      <c r="AB1229" s="68"/>
      <c r="AC1229" s="68"/>
      <c r="AD1229" s="68"/>
      <c r="AE1229" s="68"/>
      <c r="AG1229" s="167"/>
      <c r="AN1229" s="68"/>
      <c r="AO1229" s="68"/>
      <c r="AP1229" s="68"/>
      <c r="AQ1229" s="68"/>
      <c r="AR1229" s="68"/>
      <c r="AS1229" s="68"/>
      <c r="AT1229" s="68"/>
      <c r="AU1229" s="68"/>
    </row>
    <row r="1230" spans="27:64">
      <c r="AA1230" s="68"/>
      <c r="AB1230" s="68"/>
      <c r="AC1230" s="68"/>
      <c r="AD1230" s="68"/>
      <c r="AE1230" s="68"/>
      <c r="AG1230" s="167"/>
      <c r="AN1230" s="68"/>
      <c r="AO1230" s="68"/>
      <c r="AP1230" s="68"/>
      <c r="AQ1230" s="68"/>
      <c r="AR1230" s="68"/>
      <c r="AS1230" s="68"/>
      <c r="AT1230" s="68"/>
      <c r="AU1230" s="68"/>
    </row>
    <row r="1231" spans="27:64">
      <c r="AA1231" s="68"/>
      <c r="AB1231" s="68"/>
      <c r="AC1231" s="68"/>
      <c r="AD1231" s="68"/>
      <c r="AE1231" s="68"/>
      <c r="AG1231" s="167"/>
      <c r="AN1231" s="68"/>
      <c r="AO1231" s="68"/>
      <c r="AP1231" s="68"/>
      <c r="AQ1231" s="68"/>
      <c r="AR1231" s="68"/>
      <c r="AS1231" s="68"/>
      <c r="AT1231" s="68"/>
      <c r="AU1231" s="68"/>
    </row>
    <row r="1232" spans="27:64">
      <c r="AA1232" s="68"/>
      <c r="AB1232" s="68"/>
      <c r="AC1232" s="68"/>
      <c r="AD1232" s="68"/>
      <c r="AE1232" s="68"/>
      <c r="AG1232" s="167"/>
      <c r="AN1232" s="68"/>
      <c r="AO1232" s="68"/>
      <c r="AP1232" s="68"/>
      <c r="AQ1232" s="68"/>
      <c r="AR1232" s="68"/>
      <c r="AS1232" s="68"/>
      <c r="AT1232" s="68"/>
      <c r="AU1232" s="68"/>
      <c r="AV1232" s="68"/>
      <c r="AW1232" s="68"/>
      <c r="AX1232" s="68"/>
      <c r="AY1232" s="68"/>
      <c r="AZ1232" s="68"/>
      <c r="BA1232" s="68"/>
      <c r="BB1232" s="68"/>
      <c r="BC1232" s="68"/>
      <c r="BD1232" s="68"/>
      <c r="BE1232" s="68"/>
      <c r="BF1232" s="68"/>
      <c r="BG1232" s="68"/>
      <c r="BH1232" s="68"/>
      <c r="BI1232" s="68"/>
      <c r="BJ1232" s="68"/>
      <c r="BK1232" s="68"/>
      <c r="BL1232" s="68"/>
    </row>
    <row r="1233" spans="27:47">
      <c r="AA1233" s="68"/>
      <c r="AB1233" s="68"/>
      <c r="AC1233" s="68"/>
      <c r="AD1233" s="68"/>
      <c r="AE1233" s="68"/>
      <c r="AG1233" s="167"/>
      <c r="AN1233" s="68"/>
      <c r="AO1233" s="68"/>
      <c r="AP1233" s="68"/>
      <c r="AQ1233" s="68"/>
      <c r="AR1233" s="68"/>
      <c r="AS1233" s="68"/>
      <c r="AT1233" s="68"/>
      <c r="AU1233" s="68"/>
    </row>
    <row r="1234" spans="27:47">
      <c r="AA1234" s="68"/>
      <c r="AB1234" s="68"/>
      <c r="AC1234" s="68"/>
      <c r="AD1234" s="68"/>
      <c r="AE1234" s="68"/>
      <c r="AG1234" s="167"/>
      <c r="AN1234" s="68"/>
      <c r="AO1234" s="68"/>
      <c r="AP1234" s="68"/>
      <c r="AQ1234" s="68"/>
      <c r="AR1234" s="68"/>
      <c r="AS1234" s="68"/>
      <c r="AT1234" s="68"/>
      <c r="AU1234" s="68"/>
    </row>
    <row r="1235" spans="27:47">
      <c r="AA1235" s="68"/>
      <c r="AB1235" s="68"/>
      <c r="AC1235" s="68"/>
      <c r="AD1235" s="68"/>
      <c r="AE1235" s="68"/>
      <c r="AG1235" s="167"/>
      <c r="AN1235" s="68"/>
      <c r="AO1235" s="68"/>
      <c r="AP1235" s="68"/>
      <c r="AQ1235" s="68"/>
      <c r="AR1235" s="68"/>
      <c r="AS1235" s="68"/>
      <c r="AT1235" s="68"/>
      <c r="AU1235" s="68"/>
    </row>
    <row r="1236" spans="27:47">
      <c r="AA1236" s="68"/>
      <c r="AB1236" s="68"/>
      <c r="AC1236" s="68"/>
      <c r="AD1236" s="68"/>
      <c r="AE1236" s="68"/>
      <c r="AG1236" s="167"/>
      <c r="AN1236" s="68"/>
      <c r="AO1236" s="68"/>
      <c r="AP1236" s="68"/>
      <c r="AQ1236" s="68"/>
      <c r="AR1236" s="68"/>
      <c r="AS1236" s="68"/>
      <c r="AT1236" s="68"/>
      <c r="AU1236" s="68"/>
    </row>
    <row r="1237" spans="27:47">
      <c r="AA1237" s="68"/>
      <c r="AB1237" s="68"/>
      <c r="AC1237" s="68"/>
      <c r="AD1237" s="68"/>
      <c r="AE1237" s="68"/>
      <c r="AG1237" s="167"/>
      <c r="AN1237" s="68"/>
      <c r="AO1237" s="68"/>
      <c r="AP1237" s="68"/>
      <c r="AQ1237" s="68"/>
      <c r="AR1237" s="68"/>
      <c r="AS1237" s="68"/>
      <c r="AT1237" s="68"/>
      <c r="AU1237" s="68"/>
    </row>
    <row r="1238" spans="27:47">
      <c r="AA1238" s="68"/>
      <c r="AB1238" s="68"/>
      <c r="AC1238" s="68"/>
      <c r="AD1238" s="68"/>
      <c r="AE1238" s="68"/>
      <c r="AG1238" s="167"/>
      <c r="AN1238" s="68"/>
      <c r="AO1238" s="68"/>
      <c r="AP1238" s="68"/>
      <c r="AQ1238" s="68"/>
      <c r="AR1238" s="68"/>
      <c r="AS1238" s="68"/>
      <c r="AT1238" s="68"/>
      <c r="AU1238" s="68"/>
    </row>
    <row r="1239" spans="27:47">
      <c r="AA1239" s="68"/>
      <c r="AB1239" s="68"/>
      <c r="AC1239" s="68"/>
      <c r="AD1239" s="68"/>
      <c r="AE1239" s="68"/>
      <c r="AG1239" s="167"/>
      <c r="AN1239" s="68"/>
      <c r="AO1239" s="68"/>
      <c r="AP1239" s="68"/>
      <c r="AQ1239" s="68"/>
      <c r="AR1239" s="68"/>
      <c r="AS1239" s="68"/>
      <c r="AT1239" s="68"/>
      <c r="AU1239" s="68"/>
    </row>
    <row r="1240" spans="27:47">
      <c r="AA1240" s="68"/>
      <c r="AB1240" s="68"/>
      <c r="AC1240" s="68"/>
      <c r="AD1240" s="68"/>
      <c r="AE1240" s="68"/>
      <c r="AG1240" s="167"/>
      <c r="AN1240" s="68"/>
      <c r="AO1240" s="68"/>
      <c r="AP1240" s="68"/>
      <c r="AQ1240" s="68"/>
      <c r="AR1240" s="68"/>
      <c r="AS1240" s="68"/>
      <c r="AT1240" s="68"/>
      <c r="AU1240" s="68"/>
    </row>
    <row r="1241" spans="27:47">
      <c r="AA1241" s="68"/>
      <c r="AB1241" s="68"/>
      <c r="AC1241" s="68"/>
      <c r="AD1241" s="68"/>
      <c r="AE1241" s="68"/>
      <c r="AG1241" s="167"/>
      <c r="AN1241" s="68"/>
      <c r="AO1241" s="68"/>
      <c r="AP1241" s="68"/>
      <c r="AQ1241" s="68"/>
      <c r="AR1241" s="68"/>
      <c r="AS1241" s="68"/>
      <c r="AT1241" s="68"/>
      <c r="AU1241" s="68"/>
    </row>
    <row r="1242" spans="27:47">
      <c r="AA1242" s="68"/>
      <c r="AB1242" s="68"/>
      <c r="AC1242" s="68"/>
      <c r="AD1242" s="68"/>
      <c r="AE1242" s="68"/>
      <c r="AG1242" s="167"/>
      <c r="AN1242" s="68"/>
      <c r="AO1242" s="68"/>
      <c r="AP1242" s="68"/>
      <c r="AQ1242" s="68"/>
      <c r="AR1242" s="68"/>
      <c r="AS1242" s="68"/>
      <c r="AT1242" s="68"/>
      <c r="AU1242" s="68"/>
    </row>
    <row r="1243" spans="27:47">
      <c r="AA1243" s="68"/>
      <c r="AB1243" s="68"/>
      <c r="AC1243" s="68"/>
      <c r="AD1243" s="68"/>
      <c r="AE1243" s="68"/>
      <c r="AG1243" s="167"/>
      <c r="AN1243" s="68"/>
      <c r="AO1243" s="68"/>
      <c r="AP1243" s="68"/>
      <c r="AQ1243" s="68"/>
      <c r="AR1243" s="68"/>
      <c r="AS1243" s="68"/>
      <c r="AT1243" s="68"/>
      <c r="AU1243" s="68"/>
    </row>
    <row r="1244" spans="27:47">
      <c r="AA1244" s="68"/>
      <c r="AB1244" s="68"/>
      <c r="AC1244" s="68"/>
      <c r="AD1244" s="68"/>
      <c r="AE1244" s="68"/>
      <c r="AG1244" s="167"/>
      <c r="AN1244" s="68"/>
      <c r="AO1244" s="68"/>
      <c r="AP1244" s="68"/>
      <c r="AQ1244" s="68"/>
      <c r="AR1244" s="68"/>
      <c r="AS1244" s="68"/>
      <c r="AT1244" s="68"/>
      <c r="AU1244" s="68"/>
    </row>
    <row r="1245" spans="27:47">
      <c r="AA1245" s="68"/>
      <c r="AB1245" s="68"/>
      <c r="AC1245" s="68"/>
      <c r="AD1245" s="68"/>
      <c r="AE1245" s="68"/>
      <c r="AG1245" s="167"/>
      <c r="AN1245" s="68"/>
      <c r="AO1245" s="68"/>
      <c r="AP1245" s="68"/>
      <c r="AQ1245" s="68"/>
      <c r="AR1245" s="68"/>
      <c r="AS1245" s="68"/>
      <c r="AT1245" s="68"/>
      <c r="AU1245" s="68"/>
    </row>
    <row r="1246" spans="27:47">
      <c r="AA1246" s="68"/>
      <c r="AB1246" s="68"/>
      <c r="AC1246" s="68"/>
      <c r="AD1246" s="68"/>
      <c r="AE1246" s="68"/>
      <c r="AG1246" s="167"/>
      <c r="AN1246" s="68"/>
      <c r="AO1246" s="68"/>
      <c r="AP1246" s="68"/>
      <c r="AQ1246" s="68"/>
      <c r="AR1246" s="68"/>
      <c r="AS1246" s="68"/>
      <c r="AT1246" s="68"/>
      <c r="AU1246" s="68"/>
    </row>
    <row r="1247" spans="27:47">
      <c r="AA1247" s="68"/>
      <c r="AB1247" s="68"/>
      <c r="AC1247" s="68"/>
      <c r="AD1247" s="68"/>
      <c r="AE1247" s="68"/>
      <c r="AG1247" s="167"/>
      <c r="AN1247" s="68"/>
      <c r="AO1247" s="68"/>
      <c r="AP1247" s="68"/>
      <c r="AQ1247" s="68"/>
      <c r="AR1247" s="68"/>
      <c r="AS1247" s="68"/>
      <c r="AT1247" s="68"/>
      <c r="AU1247" s="68"/>
    </row>
    <row r="1248" spans="27:47">
      <c r="AA1248" s="68"/>
      <c r="AB1248" s="68"/>
      <c r="AC1248" s="68"/>
      <c r="AD1248" s="68"/>
      <c r="AE1248" s="68"/>
      <c r="AG1248" s="167"/>
      <c r="AN1248" s="68"/>
      <c r="AO1248" s="68"/>
      <c r="AP1248" s="68"/>
      <c r="AQ1248" s="68"/>
      <c r="AR1248" s="68"/>
      <c r="AS1248" s="68"/>
      <c r="AT1248" s="68"/>
      <c r="AU1248" s="68"/>
    </row>
    <row r="1249" spans="27:64">
      <c r="AA1249" s="68"/>
      <c r="AB1249" s="68"/>
      <c r="AC1249" s="68"/>
      <c r="AD1249" s="68"/>
      <c r="AE1249" s="68"/>
      <c r="AG1249" s="167"/>
      <c r="AN1249" s="68"/>
      <c r="AO1249" s="68"/>
      <c r="AP1249" s="68"/>
      <c r="AQ1249" s="68"/>
      <c r="AR1249" s="68"/>
      <c r="AS1249" s="68"/>
      <c r="AT1249" s="68"/>
      <c r="AU1249" s="68"/>
      <c r="AV1249" s="68"/>
      <c r="AW1249" s="68"/>
      <c r="AX1249" s="68"/>
      <c r="AY1249" s="68"/>
      <c r="AZ1249" s="68"/>
      <c r="BA1249" s="68"/>
      <c r="BB1249" s="68"/>
      <c r="BC1249" s="68"/>
      <c r="BD1249" s="68"/>
      <c r="BE1249" s="68"/>
      <c r="BF1249" s="68"/>
      <c r="BG1249" s="68"/>
      <c r="BH1249" s="68"/>
      <c r="BI1249" s="68"/>
      <c r="BJ1249" s="68"/>
      <c r="BK1249" s="68"/>
      <c r="BL1249" s="68"/>
    </row>
    <row r="1250" spans="27:64">
      <c r="AA1250" s="68"/>
      <c r="AB1250" s="68"/>
      <c r="AC1250" s="68"/>
      <c r="AD1250" s="68"/>
      <c r="AE1250" s="68"/>
      <c r="AG1250" s="167"/>
      <c r="AN1250" s="68"/>
      <c r="AO1250" s="68"/>
      <c r="AP1250" s="68"/>
      <c r="AQ1250" s="68"/>
      <c r="AR1250" s="68"/>
      <c r="AS1250" s="68"/>
      <c r="AT1250" s="68"/>
      <c r="AU1250" s="68"/>
    </row>
    <row r="1251" spans="27:64">
      <c r="AA1251" s="68"/>
      <c r="AB1251" s="68"/>
      <c r="AC1251" s="68"/>
      <c r="AD1251" s="68"/>
      <c r="AE1251" s="68"/>
      <c r="AG1251" s="167"/>
      <c r="AN1251" s="68"/>
      <c r="AO1251" s="68"/>
      <c r="AP1251" s="68"/>
      <c r="AQ1251" s="68"/>
      <c r="AR1251" s="68"/>
      <c r="AS1251" s="68"/>
      <c r="AT1251" s="68"/>
      <c r="AU1251" s="68"/>
    </row>
    <row r="1252" spans="27:64">
      <c r="AA1252" s="68"/>
      <c r="AB1252" s="68"/>
      <c r="AC1252" s="68"/>
      <c r="AD1252" s="68"/>
      <c r="AE1252" s="68"/>
      <c r="AG1252" s="167"/>
      <c r="AN1252" s="68"/>
      <c r="AO1252" s="68"/>
      <c r="AP1252" s="68"/>
      <c r="AQ1252" s="68"/>
      <c r="AR1252" s="68"/>
      <c r="AS1252" s="68"/>
      <c r="AT1252" s="68"/>
      <c r="AU1252" s="68"/>
    </row>
    <row r="1253" spans="27:64">
      <c r="AA1253" s="68"/>
      <c r="AB1253" s="68"/>
      <c r="AC1253" s="68"/>
      <c r="AD1253" s="68"/>
      <c r="AE1253" s="68"/>
      <c r="AG1253" s="167"/>
      <c r="AN1253" s="68"/>
      <c r="AO1253" s="68"/>
      <c r="AP1253" s="68"/>
      <c r="AQ1253" s="68"/>
      <c r="AR1253" s="68"/>
      <c r="AS1253" s="68"/>
      <c r="AT1253" s="68"/>
      <c r="AU1253" s="68"/>
    </row>
    <row r="1254" spans="27:64">
      <c r="AA1254" s="68"/>
      <c r="AB1254" s="68"/>
      <c r="AC1254" s="68"/>
      <c r="AD1254" s="68"/>
      <c r="AE1254" s="68"/>
      <c r="AG1254" s="167"/>
      <c r="AN1254" s="68"/>
      <c r="AO1254" s="68"/>
      <c r="AP1254" s="68"/>
      <c r="AQ1254" s="68"/>
      <c r="AR1254" s="68"/>
      <c r="AS1254" s="68"/>
      <c r="AT1254" s="68"/>
      <c r="AU1254" s="68"/>
    </row>
    <row r="1255" spans="27:64">
      <c r="AA1255" s="68"/>
      <c r="AB1255" s="68"/>
      <c r="AC1255" s="68"/>
      <c r="AD1255" s="68"/>
      <c r="AE1255" s="68"/>
      <c r="AG1255" s="167"/>
      <c r="AN1255" s="68"/>
      <c r="AO1255" s="68"/>
      <c r="AP1255" s="68"/>
      <c r="AQ1255" s="68"/>
      <c r="AR1255" s="68"/>
      <c r="AS1255" s="68"/>
      <c r="AT1255" s="68"/>
      <c r="AU1255" s="68"/>
    </row>
    <row r="1256" spans="27:64">
      <c r="AA1256" s="68"/>
      <c r="AB1256" s="68"/>
      <c r="AC1256" s="68"/>
      <c r="AD1256" s="68"/>
      <c r="AE1256" s="68"/>
      <c r="AG1256" s="167"/>
      <c r="AN1256" s="68"/>
      <c r="AO1256" s="68"/>
      <c r="AP1256" s="68"/>
      <c r="AQ1256" s="68"/>
      <c r="AR1256" s="68"/>
      <c r="AS1256" s="68"/>
      <c r="AT1256" s="68"/>
      <c r="AU1256" s="68"/>
    </row>
    <row r="1257" spans="27:64">
      <c r="AA1257" s="68"/>
      <c r="AB1257" s="68"/>
      <c r="AC1257" s="68"/>
      <c r="AD1257" s="68"/>
      <c r="AE1257" s="68"/>
      <c r="AG1257" s="167"/>
      <c r="AN1257" s="68"/>
      <c r="AO1257" s="68"/>
      <c r="AP1257" s="68"/>
      <c r="AQ1257" s="68"/>
      <c r="AR1257" s="68"/>
      <c r="AS1257" s="68"/>
      <c r="AT1257" s="68"/>
      <c r="AU1257" s="68"/>
    </row>
    <row r="1258" spans="27:64">
      <c r="AA1258" s="68"/>
      <c r="AB1258" s="68"/>
      <c r="AC1258" s="68"/>
      <c r="AD1258" s="68"/>
      <c r="AE1258" s="68"/>
      <c r="AG1258" s="167"/>
      <c r="AN1258" s="68"/>
      <c r="AO1258" s="68"/>
      <c r="AP1258" s="68"/>
      <c r="AQ1258" s="68"/>
      <c r="AR1258" s="68"/>
      <c r="AS1258" s="68"/>
      <c r="AT1258" s="68"/>
      <c r="AU1258" s="68"/>
      <c r="AV1258" s="68"/>
      <c r="AW1258" s="68"/>
      <c r="AX1258" s="68"/>
      <c r="AY1258" s="68"/>
      <c r="AZ1258" s="68"/>
      <c r="BA1258" s="68"/>
      <c r="BB1258" s="68"/>
      <c r="BC1258" s="68"/>
      <c r="BD1258" s="68"/>
      <c r="BE1258" s="68"/>
      <c r="BF1258" s="68"/>
      <c r="BG1258" s="68"/>
      <c r="BH1258" s="68"/>
      <c r="BI1258" s="68"/>
      <c r="BJ1258" s="68"/>
      <c r="BK1258" s="68"/>
      <c r="BL1258" s="68"/>
    </row>
    <row r="1259" spans="27:64">
      <c r="AA1259" s="68"/>
      <c r="AB1259" s="68"/>
      <c r="AC1259" s="68"/>
      <c r="AD1259" s="68"/>
      <c r="AE1259" s="68"/>
      <c r="AG1259" s="167"/>
      <c r="AN1259" s="68"/>
      <c r="AO1259" s="68"/>
      <c r="AP1259" s="68"/>
      <c r="AQ1259" s="68"/>
      <c r="AR1259" s="68"/>
      <c r="AS1259" s="68"/>
      <c r="AT1259" s="68"/>
      <c r="AU1259" s="68"/>
    </row>
    <row r="1260" spans="27:64">
      <c r="AA1260" s="68"/>
      <c r="AB1260" s="68"/>
      <c r="AC1260" s="68"/>
      <c r="AD1260" s="68"/>
      <c r="AE1260" s="68"/>
      <c r="AG1260" s="167"/>
      <c r="AN1260" s="68"/>
      <c r="AO1260" s="68"/>
      <c r="AP1260" s="68"/>
      <c r="AQ1260" s="68"/>
      <c r="AR1260" s="68"/>
      <c r="AS1260" s="68"/>
      <c r="AT1260" s="68"/>
      <c r="AU1260" s="68"/>
    </row>
    <row r="1261" spans="27:64">
      <c r="AA1261" s="68"/>
      <c r="AB1261" s="68"/>
      <c r="AC1261" s="68"/>
      <c r="AD1261" s="68"/>
      <c r="AE1261" s="68"/>
      <c r="AG1261" s="167"/>
      <c r="AN1261" s="68"/>
      <c r="AO1261" s="68"/>
      <c r="AP1261" s="68"/>
      <c r="AQ1261" s="68"/>
      <c r="AR1261" s="68"/>
      <c r="AS1261" s="68"/>
      <c r="AT1261" s="68"/>
      <c r="AU1261" s="68"/>
    </row>
    <row r="1262" spans="27:64">
      <c r="AA1262" s="68"/>
      <c r="AB1262" s="68"/>
      <c r="AC1262" s="68"/>
      <c r="AD1262" s="68"/>
      <c r="AE1262" s="68"/>
      <c r="AG1262" s="167"/>
      <c r="AN1262" s="68"/>
      <c r="AO1262" s="68"/>
      <c r="AP1262" s="68"/>
      <c r="AQ1262" s="68"/>
      <c r="AR1262" s="68"/>
      <c r="AS1262" s="68"/>
      <c r="AT1262" s="68"/>
      <c r="AU1262" s="68"/>
    </row>
    <row r="1263" spans="27:64">
      <c r="AA1263" s="68"/>
      <c r="AB1263" s="68"/>
      <c r="AC1263" s="68"/>
      <c r="AD1263" s="68"/>
      <c r="AE1263" s="68"/>
      <c r="AG1263" s="167"/>
      <c r="AN1263" s="68"/>
      <c r="AO1263" s="68"/>
      <c r="AP1263" s="68"/>
      <c r="AQ1263" s="68"/>
      <c r="AR1263" s="68"/>
      <c r="AS1263" s="68"/>
      <c r="AT1263" s="68"/>
      <c r="AU1263" s="68"/>
    </row>
    <row r="1264" spans="27:64">
      <c r="AA1264" s="68"/>
      <c r="AB1264" s="68"/>
      <c r="AC1264" s="68"/>
      <c r="AD1264" s="68"/>
      <c r="AE1264" s="68"/>
      <c r="AG1264" s="167"/>
      <c r="AN1264" s="68"/>
      <c r="AO1264" s="68"/>
      <c r="AP1264" s="68"/>
      <c r="AQ1264" s="68"/>
      <c r="AR1264" s="68"/>
      <c r="AS1264" s="68"/>
      <c r="AT1264" s="68"/>
      <c r="AU1264" s="68"/>
    </row>
    <row r="1265" spans="27:47">
      <c r="AA1265" s="68"/>
      <c r="AB1265" s="68"/>
      <c r="AC1265" s="68"/>
      <c r="AD1265" s="68"/>
      <c r="AE1265" s="68"/>
      <c r="AG1265" s="167"/>
      <c r="AN1265" s="68"/>
      <c r="AO1265" s="68"/>
      <c r="AP1265" s="68"/>
      <c r="AQ1265" s="68"/>
      <c r="AR1265" s="68"/>
      <c r="AS1265" s="68"/>
      <c r="AT1265" s="68"/>
      <c r="AU1265" s="68"/>
    </row>
    <row r="1266" spans="27:47">
      <c r="AA1266" s="68"/>
      <c r="AB1266" s="68"/>
      <c r="AC1266" s="68"/>
      <c r="AD1266" s="68"/>
      <c r="AE1266" s="68"/>
      <c r="AG1266" s="167"/>
      <c r="AN1266" s="68"/>
      <c r="AO1266" s="68"/>
      <c r="AP1266" s="68"/>
      <c r="AQ1266" s="68"/>
      <c r="AR1266" s="68"/>
      <c r="AS1266" s="68"/>
      <c r="AT1266" s="68"/>
      <c r="AU1266" s="68"/>
    </row>
    <row r="1267" spans="27:47">
      <c r="AA1267" s="68"/>
      <c r="AB1267" s="68"/>
      <c r="AC1267" s="68"/>
      <c r="AD1267" s="68"/>
      <c r="AE1267" s="68"/>
      <c r="AG1267" s="167"/>
      <c r="AN1267" s="68"/>
      <c r="AO1267" s="68"/>
      <c r="AP1267" s="68"/>
      <c r="AQ1267" s="68"/>
      <c r="AR1267" s="68"/>
      <c r="AS1267" s="68"/>
      <c r="AT1267" s="68"/>
      <c r="AU1267" s="68"/>
    </row>
    <row r="1268" spans="27:47">
      <c r="AA1268" s="68"/>
      <c r="AB1268" s="68"/>
      <c r="AC1268" s="68"/>
      <c r="AD1268" s="68"/>
      <c r="AE1268" s="68"/>
      <c r="AG1268" s="167"/>
      <c r="AN1268" s="68"/>
      <c r="AO1268" s="68"/>
      <c r="AP1268" s="68"/>
      <c r="AQ1268" s="68"/>
      <c r="AR1268" s="68"/>
      <c r="AS1268" s="68"/>
      <c r="AT1268" s="68"/>
      <c r="AU1268" s="68"/>
    </row>
    <row r="1269" spans="27:47">
      <c r="AA1269" s="68"/>
      <c r="AB1269" s="68"/>
      <c r="AC1269" s="68"/>
      <c r="AD1269" s="68"/>
      <c r="AE1269" s="68"/>
      <c r="AG1269" s="167"/>
      <c r="AN1269" s="68"/>
      <c r="AO1269" s="68"/>
      <c r="AP1269" s="68"/>
      <c r="AQ1269" s="68"/>
      <c r="AR1269" s="68"/>
      <c r="AS1269" s="68"/>
      <c r="AT1269" s="68"/>
      <c r="AU1269" s="68"/>
    </row>
    <row r="1270" spans="27:47">
      <c r="AA1270" s="68"/>
      <c r="AB1270" s="68"/>
      <c r="AC1270" s="68"/>
      <c r="AD1270" s="68"/>
      <c r="AE1270" s="68"/>
      <c r="AG1270" s="167"/>
      <c r="AN1270" s="68"/>
      <c r="AO1270" s="68"/>
      <c r="AP1270" s="68"/>
      <c r="AQ1270" s="68"/>
      <c r="AR1270" s="68"/>
      <c r="AS1270" s="68"/>
      <c r="AT1270" s="68"/>
      <c r="AU1270" s="68"/>
    </row>
    <row r="1271" spans="27:47">
      <c r="AA1271" s="68"/>
      <c r="AB1271" s="68"/>
      <c r="AC1271" s="68"/>
      <c r="AD1271" s="68"/>
      <c r="AE1271" s="68"/>
      <c r="AG1271" s="167"/>
      <c r="AN1271" s="68"/>
      <c r="AO1271" s="68"/>
      <c r="AP1271" s="68"/>
      <c r="AQ1271" s="68"/>
      <c r="AR1271" s="68"/>
      <c r="AS1271" s="68"/>
      <c r="AT1271" s="68"/>
      <c r="AU1271" s="68"/>
    </row>
    <row r="1272" spans="27:47">
      <c r="AA1272" s="68"/>
      <c r="AB1272" s="68"/>
      <c r="AC1272" s="68"/>
      <c r="AD1272" s="68"/>
      <c r="AE1272" s="68"/>
      <c r="AG1272" s="167"/>
      <c r="AN1272" s="68"/>
      <c r="AO1272" s="68"/>
      <c r="AP1272" s="68"/>
      <c r="AQ1272" s="68"/>
      <c r="AR1272" s="68"/>
      <c r="AS1272" s="68"/>
      <c r="AT1272" s="68"/>
      <c r="AU1272" s="68"/>
    </row>
    <row r="1273" spans="27:47">
      <c r="AA1273" s="68"/>
      <c r="AB1273" s="68"/>
      <c r="AC1273" s="68"/>
      <c r="AD1273" s="68"/>
      <c r="AE1273" s="68"/>
      <c r="AG1273" s="167"/>
      <c r="AN1273" s="68"/>
      <c r="AO1273" s="68"/>
      <c r="AP1273" s="68"/>
      <c r="AQ1273" s="68"/>
      <c r="AR1273" s="68"/>
      <c r="AS1273" s="68"/>
      <c r="AT1273" s="68"/>
      <c r="AU1273" s="68"/>
    </row>
    <row r="1274" spans="27:47">
      <c r="AA1274" s="68"/>
      <c r="AB1274" s="68"/>
      <c r="AC1274" s="68"/>
      <c r="AD1274" s="68"/>
      <c r="AE1274" s="68"/>
      <c r="AG1274" s="167"/>
      <c r="AN1274" s="68"/>
      <c r="AO1274" s="68"/>
      <c r="AP1274" s="68"/>
      <c r="AQ1274" s="68"/>
      <c r="AR1274" s="68"/>
      <c r="AS1274" s="68"/>
      <c r="AT1274" s="68"/>
      <c r="AU1274" s="68"/>
    </row>
    <row r="1275" spans="27:47">
      <c r="AA1275" s="68"/>
      <c r="AB1275" s="68"/>
      <c r="AC1275" s="68"/>
      <c r="AD1275" s="68"/>
      <c r="AE1275" s="68"/>
      <c r="AG1275" s="167"/>
      <c r="AN1275" s="68"/>
      <c r="AO1275" s="68"/>
      <c r="AP1275" s="68"/>
      <c r="AQ1275" s="68"/>
      <c r="AR1275" s="68"/>
      <c r="AS1275" s="68"/>
      <c r="AT1275" s="68"/>
      <c r="AU1275" s="68"/>
    </row>
    <row r="1276" spans="27:47">
      <c r="AA1276" s="68"/>
      <c r="AB1276" s="68"/>
      <c r="AC1276" s="68"/>
      <c r="AD1276" s="68"/>
      <c r="AE1276" s="68"/>
      <c r="AG1276" s="167"/>
      <c r="AN1276" s="68"/>
      <c r="AO1276" s="68"/>
      <c r="AP1276" s="68"/>
      <c r="AQ1276" s="68"/>
      <c r="AR1276" s="68"/>
      <c r="AS1276" s="68"/>
      <c r="AT1276" s="68"/>
      <c r="AU1276" s="68"/>
    </row>
    <row r="1277" spans="27:47">
      <c r="AA1277" s="68"/>
      <c r="AB1277" s="68"/>
      <c r="AC1277" s="68"/>
      <c r="AD1277" s="68"/>
      <c r="AE1277" s="68"/>
      <c r="AG1277" s="167"/>
      <c r="AN1277" s="68"/>
      <c r="AO1277" s="68"/>
      <c r="AP1277" s="68"/>
      <c r="AQ1277" s="68"/>
      <c r="AR1277" s="68"/>
      <c r="AS1277" s="68"/>
      <c r="AT1277" s="68"/>
      <c r="AU1277" s="68"/>
    </row>
    <row r="1278" spans="27:47">
      <c r="AA1278" s="68"/>
      <c r="AB1278" s="68"/>
      <c r="AC1278" s="68"/>
      <c r="AD1278" s="68"/>
      <c r="AE1278" s="68"/>
      <c r="AG1278" s="167"/>
      <c r="AN1278" s="68"/>
      <c r="AO1278" s="68"/>
      <c r="AP1278" s="68"/>
      <c r="AQ1278" s="68"/>
      <c r="AR1278" s="68"/>
      <c r="AS1278" s="68"/>
      <c r="AT1278" s="68"/>
      <c r="AU1278" s="68"/>
    </row>
    <row r="1279" spans="27:47">
      <c r="AA1279" s="68"/>
      <c r="AB1279" s="68"/>
      <c r="AC1279" s="68"/>
      <c r="AD1279" s="68"/>
      <c r="AE1279" s="68"/>
      <c r="AG1279" s="167"/>
      <c r="AN1279" s="68"/>
      <c r="AO1279" s="68"/>
      <c r="AP1279" s="68"/>
      <c r="AQ1279" s="68"/>
      <c r="AR1279" s="68"/>
      <c r="AS1279" s="68"/>
      <c r="AT1279" s="68"/>
      <c r="AU1279" s="68"/>
    </row>
    <row r="1280" spans="27:47">
      <c r="AA1280" s="68"/>
      <c r="AB1280" s="68"/>
      <c r="AC1280" s="68"/>
      <c r="AD1280" s="68"/>
      <c r="AE1280" s="68"/>
      <c r="AG1280" s="167"/>
      <c r="AN1280" s="68"/>
      <c r="AO1280" s="68"/>
      <c r="AP1280" s="68"/>
      <c r="AQ1280" s="68"/>
      <c r="AR1280" s="68"/>
      <c r="AS1280" s="68"/>
      <c r="AT1280" s="68"/>
      <c r="AU1280" s="68"/>
    </row>
    <row r="1281" spans="27:64">
      <c r="AA1281" s="68"/>
      <c r="AB1281" s="68"/>
      <c r="AC1281" s="68"/>
      <c r="AD1281" s="68"/>
      <c r="AE1281" s="68"/>
      <c r="AG1281" s="167"/>
      <c r="AN1281" s="68"/>
      <c r="AO1281" s="68"/>
      <c r="AP1281" s="68"/>
      <c r="AQ1281" s="68"/>
      <c r="AR1281" s="68"/>
      <c r="AS1281" s="68"/>
      <c r="AT1281" s="68"/>
      <c r="AU1281" s="68"/>
    </row>
    <row r="1282" spans="27:64">
      <c r="AA1282" s="68"/>
      <c r="AB1282" s="68"/>
      <c r="AC1282" s="68"/>
      <c r="AD1282" s="68"/>
      <c r="AE1282" s="68"/>
      <c r="AG1282" s="167"/>
      <c r="AN1282" s="68"/>
      <c r="AO1282" s="68"/>
      <c r="AP1282" s="68"/>
      <c r="AQ1282" s="68"/>
      <c r="AR1282" s="68"/>
      <c r="AS1282" s="68"/>
      <c r="AT1282" s="68"/>
      <c r="AU1282" s="68"/>
    </row>
    <row r="1283" spans="27:64">
      <c r="AA1283" s="68"/>
      <c r="AB1283" s="68"/>
      <c r="AC1283" s="68"/>
      <c r="AD1283" s="68"/>
      <c r="AE1283" s="68"/>
      <c r="AG1283" s="167"/>
      <c r="AN1283" s="68"/>
      <c r="AO1283" s="68"/>
      <c r="AP1283" s="68"/>
      <c r="AQ1283" s="68"/>
      <c r="AR1283" s="68"/>
      <c r="AS1283" s="68"/>
      <c r="AT1283" s="68"/>
      <c r="AU1283" s="68"/>
    </row>
    <row r="1284" spans="27:64">
      <c r="AA1284" s="68"/>
      <c r="AB1284" s="68"/>
      <c r="AC1284" s="68"/>
      <c r="AD1284" s="68"/>
      <c r="AE1284" s="68"/>
      <c r="AG1284" s="167"/>
      <c r="AN1284" s="68"/>
      <c r="AO1284" s="68"/>
      <c r="AP1284" s="68"/>
      <c r="AQ1284" s="68"/>
      <c r="AR1284" s="68"/>
      <c r="AS1284" s="68"/>
      <c r="AT1284" s="68"/>
      <c r="AU1284" s="68"/>
    </row>
    <row r="1285" spans="27:64">
      <c r="AA1285" s="68"/>
      <c r="AB1285" s="68"/>
      <c r="AC1285" s="68"/>
      <c r="AD1285" s="68"/>
      <c r="AE1285" s="68"/>
      <c r="AG1285" s="167"/>
      <c r="AN1285" s="68"/>
      <c r="AO1285" s="68"/>
      <c r="AP1285" s="68"/>
      <c r="AQ1285" s="68"/>
      <c r="AR1285" s="68"/>
      <c r="AS1285" s="68"/>
      <c r="AT1285" s="68"/>
      <c r="AU1285" s="68"/>
    </row>
    <row r="1286" spans="27:64">
      <c r="AA1286" s="68"/>
      <c r="AB1286" s="68"/>
      <c r="AC1286" s="68"/>
      <c r="AD1286" s="68"/>
      <c r="AE1286" s="68"/>
      <c r="AG1286" s="167"/>
      <c r="AN1286" s="68"/>
      <c r="AO1286" s="68"/>
      <c r="AP1286" s="68"/>
      <c r="AQ1286" s="68"/>
      <c r="AR1286" s="68"/>
      <c r="AS1286" s="68"/>
      <c r="AT1286" s="68"/>
      <c r="AU1286" s="68"/>
    </row>
    <row r="1287" spans="27:64">
      <c r="AA1287" s="68"/>
      <c r="AB1287" s="68"/>
      <c r="AC1287" s="68"/>
      <c r="AD1287" s="68"/>
      <c r="AE1287" s="68"/>
      <c r="AG1287" s="167"/>
      <c r="AN1287" s="68"/>
      <c r="AO1287" s="68"/>
      <c r="AP1287" s="68"/>
      <c r="AQ1287" s="68"/>
      <c r="AR1287" s="68"/>
      <c r="AS1287" s="68"/>
      <c r="AT1287" s="68"/>
      <c r="AU1287" s="68"/>
    </row>
    <row r="1288" spans="27:64">
      <c r="AA1288" s="68"/>
      <c r="AB1288" s="68"/>
      <c r="AC1288" s="68"/>
      <c r="AD1288" s="68"/>
      <c r="AE1288" s="68"/>
      <c r="AG1288" s="167"/>
      <c r="AN1288" s="68"/>
      <c r="AO1288" s="68"/>
      <c r="AP1288" s="68"/>
      <c r="AQ1288" s="68"/>
      <c r="AR1288" s="68"/>
      <c r="AS1288" s="68"/>
      <c r="AT1288" s="68"/>
      <c r="AU1288" s="68"/>
    </row>
    <row r="1289" spans="27:64">
      <c r="AA1289" s="68"/>
      <c r="AB1289" s="68"/>
      <c r="AC1289" s="68"/>
      <c r="AD1289" s="68"/>
      <c r="AE1289" s="68"/>
      <c r="AG1289" s="167"/>
      <c r="AN1289" s="68"/>
      <c r="AO1289" s="68"/>
      <c r="AP1289" s="68"/>
      <c r="AQ1289" s="68"/>
      <c r="AR1289" s="68"/>
      <c r="AS1289" s="68"/>
      <c r="AT1289" s="68"/>
      <c r="AU1289" s="68"/>
    </row>
    <row r="1290" spans="27:64">
      <c r="AA1290" s="68"/>
      <c r="AB1290" s="68"/>
      <c r="AC1290" s="68"/>
      <c r="AD1290" s="68"/>
      <c r="AE1290" s="68"/>
      <c r="AG1290" s="167"/>
      <c r="AN1290" s="68"/>
      <c r="AO1290" s="68"/>
      <c r="AP1290" s="68"/>
      <c r="AQ1290" s="68"/>
      <c r="AR1290" s="68"/>
      <c r="AS1290" s="68"/>
      <c r="AT1290" s="68"/>
      <c r="AU1290" s="68"/>
    </row>
    <row r="1291" spans="27:64">
      <c r="AA1291" s="68"/>
      <c r="AB1291" s="68"/>
      <c r="AC1291" s="68"/>
      <c r="AD1291" s="68"/>
      <c r="AE1291" s="68"/>
      <c r="AG1291" s="167"/>
      <c r="AN1291" s="68"/>
      <c r="AO1291" s="68"/>
      <c r="AP1291" s="68"/>
      <c r="AQ1291" s="68"/>
      <c r="AR1291" s="68"/>
      <c r="AS1291" s="68"/>
      <c r="AT1291" s="68"/>
      <c r="AU1291" s="68"/>
      <c r="AV1291" s="68"/>
      <c r="AW1291" s="68"/>
      <c r="AX1291" s="68"/>
      <c r="AY1291" s="68"/>
      <c r="AZ1291" s="68"/>
      <c r="BA1291" s="68"/>
      <c r="BB1291" s="68"/>
      <c r="BC1291" s="68"/>
      <c r="BD1291" s="68"/>
      <c r="BE1291" s="68"/>
      <c r="BF1291" s="68"/>
      <c r="BG1291" s="68"/>
      <c r="BH1291" s="68"/>
      <c r="BI1291" s="68"/>
      <c r="BJ1291" s="68"/>
      <c r="BK1291" s="68"/>
      <c r="BL1291" s="68"/>
    </row>
    <row r="1292" spans="27:64">
      <c r="AA1292" s="68"/>
      <c r="AB1292" s="68"/>
      <c r="AC1292" s="68"/>
      <c r="AD1292" s="68"/>
      <c r="AE1292" s="68"/>
      <c r="AG1292" s="167"/>
      <c r="AN1292" s="68"/>
      <c r="AO1292" s="68"/>
      <c r="AP1292" s="68"/>
      <c r="AQ1292" s="68"/>
      <c r="AR1292" s="68"/>
      <c r="AS1292" s="68"/>
      <c r="AT1292" s="68"/>
      <c r="AU1292" s="68"/>
    </row>
    <row r="1293" spans="27:64">
      <c r="AA1293" s="68"/>
      <c r="AB1293" s="68"/>
      <c r="AC1293" s="68"/>
      <c r="AD1293" s="68"/>
      <c r="AE1293" s="68"/>
      <c r="AG1293" s="167"/>
      <c r="AN1293" s="68"/>
      <c r="AO1293" s="68"/>
      <c r="AP1293" s="68"/>
      <c r="AQ1293" s="68"/>
      <c r="AR1293" s="68"/>
      <c r="AS1293" s="68"/>
      <c r="AT1293" s="68"/>
      <c r="AU1293" s="68"/>
      <c r="AV1293" s="68"/>
      <c r="AW1293" s="68"/>
      <c r="AX1293" s="68"/>
      <c r="AY1293" s="68"/>
      <c r="AZ1293" s="68"/>
      <c r="BA1293" s="68"/>
      <c r="BB1293" s="68"/>
      <c r="BC1293" s="68"/>
      <c r="BD1293" s="68"/>
      <c r="BE1293" s="68"/>
      <c r="BF1293" s="68"/>
      <c r="BG1293" s="68"/>
      <c r="BH1293" s="68"/>
      <c r="BI1293" s="68"/>
      <c r="BJ1293" s="68"/>
      <c r="BK1293" s="68"/>
      <c r="BL1293" s="68"/>
    </row>
    <row r="1294" spans="27:64">
      <c r="AA1294" s="68"/>
      <c r="AB1294" s="68"/>
      <c r="AC1294" s="68"/>
      <c r="AD1294" s="68"/>
      <c r="AE1294" s="68"/>
      <c r="AG1294" s="167"/>
      <c r="AN1294" s="68"/>
      <c r="AO1294" s="68"/>
      <c r="AP1294" s="68"/>
      <c r="AQ1294" s="68"/>
      <c r="AR1294" s="68"/>
      <c r="AS1294" s="68"/>
      <c r="AT1294" s="68"/>
      <c r="AU1294" s="68"/>
    </row>
    <row r="1295" spans="27:64">
      <c r="AA1295" s="68"/>
      <c r="AB1295" s="68"/>
      <c r="AC1295" s="68"/>
      <c r="AD1295" s="68"/>
      <c r="AE1295" s="68"/>
      <c r="AG1295" s="167"/>
      <c r="AN1295" s="68"/>
      <c r="AO1295" s="68"/>
      <c r="AP1295" s="68"/>
      <c r="AQ1295" s="68"/>
      <c r="AR1295" s="68"/>
      <c r="AS1295" s="68"/>
      <c r="AT1295" s="68"/>
      <c r="AU1295" s="68"/>
      <c r="AV1295" s="68"/>
    </row>
    <row r="1296" spans="27:64">
      <c r="AA1296" s="68"/>
      <c r="AB1296" s="68"/>
      <c r="AC1296" s="68"/>
      <c r="AD1296" s="68"/>
      <c r="AE1296" s="68"/>
      <c r="AG1296" s="167"/>
      <c r="AN1296" s="68"/>
      <c r="AO1296" s="68"/>
      <c r="AP1296" s="68"/>
      <c r="AQ1296" s="68"/>
      <c r="AR1296" s="68"/>
      <c r="AS1296" s="68"/>
      <c r="AT1296" s="68"/>
      <c r="AU1296" s="68"/>
    </row>
    <row r="1297" spans="27:64">
      <c r="AA1297" s="68"/>
      <c r="AB1297" s="68"/>
      <c r="AC1297" s="68"/>
      <c r="AD1297" s="68"/>
      <c r="AE1297" s="68"/>
      <c r="AG1297" s="167"/>
      <c r="AN1297" s="68"/>
      <c r="AO1297" s="68"/>
      <c r="AP1297" s="68"/>
      <c r="AQ1297" s="68"/>
      <c r="AR1297" s="68"/>
      <c r="AS1297" s="68"/>
      <c r="AT1297" s="68"/>
      <c r="AU1297" s="68"/>
      <c r="AV1297" s="68"/>
      <c r="AW1297" s="68"/>
      <c r="AX1297" s="68"/>
      <c r="AY1297" s="68"/>
      <c r="AZ1297" s="68"/>
      <c r="BA1297" s="68"/>
      <c r="BB1297" s="68"/>
      <c r="BC1297" s="68"/>
      <c r="BD1297" s="68"/>
      <c r="BE1297" s="68"/>
      <c r="BF1297" s="68"/>
      <c r="BG1297" s="68"/>
      <c r="BH1297" s="68"/>
      <c r="BI1297" s="68"/>
      <c r="BJ1297" s="68"/>
      <c r="BK1297" s="68"/>
      <c r="BL1297" s="68"/>
    </row>
    <row r="1298" spans="27:64">
      <c r="AA1298" s="68"/>
      <c r="AB1298" s="68"/>
      <c r="AC1298" s="68"/>
      <c r="AD1298" s="68"/>
      <c r="AE1298" s="68"/>
      <c r="AG1298" s="167"/>
      <c r="AN1298" s="68"/>
      <c r="AO1298" s="68"/>
      <c r="AP1298" s="68"/>
      <c r="AQ1298" s="68"/>
      <c r="AR1298" s="68"/>
      <c r="AS1298" s="68"/>
      <c r="AT1298" s="68"/>
      <c r="AU1298" s="68"/>
    </row>
    <row r="1299" spans="27:64">
      <c r="AA1299" s="68"/>
      <c r="AB1299" s="68"/>
      <c r="AC1299" s="68"/>
      <c r="AD1299" s="68"/>
      <c r="AE1299" s="68"/>
      <c r="AG1299" s="167"/>
      <c r="AN1299" s="68"/>
      <c r="AO1299" s="68"/>
      <c r="AP1299" s="68"/>
      <c r="AQ1299" s="68"/>
      <c r="AR1299" s="68"/>
      <c r="AS1299" s="68"/>
      <c r="AT1299" s="68"/>
      <c r="AU1299" s="68"/>
    </row>
    <row r="1300" spans="27:64">
      <c r="AA1300" s="68"/>
      <c r="AB1300" s="68"/>
      <c r="AC1300" s="68"/>
      <c r="AD1300" s="68"/>
      <c r="AE1300" s="68"/>
      <c r="AG1300" s="167"/>
      <c r="AN1300" s="68"/>
      <c r="AO1300" s="68"/>
      <c r="AP1300" s="68"/>
      <c r="AQ1300" s="68"/>
      <c r="AR1300" s="68"/>
      <c r="AS1300" s="68"/>
      <c r="AT1300" s="68"/>
      <c r="AU1300" s="68"/>
    </row>
    <row r="1301" spans="27:64">
      <c r="AA1301" s="68"/>
      <c r="AB1301" s="68"/>
      <c r="AC1301" s="68"/>
      <c r="AD1301" s="68"/>
      <c r="AE1301" s="68"/>
      <c r="AG1301" s="167"/>
      <c r="AN1301" s="68"/>
      <c r="AO1301" s="68"/>
      <c r="AP1301" s="68"/>
      <c r="AQ1301" s="68"/>
      <c r="AR1301" s="68"/>
      <c r="AS1301" s="68"/>
      <c r="AT1301" s="68"/>
      <c r="AU1301" s="68"/>
      <c r="AV1301" s="68"/>
    </row>
    <row r="1302" spans="27:64">
      <c r="AA1302" s="68"/>
      <c r="AB1302" s="68"/>
      <c r="AC1302" s="68"/>
      <c r="AD1302" s="68"/>
      <c r="AE1302" s="68"/>
      <c r="AG1302" s="167"/>
      <c r="AN1302" s="68"/>
      <c r="AO1302" s="68"/>
      <c r="AP1302" s="68"/>
      <c r="AQ1302" s="68"/>
      <c r="AR1302" s="68"/>
      <c r="AS1302" s="68"/>
      <c r="AT1302" s="68"/>
      <c r="AU1302" s="68"/>
    </row>
    <row r="1303" spans="27:64">
      <c r="AA1303" s="68"/>
      <c r="AB1303" s="68"/>
      <c r="AC1303" s="68"/>
      <c r="AD1303" s="68"/>
      <c r="AE1303" s="68"/>
      <c r="AG1303" s="167"/>
      <c r="AN1303" s="68"/>
      <c r="AO1303" s="68"/>
      <c r="AP1303" s="68"/>
      <c r="AQ1303" s="68"/>
      <c r="AR1303" s="68"/>
      <c r="AS1303" s="68"/>
      <c r="AT1303" s="68"/>
      <c r="AU1303" s="68"/>
    </row>
    <row r="1304" spans="27:64">
      <c r="AA1304" s="68"/>
      <c r="AB1304" s="68"/>
      <c r="AC1304" s="68"/>
      <c r="AD1304" s="68"/>
      <c r="AE1304" s="68"/>
      <c r="AG1304" s="167"/>
      <c r="AN1304" s="68"/>
      <c r="AO1304" s="68"/>
      <c r="AP1304" s="68"/>
      <c r="AQ1304" s="68"/>
      <c r="AR1304" s="68"/>
      <c r="AS1304" s="68"/>
      <c r="AT1304" s="68"/>
      <c r="AU1304" s="68"/>
    </row>
    <row r="1305" spans="27:64">
      <c r="AA1305" s="68"/>
      <c r="AB1305" s="68"/>
      <c r="AC1305" s="68"/>
      <c r="AD1305" s="68"/>
      <c r="AE1305" s="68"/>
      <c r="AG1305" s="167"/>
      <c r="AN1305" s="68"/>
      <c r="AO1305" s="68"/>
      <c r="AP1305" s="68"/>
      <c r="AQ1305" s="68"/>
      <c r="AR1305" s="68"/>
      <c r="AS1305" s="68"/>
      <c r="AT1305" s="68"/>
      <c r="AU1305" s="68"/>
    </row>
    <row r="1306" spans="27:64">
      <c r="AA1306" s="68"/>
      <c r="AB1306" s="68"/>
      <c r="AC1306" s="68"/>
      <c r="AD1306" s="68"/>
      <c r="AE1306" s="68"/>
      <c r="AG1306" s="167"/>
      <c r="AN1306" s="68"/>
      <c r="AO1306" s="68"/>
      <c r="AP1306" s="68"/>
      <c r="AQ1306" s="68"/>
      <c r="AR1306" s="68"/>
      <c r="AS1306" s="68"/>
      <c r="AT1306" s="68"/>
      <c r="AU1306" s="68"/>
    </row>
    <row r="1307" spans="27:64">
      <c r="AA1307" s="68"/>
      <c r="AB1307" s="68"/>
      <c r="AC1307" s="68"/>
      <c r="AD1307" s="68"/>
      <c r="AE1307" s="68"/>
      <c r="AG1307" s="167"/>
      <c r="AN1307" s="68"/>
      <c r="AO1307" s="68"/>
      <c r="AP1307" s="68"/>
      <c r="AQ1307" s="68"/>
      <c r="AR1307" s="68"/>
      <c r="AS1307" s="68"/>
      <c r="AT1307" s="68"/>
      <c r="AU1307" s="68"/>
    </row>
    <row r="1308" spans="27:64">
      <c r="AA1308" s="68"/>
      <c r="AB1308" s="68"/>
      <c r="AC1308" s="68"/>
      <c r="AD1308" s="68"/>
      <c r="AE1308" s="68"/>
      <c r="AG1308" s="167"/>
      <c r="AN1308" s="68"/>
      <c r="AO1308" s="68"/>
      <c r="AP1308" s="68"/>
      <c r="AQ1308" s="68"/>
      <c r="AR1308" s="68"/>
      <c r="AS1308" s="68"/>
      <c r="AT1308" s="68"/>
      <c r="AU1308" s="68"/>
    </row>
    <row r="1309" spans="27:64">
      <c r="AA1309" s="68"/>
      <c r="AB1309" s="68"/>
      <c r="AC1309" s="68"/>
      <c r="AD1309" s="68"/>
      <c r="AE1309" s="68"/>
      <c r="AG1309" s="167"/>
      <c r="AN1309" s="68"/>
      <c r="AO1309" s="68"/>
      <c r="AP1309" s="68"/>
      <c r="AQ1309" s="68"/>
      <c r="AR1309" s="68"/>
      <c r="AS1309" s="68"/>
      <c r="AT1309" s="68"/>
      <c r="AU1309" s="68"/>
    </row>
    <row r="1310" spans="27:64">
      <c r="AA1310" s="68"/>
      <c r="AB1310" s="68"/>
      <c r="AC1310" s="68"/>
      <c r="AD1310" s="68"/>
      <c r="AE1310" s="68"/>
      <c r="AG1310" s="167"/>
      <c r="AN1310" s="68"/>
      <c r="AO1310" s="68"/>
      <c r="AP1310" s="68"/>
      <c r="AQ1310" s="68"/>
      <c r="AR1310" s="68"/>
      <c r="AS1310" s="68"/>
      <c r="AT1310" s="68"/>
      <c r="AU1310" s="68"/>
    </row>
    <row r="1311" spans="27:64">
      <c r="AA1311" s="68"/>
      <c r="AB1311" s="68"/>
      <c r="AC1311" s="68"/>
      <c r="AD1311" s="68"/>
      <c r="AE1311" s="68"/>
      <c r="AG1311" s="167"/>
      <c r="AN1311" s="68"/>
      <c r="AO1311" s="68"/>
      <c r="AP1311" s="68"/>
      <c r="AQ1311" s="68"/>
      <c r="AR1311" s="68"/>
      <c r="AS1311" s="68"/>
      <c r="AT1311" s="68"/>
      <c r="AU1311" s="68"/>
    </row>
    <row r="1312" spans="27:64">
      <c r="AA1312" s="68"/>
      <c r="AB1312" s="68"/>
      <c r="AC1312" s="68"/>
      <c r="AD1312" s="68"/>
      <c r="AE1312" s="68"/>
      <c r="AG1312" s="167"/>
      <c r="AN1312" s="68"/>
      <c r="AO1312" s="68"/>
      <c r="AP1312" s="68"/>
      <c r="AQ1312" s="68"/>
      <c r="AR1312" s="68"/>
      <c r="AS1312" s="68"/>
      <c r="AT1312" s="68"/>
      <c r="AU1312" s="68"/>
    </row>
    <row r="1313" spans="27:64">
      <c r="AA1313" s="68"/>
      <c r="AB1313" s="68"/>
      <c r="AC1313" s="68"/>
      <c r="AD1313" s="68"/>
      <c r="AE1313" s="68"/>
      <c r="AG1313" s="167"/>
      <c r="AN1313" s="68"/>
      <c r="AO1313" s="68"/>
      <c r="AP1313" s="68"/>
      <c r="AQ1313" s="68"/>
      <c r="AR1313" s="68"/>
      <c r="AS1313" s="68"/>
      <c r="AT1313" s="68"/>
      <c r="AU1313" s="68"/>
    </row>
    <row r="1314" spans="27:64">
      <c r="AA1314" s="68"/>
      <c r="AB1314" s="68"/>
      <c r="AC1314" s="68"/>
      <c r="AD1314" s="68"/>
      <c r="AE1314" s="68"/>
      <c r="AG1314" s="167"/>
      <c r="AN1314" s="68"/>
      <c r="AO1314" s="68"/>
      <c r="AP1314" s="68"/>
      <c r="AQ1314" s="68"/>
      <c r="AR1314" s="68"/>
      <c r="AS1314" s="68"/>
      <c r="AT1314" s="68"/>
      <c r="AU1314" s="68"/>
    </row>
    <row r="1315" spans="27:64">
      <c r="AA1315" s="68"/>
      <c r="AB1315" s="68"/>
      <c r="AC1315" s="68"/>
      <c r="AD1315" s="68"/>
      <c r="AE1315" s="68"/>
      <c r="AG1315" s="167"/>
      <c r="AN1315" s="68"/>
      <c r="AO1315" s="68"/>
      <c r="AP1315" s="68"/>
      <c r="AQ1315" s="68"/>
      <c r="AR1315" s="68"/>
      <c r="AS1315" s="68"/>
      <c r="AT1315" s="68"/>
      <c r="AU1315" s="68"/>
    </row>
    <row r="1316" spans="27:64">
      <c r="AA1316" s="68"/>
      <c r="AB1316" s="68"/>
      <c r="AC1316" s="68"/>
      <c r="AD1316" s="68"/>
      <c r="AE1316" s="68"/>
      <c r="AG1316" s="167"/>
      <c r="AN1316" s="68"/>
      <c r="AO1316" s="68"/>
      <c r="AP1316" s="68"/>
      <c r="AQ1316" s="68"/>
      <c r="AR1316" s="68"/>
      <c r="AS1316" s="68"/>
      <c r="AT1316" s="68"/>
      <c r="AU1316" s="68"/>
    </row>
    <row r="1317" spans="27:64">
      <c r="AA1317" s="68"/>
      <c r="AB1317" s="68"/>
      <c r="AC1317" s="68"/>
      <c r="AD1317" s="68"/>
      <c r="AE1317" s="68"/>
      <c r="AG1317" s="167"/>
      <c r="AN1317" s="68"/>
      <c r="AO1317" s="68"/>
      <c r="AP1317" s="68"/>
      <c r="AQ1317" s="68"/>
      <c r="AR1317" s="68"/>
      <c r="AS1317" s="68"/>
      <c r="AT1317" s="68"/>
      <c r="AU1317" s="68"/>
    </row>
    <row r="1318" spans="27:64">
      <c r="AA1318" s="68"/>
      <c r="AB1318" s="68"/>
      <c r="AC1318" s="68"/>
      <c r="AD1318" s="68"/>
      <c r="AE1318" s="68"/>
      <c r="AG1318" s="167"/>
      <c r="AN1318" s="68"/>
      <c r="AO1318" s="68"/>
      <c r="AP1318" s="68"/>
      <c r="AQ1318" s="68"/>
      <c r="AR1318" s="68"/>
      <c r="AS1318" s="68"/>
      <c r="AT1318" s="68"/>
      <c r="AU1318" s="68"/>
    </row>
    <row r="1319" spans="27:64">
      <c r="AA1319" s="68"/>
      <c r="AB1319" s="68"/>
      <c r="AC1319" s="68"/>
      <c r="AD1319" s="68"/>
      <c r="AE1319" s="68"/>
      <c r="AG1319" s="167"/>
      <c r="AN1319" s="68"/>
      <c r="AO1319" s="68"/>
      <c r="AP1319" s="68"/>
      <c r="AQ1319" s="68"/>
      <c r="AR1319" s="68"/>
      <c r="AS1319" s="68"/>
      <c r="AT1319" s="68"/>
      <c r="AU1319" s="68"/>
    </row>
    <row r="1320" spans="27:64">
      <c r="AA1320" s="68"/>
      <c r="AB1320" s="68"/>
      <c r="AC1320" s="68"/>
      <c r="AD1320" s="68"/>
      <c r="AE1320" s="68"/>
      <c r="AG1320" s="167"/>
      <c r="AN1320" s="68"/>
      <c r="AO1320" s="68"/>
      <c r="AP1320" s="68"/>
      <c r="AQ1320" s="68"/>
      <c r="AR1320" s="68"/>
      <c r="AS1320" s="68"/>
      <c r="AT1320" s="68"/>
      <c r="AU1320" s="68"/>
    </row>
    <row r="1321" spans="27:64">
      <c r="AA1321" s="68"/>
      <c r="AB1321" s="68"/>
      <c r="AC1321" s="68"/>
      <c r="AD1321" s="68"/>
      <c r="AE1321" s="68"/>
      <c r="AG1321" s="167"/>
      <c r="AN1321" s="68"/>
      <c r="AO1321" s="68"/>
      <c r="AP1321" s="68"/>
      <c r="AQ1321" s="68"/>
      <c r="AR1321" s="68"/>
      <c r="AS1321" s="68"/>
      <c r="AT1321" s="68"/>
      <c r="AU1321" s="68"/>
    </row>
    <row r="1322" spans="27:64">
      <c r="AA1322" s="68"/>
      <c r="AB1322" s="68"/>
      <c r="AC1322" s="68"/>
      <c r="AD1322" s="68"/>
      <c r="AE1322" s="68"/>
      <c r="AG1322" s="167"/>
      <c r="AN1322" s="68"/>
      <c r="AO1322" s="68"/>
      <c r="AP1322" s="68"/>
      <c r="AQ1322" s="68"/>
      <c r="AR1322" s="68"/>
      <c r="AS1322" s="68"/>
      <c r="AT1322" s="68"/>
      <c r="AU1322" s="68"/>
    </row>
    <row r="1323" spans="27:64">
      <c r="AA1323" s="68"/>
      <c r="AB1323" s="68"/>
      <c r="AC1323" s="68"/>
      <c r="AD1323" s="68"/>
      <c r="AE1323" s="68"/>
      <c r="AG1323" s="167"/>
      <c r="AN1323" s="68"/>
      <c r="AO1323" s="68"/>
      <c r="AP1323" s="68"/>
      <c r="AQ1323" s="68"/>
      <c r="AR1323" s="68"/>
      <c r="AS1323" s="68"/>
      <c r="AT1323" s="68"/>
      <c r="AU1323" s="68"/>
    </row>
    <row r="1324" spans="27:64">
      <c r="AA1324" s="68"/>
      <c r="AB1324" s="68"/>
      <c r="AC1324" s="68"/>
      <c r="AD1324" s="68"/>
      <c r="AE1324" s="68"/>
      <c r="AG1324" s="167"/>
      <c r="AN1324" s="68"/>
      <c r="AO1324" s="68"/>
      <c r="AP1324" s="68"/>
      <c r="AQ1324" s="68"/>
      <c r="AR1324" s="68"/>
      <c r="AS1324" s="68"/>
      <c r="AT1324" s="68"/>
      <c r="AU1324" s="68"/>
    </row>
    <row r="1325" spans="27:64">
      <c r="AA1325" s="68"/>
      <c r="AB1325" s="68"/>
      <c r="AC1325" s="68"/>
      <c r="AD1325" s="68"/>
      <c r="AE1325" s="68"/>
      <c r="AG1325" s="167"/>
      <c r="AN1325" s="68"/>
      <c r="AO1325" s="68"/>
      <c r="AP1325" s="68"/>
      <c r="AQ1325" s="68"/>
      <c r="AR1325" s="68"/>
      <c r="AS1325" s="68"/>
      <c r="AT1325" s="68"/>
      <c r="AU1325" s="68"/>
      <c r="AV1325" s="68"/>
      <c r="AW1325" s="68"/>
      <c r="AX1325" s="68"/>
      <c r="AY1325" s="68"/>
      <c r="AZ1325" s="68"/>
      <c r="BA1325" s="68"/>
      <c r="BB1325" s="68"/>
      <c r="BC1325" s="68"/>
      <c r="BD1325" s="68"/>
      <c r="BE1325" s="68"/>
      <c r="BF1325" s="68"/>
      <c r="BG1325" s="68"/>
      <c r="BH1325" s="68"/>
      <c r="BI1325" s="68"/>
      <c r="BJ1325" s="68"/>
      <c r="BK1325" s="68"/>
      <c r="BL1325" s="68"/>
    </row>
    <row r="1326" spans="27:64">
      <c r="AA1326" s="68"/>
      <c r="AB1326" s="68"/>
      <c r="AC1326" s="68"/>
      <c r="AD1326" s="68"/>
      <c r="AE1326" s="68"/>
      <c r="AG1326" s="167"/>
      <c r="AN1326" s="68"/>
      <c r="AO1326" s="68"/>
      <c r="AP1326" s="68"/>
      <c r="AQ1326" s="68"/>
      <c r="AR1326" s="68"/>
      <c r="AS1326" s="68"/>
      <c r="AT1326" s="68"/>
      <c r="AU1326" s="68"/>
    </row>
    <row r="1327" spans="27:64">
      <c r="AA1327" s="68"/>
      <c r="AB1327" s="68"/>
      <c r="AC1327" s="68"/>
      <c r="AD1327" s="68"/>
      <c r="AE1327" s="68"/>
      <c r="AG1327" s="167"/>
      <c r="AN1327" s="68"/>
      <c r="AO1327" s="68"/>
      <c r="AP1327" s="68"/>
      <c r="AQ1327" s="68"/>
      <c r="AR1327" s="68"/>
      <c r="AS1327" s="68"/>
      <c r="AT1327" s="68"/>
      <c r="AU1327" s="68"/>
      <c r="AV1327" s="68"/>
      <c r="AW1327" s="68"/>
      <c r="AX1327" s="68"/>
      <c r="AY1327" s="68"/>
      <c r="AZ1327" s="68"/>
      <c r="BA1327" s="68"/>
      <c r="BB1327" s="68"/>
      <c r="BC1327" s="68"/>
      <c r="BD1327" s="68"/>
      <c r="BE1327" s="68"/>
      <c r="BF1327" s="68"/>
      <c r="BG1327" s="68"/>
      <c r="BH1327" s="68"/>
      <c r="BI1327" s="68"/>
      <c r="BJ1327" s="68"/>
      <c r="BK1327" s="68"/>
      <c r="BL1327" s="68"/>
    </row>
    <row r="1328" spans="27:64">
      <c r="AA1328" s="68"/>
      <c r="AB1328" s="68"/>
      <c r="AC1328" s="68"/>
      <c r="AD1328" s="68"/>
      <c r="AE1328" s="68"/>
      <c r="AG1328" s="167"/>
      <c r="AN1328" s="68"/>
      <c r="AO1328" s="68"/>
      <c r="AP1328" s="68"/>
      <c r="AQ1328" s="68"/>
      <c r="AR1328" s="68"/>
      <c r="AS1328" s="68"/>
      <c r="AT1328" s="68"/>
      <c r="AU1328" s="68"/>
    </row>
    <row r="1329" spans="27:64">
      <c r="AA1329" s="68"/>
      <c r="AB1329" s="68"/>
      <c r="AC1329" s="68"/>
      <c r="AD1329" s="68"/>
      <c r="AE1329" s="68"/>
      <c r="AG1329" s="167"/>
      <c r="AN1329" s="68"/>
      <c r="AO1329" s="68"/>
      <c r="AP1329" s="68"/>
      <c r="AQ1329" s="68"/>
      <c r="AR1329" s="68"/>
      <c r="AS1329" s="68"/>
      <c r="AT1329" s="68"/>
      <c r="AU1329" s="68"/>
      <c r="AV1329" s="68"/>
      <c r="AW1329" s="68"/>
      <c r="AX1329" s="68"/>
      <c r="AY1329" s="68"/>
      <c r="AZ1329" s="68"/>
      <c r="BA1329" s="68"/>
      <c r="BB1329" s="68"/>
      <c r="BC1329" s="68"/>
      <c r="BD1329" s="68"/>
      <c r="BE1329" s="68"/>
      <c r="BF1329" s="68"/>
      <c r="BG1329" s="68"/>
      <c r="BH1329" s="68"/>
      <c r="BI1329" s="68"/>
      <c r="BJ1329" s="68"/>
      <c r="BK1329" s="68"/>
      <c r="BL1329" s="68"/>
    </row>
    <row r="1330" spans="27:64">
      <c r="AA1330" s="68"/>
      <c r="AB1330" s="68"/>
      <c r="AC1330" s="68"/>
      <c r="AD1330" s="68"/>
      <c r="AE1330" s="68"/>
      <c r="AG1330" s="167"/>
      <c r="AN1330" s="68"/>
      <c r="AO1330" s="68"/>
      <c r="AP1330" s="68"/>
      <c r="AQ1330" s="68"/>
      <c r="AR1330" s="68"/>
      <c r="AS1330" s="68"/>
      <c r="AT1330" s="68"/>
      <c r="AU1330" s="68"/>
    </row>
    <row r="1331" spans="27:64">
      <c r="AA1331" s="68"/>
      <c r="AB1331" s="68"/>
      <c r="AC1331" s="68"/>
      <c r="AD1331" s="68"/>
      <c r="AE1331" s="68"/>
      <c r="AG1331" s="167"/>
      <c r="AN1331" s="68"/>
      <c r="AO1331" s="68"/>
      <c r="AP1331" s="68"/>
      <c r="AQ1331" s="68"/>
      <c r="AR1331" s="68"/>
      <c r="AS1331" s="68"/>
      <c r="AT1331" s="68"/>
      <c r="AU1331" s="68"/>
    </row>
    <row r="1332" spans="27:64">
      <c r="AA1332" s="68"/>
      <c r="AB1332" s="68"/>
      <c r="AC1332" s="68"/>
      <c r="AD1332" s="68"/>
      <c r="AE1332" s="68"/>
      <c r="AG1332" s="167"/>
      <c r="AN1332" s="68"/>
      <c r="AO1332" s="68"/>
      <c r="AP1332" s="68"/>
      <c r="AQ1332" s="68"/>
      <c r="AR1332" s="68"/>
      <c r="AS1332" s="68"/>
      <c r="AT1332" s="68"/>
      <c r="AU1332" s="68"/>
    </row>
    <row r="1333" spans="27:64">
      <c r="AA1333" s="68"/>
      <c r="AB1333" s="68"/>
      <c r="AC1333" s="68"/>
      <c r="AD1333" s="68"/>
      <c r="AE1333" s="68"/>
      <c r="AG1333" s="167"/>
      <c r="AN1333" s="68"/>
      <c r="AO1333" s="68"/>
      <c r="AP1333" s="68"/>
      <c r="AQ1333" s="68"/>
      <c r="AR1333" s="68"/>
      <c r="AS1333" s="68"/>
      <c r="AT1333" s="68"/>
      <c r="AU1333" s="68"/>
    </row>
    <row r="1334" spans="27:64">
      <c r="AA1334" s="68"/>
      <c r="AB1334" s="68"/>
      <c r="AC1334" s="68"/>
      <c r="AD1334" s="68"/>
      <c r="AE1334" s="68"/>
      <c r="AG1334" s="167"/>
      <c r="AN1334" s="68"/>
      <c r="AO1334" s="68"/>
      <c r="AP1334" s="68"/>
      <c r="AQ1334" s="68"/>
      <c r="AR1334" s="68"/>
      <c r="AS1334" s="68"/>
      <c r="AT1334" s="68"/>
      <c r="AU1334" s="68"/>
    </row>
    <row r="1335" spans="27:64">
      <c r="AA1335" s="68"/>
      <c r="AB1335" s="68"/>
      <c r="AC1335" s="68"/>
      <c r="AD1335" s="68"/>
      <c r="AE1335" s="68"/>
      <c r="AG1335" s="167"/>
      <c r="AN1335" s="68"/>
      <c r="AO1335" s="68"/>
      <c r="AP1335" s="68"/>
      <c r="AQ1335" s="68"/>
      <c r="AR1335" s="68"/>
      <c r="AS1335" s="68"/>
      <c r="AT1335" s="68"/>
      <c r="AU1335" s="68"/>
    </row>
    <row r="1336" spans="27:64">
      <c r="AA1336" s="68"/>
      <c r="AB1336" s="68"/>
      <c r="AC1336" s="68"/>
      <c r="AD1336" s="68"/>
      <c r="AE1336" s="68"/>
      <c r="AG1336" s="167"/>
      <c r="AN1336" s="68"/>
      <c r="AO1336" s="68"/>
      <c r="AP1336" s="68"/>
      <c r="AQ1336" s="68"/>
      <c r="AR1336" s="68"/>
      <c r="AS1336" s="68"/>
      <c r="AT1336" s="68"/>
      <c r="AU1336" s="68"/>
    </row>
    <row r="1337" spans="27:64">
      <c r="AA1337" s="68"/>
      <c r="AB1337" s="68"/>
      <c r="AC1337" s="68"/>
      <c r="AD1337" s="68"/>
      <c r="AE1337" s="68"/>
      <c r="AG1337" s="167"/>
      <c r="AN1337" s="68"/>
      <c r="AO1337" s="68"/>
      <c r="AP1337" s="68"/>
      <c r="AQ1337" s="68"/>
      <c r="AR1337" s="68"/>
      <c r="AS1337" s="68"/>
      <c r="AT1337" s="68"/>
      <c r="AU1337" s="68"/>
    </row>
    <row r="1338" spans="27:64">
      <c r="AA1338" s="68"/>
      <c r="AB1338" s="68"/>
      <c r="AC1338" s="68"/>
      <c r="AD1338" s="68"/>
      <c r="AE1338" s="68"/>
      <c r="AG1338" s="167"/>
      <c r="AN1338" s="68"/>
      <c r="AO1338" s="68"/>
      <c r="AP1338" s="68"/>
      <c r="AQ1338" s="68"/>
      <c r="AR1338" s="68"/>
      <c r="AS1338" s="68"/>
      <c r="AT1338" s="68"/>
      <c r="AU1338" s="68"/>
      <c r="AV1338" s="68"/>
    </row>
    <row r="1339" spans="27:64">
      <c r="AA1339" s="68"/>
      <c r="AB1339" s="68"/>
      <c r="AC1339" s="68"/>
      <c r="AD1339" s="68"/>
      <c r="AE1339" s="68"/>
      <c r="AG1339" s="167"/>
      <c r="AN1339" s="68"/>
      <c r="AO1339" s="68"/>
      <c r="AP1339" s="68"/>
      <c r="AQ1339" s="68"/>
      <c r="AR1339" s="68"/>
      <c r="AS1339" s="68"/>
      <c r="AT1339" s="68"/>
      <c r="AU1339" s="68"/>
    </row>
    <row r="1340" spans="27:64">
      <c r="AA1340" s="68"/>
      <c r="AB1340" s="68"/>
      <c r="AC1340" s="68"/>
      <c r="AD1340" s="68"/>
      <c r="AE1340" s="68"/>
      <c r="AG1340" s="167"/>
      <c r="AN1340" s="68"/>
      <c r="AO1340" s="68"/>
      <c r="AP1340" s="68"/>
      <c r="AQ1340" s="68"/>
      <c r="AR1340" s="68"/>
      <c r="AS1340" s="68"/>
      <c r="AT1340" s="68"/>
      <c r="AU1340" s="68"/>
      <c r="AV1340" s="68"/>
    </row>
    <row r="1341" spans="27:64">
      <c r="AA1341" s="68"/>
      <c r="AB1341" s="68"/>
      <c r="AC1341" s="68"/>
      <c r="AD1341" s="68"/>
      <c r="AE1341" s="68"/>
      <c r="AG1341" s="167"/>
      <c r="AN1341" s="68"/>
      <c r="AO1341" s="68"/>
      <c r="AP1341" s="68"/>
      <c r="AQ1341" s="68"/>
      <c r="AR1341" s="68"/>
      <c r="AS1341" s="68"/>
      <c r="AT1341" s="68"/>
      <c r="AU1341" s="68"/>
      <c r="AV1341" s="68"/>
      <c r="AW1341" s="68"/>
      <c r="AX1341" s="68"/>
      <c r="AY1341" s="68"/>
      <c r="AZ1341" s="68"/>
      <c r="BA1341" s="68"/>
      <c r="BB1341" s="68"/>
      <c r="BC1341" s="68"/>
      <c r="BD1341" s="68"/>
      <c r="BE1341" s="68"/>
      <c r="BF1341" s="68"/>
      <c r="BG1341" s="68"/>
      <c r="BH1341" s="68"/>
      <c r="BI1341" s="68"/>
      <c r="BJ1341" s="68"/>
      <c r="BK1341" s="68"/>
      <c r="BL1341" s="68"/>
    </row>
    <row r="1342" spans="27:64">
      <c r="AA1342" s="68"/>
      <c r="AB1342" s="68"/>
      <c r="AC1342" s="68"/>
      <c r="AD1342" s="68"/>
      <c r="AE1342" s="68"/>
      <c r="AG1342" s="167"/>
      <c r="AN1342" s="68"/>
      <c r="AO1342" s="68"/>
      <c r="AP1342" s="68"/>
      <c r="AQ1342" s="68"/>
      <c r="AR1342" s="68"/>
      <c r="AS1342" s="68"/>
      <c r="AT1342" s="68"/>
      <c r="AU1342" s="68"/>
    </row>
    <row r="1343" spans="27:64">
      <c r="AA1343" s="68"/>
      <c r="AB1343" s="68"/>
      <c r="AC1343" s="68"/>
      <c r="AD1343" s="68"/>
      <c r="AE1343" s="68"/>
      <c r="AG1343" s="167"/>
      <c r="AN1343" s="68"/>
      <c r="AO1343" s="68"/>
      <c r="AP1343" s="68"/>
      <c r="AQ1343" s="68"/>
      <c r="AR1343" s="68"/>
      <c r="AS1343" s="68"/>
      <c r="AT1343" s="68"/>
      <c r="AU1343" s="68"/>
    </row>
    <row r="1344" spans="27:64">
      <c r="AA1344" s="68"/>
      <c r="AB1344" s="68"/>
      <c r="AC1344" s="68"/>
      <c r="AD1344" s="68"/>
      <c r="AE1344" s="68"/>
      <c r="AG1344" s="167"/>
      <c r="AN1344" s="68"/>
      <c r="AO1344" s="68"/>
      <c r="AP1344" s="68"/>
      <c r="AQ1344" s="68"/>
      <c r="AR1344" s="68"/>
      <c r="AS1344" s="68"/>
      <c r="AT1344" s="68"/>
      <c r="AU1344" s="68"/>
    </row>
    <row r="1345" spans="27:64">
      <c r="AA1345" s="68"/>
      <c r="AB1345" s="68"/>
      <c r="AC1345" s="68"/>
      <c r="AD1345" s="68"/>
      <c r="AE1345" s="68"/>
      <c r="AG1345" s="167"/>
      <c r="AN1345" s="68"/>
      <c r="AO1345" s="68"/>
      <c r="AP1345" s="68"/>
      <c r="AQ1345" s="68"/>
      <c r="AR1345" s="68"/>
      <c r="AS1345" s="68"/>
      <c r="AT1345" s="68"/>
      <c r="AU1345" s="68"/>
    </row>
    <row r="1346" spans="27:64">
      <c r="AA1346" s="68"/>
      <c r="AB1346" s="68"/>
      <c r="AC1346" s="68"/>
      <c r="AD1346" s="68"/>
      <c r="AE1346" s="68"/>
      <c r="AG1346" s="167"/>
      <c r="AN1346" s="68"/>
      <c r="AO1346" s="68"/>
      <c r="AP1346" s="68"/>
      <c r="AQ1346" s="68"/>
      <c r="AR1346" s="68"/>
      <c r="AS1346" s="68"/>
      <c r="AT1346" s="68"/>
      <c r="AU1346" s="68"/>
    </row>
    <row r="1347" spans="27:64">
      <c r="AA1347" s="68"/>
      <c r="AB1347" s="68"/>
      <c r="AC1347" s="68"/>
      <c r="AD1347" s="68"/>
      <c r="AE1347" s="68"/>
      <c r="AG1347" s="167"/>
      <c r="AN1347" s="68"/>
      <c r="AO1347" s="68"/>
      <c r="AP1347" s="68"/>
      <c r="AQ1347" s="68"/>
      <c r="AR1347" s="68"/>
      <c r="AS1347" s="68"/>
      <c r="AT1347" s="68"/>
      <c r="AU1347" s="68"/>
    </row>
    <row r="1348" spans="27:64">
      <c r="AA1348" s="68"/>
      <c r="AB1348" s="68"/>
      <c r="AC1348" s="68"/>
      <c r="AD1348" s="68"/>
      <c r="AE1348" s="68"/>
      <c r="AG1348" s="167"/>
      <c r="AN1348" s="68"/>
      <c r="AO1348" s="68"/>
      <c r="AP1348" s="68"/>
      <c r="AQ1348" s="68"/>
      <c r="AR1348" s="68"/>
      <c r="AS1348" s="68"/>
      <c r="AT1348" s="68"/>
      <c r="AU1348" s="68"/>
      <c r="AV1348" s="68"/>
      <c r="AW1348" s="68"/>
      <c r="AX1348" s="68"/>
      <c r="AY1348" s="68"/>
      <c r="AZ1348" s="68"/>
      <c r="BA1348" s="68"/>
      <c r="BB1348" s="68"/>
      <c r="BC1348" s="68"/>
      <c r="BD1348" s="68"/>
      <c r="BE1348" s="68"/>
      <c r="BF1348" s="68"/>
      <c r="BG1348" s="68"/>
      <c r="BH1348" s="68"/>
      <c r="BI1348" s="68"/>
      <c r="BJ1348" s="68"/>
      <c r="BK1348" s="68"/>
      <c r="BL1348" s="68"/>
    </row>
    <row r="1349" spans="27:64">
      <c r="AA1349" s="68"/>
      <c r="AB1349" s="68"/>
      <c r="AC1349" s="68"/>
      <c r="AD1349" s="68"/>
      <c r="AE1349" s="68"/>
      <c r="AG1349" s="167"/>
      <c r="AN1349" s="68"/>
      <c r="AO1349" s="68"/>
      <c r="AP1349" s="68"/>
      <c r="AQ1349" s="68"/>
      <c r="AR1349" s="68"/>
      <c r="AS1349" s="68"/>
      <c r="AT1349" s="68"/>
      <c r="AU1349" s="68"/>
      <c r="AV1349" s="68"/>
      <c r="AX1349" s="68"/>
    </row>
    <row r="1350" spans="27:64">
      <c r="AA1350" s="68"/>
      <c r="AB1350" s="68"/>
      <c r="AC1350" s="68"/>
      <c r="AD1350" s="68"/>
      <c r="AE1350" s="68"/>
      <c r="AG1350" s="167"/>
      <c r="AN1350" s="68"/>
      <c r="AO1350" s="68"/>
      <c r="AP1350" s="68"/>
      <c r="AQ1350" s="68"/>
      <c r="AR1350" s="68"/>
      <c r="AS1350" s="68"/>
      <c r="AT1350" s="68"/>
      <c r="AU1350" s="68"/>
      <c r="AV1350" s="68"/>
      <c r="AW1350" s="68"/>
      <c r="AX1350" s="68"/>
      <c r="AY1350" s="68"/>
      <c r="AZ1350" s="68"/>
      <c r="BA1350" s="68"/>
      <c r="BB1350" s="68"/>
      <c r="BC1350" s="68"/>
      <c r="BD1350" s="68"/>
      <c r="BE1350" s="68"/>
      <c r="BF1350" s="68"/>
      <c r="BG1350" s="68"/>
      <c r="BH1350" s="68"/>
      <c r="BI1350" s="68"/>
      <c r="BJ1350" s="68"/>
      <c r="BK1350" s="68"/>
      <c r="BL1350" s="68"/>
    </row>
    <row r="1351" spans="27:64">
      <c r="AA1351" s="68"/>
      <c r="AB1351" s="68"/>
      <c r="AC1351" s="68"/>
      <c r="AD1351" s="68"/>
      <c r="AE1351" s="68"/>
      <c r="AG1351" s="167"/>
      <c r="AN1351" s="68"/>
      <c r="AO1351" s="68"/>
      <c r="AP1351" s="68"/>
      <c r="AQ1351" s="68"/>
      <c r="AR1351" s="68"/>
      <c r="AS1351" s="68"/>
      <c r="AT1351" s="68"/>
      <c r="AU1351" s="68"/>
      <c r="AV1351" s="68"/>
      <c r="AW1351" s="68"/>
      <c r="AX1351" s="68"/>
      <c r="AY1351" s="68"/>
      <c r="AZ1351" s="68"/>
      <c r="BA1351" s="68"/>
      <c r="BB1351" s="68"/>
      <c r="BC1351" s="68"/>
      <c r="BD1351" s="68"/>
      <c r="BE1351" s="68"/>
      <c r="BF1351" s="68"/>
      <c r="BG1351" s="68"/>
      <c r="BH1351" s="68"/>
      <c r="BI1351" s="68"/>
      <c r="BJ1351" s="68"/>
      <c r="BK1351" s="68"/>
      <c r="BL1351" s="68"/>
    </row>
    <row r="1352" spans="27:64">
      <c r="AA1352" s="68"/>
      <c r="AB1352" s="68"/>
      <c r="AC1352" s="68"/>
      <c r="AD1352" s="68"/>
      <c r="AE1352" s="68"/>
      <c r="AG1352" s="167"/>
      <c r="AN1352" s="68"/>
      <c r="AO1352" s="68"/>
      <c r="AP1352" s="68"/>
      <c r="AQ1352" s="68"/>
      <c r="AR1352" s="68"/>
      <c r="AS1352" s="68"/>
      <c r="AT1352" s="68"/>
      <c r="AU1352" s="68"/>
    </row>
    <row r="1353" spans="27:64">
      <c r="AA1353" s="68"/>
      <c r="AB1353" s="68"/>
      <c r="AC1353" s="68"/>
      <c r="AD1353" s="68"/>
      <c r="AE1353" s="68"/>
      <c r="AG1353" s="167"/>
      <c r="AN1353" s="68"/>
      <c r="AO1353" s="68"/>
      <c r="AP1353" s="68"/>
      <c r="AQ1353" s="68"/>
      <c r="AR1353" s="68"/>
      <c r="AS1353" s="68"/>
      <c r="AT1353" s="68"/>
      <c r="AU1353" s="68"/>
    </row>
    <row r="1354" spans="27:64">
      <c r="AA1354" s="68"/>
      <c r="AB1354" s="68"/>
      <c r="AC1354" s="68"/>
      <c r="AD1354" s="68"/>
      <c r="AE1354" s="68"/>
      <c r="AG1354" s="167"/>
      <c r="AN1354" s="68"/>
      <c r="AO1354" s="68"/>
      <c r="AP1354" s="68"/>
      <c r="AQ1354" s="68"/>
      <c r="AR1354" s="68"/>
      <c r="AS1354" s="68"/>
      <c r="AT1354" s="68"/>
      <c r="AU1354" s="68"/>
    </row>
    <row r="1355" spans="27:64">
      <c r="AA1355" s="68"/>
      <c r="AB1355" s="68"/>
      <c r="AC1355" s="68"/>
      <c r="AD1355" s="68"/>
      <c r="AE1355" s="68"/>
      <c r="AG1355" s="167"/>
      <c r="AN1355" s="68"/>
      <c r="AO1355" s="68"/>
      <c r="AP1355" s="68"/>
      <c r="AQ1355" s="68"/>
      <c r="AR1355" s="68"/>
      <c r="AS1355" s="68"/>
      <c r="AT1355" s="68"/>
      <c r="AU1355" s="68"/>
    </row>
    <row r="1356" spans="27:64">
      <c r="AA1356" s="68"/>
      <c r="AB1356" s="68"/>
      <c r="AC1356" s="68"/>
      <c r="AD1356" s="68"/>
      <c r="AE1356" s="68"/>
      <c r="AG1356" s="167"/>
      <c r="AN1356" s="68"/>
      <c r="AO1356" s="68"/>
      <c r="AP1356" s="68"/>
      <c r="AQ1356" s="68"/>
      <c r="AR1356" s="68"/>
      <c r="AS1356" s="68"/>
      <c r="AT1356" s="68"/>
      <c r="AU1356" s="68"/>
    </row>
    <row r="1357" spans="27:64">
      <c r="AA1357" s="68"/>
      <c r="AB1357" s="68"/>
      <c r="AC1357" s="68"/>
      <c r="AD1357" s="68"/>
      <c r="AE1357" s="68"/>
      <c r="AG1357" s="167"/>
      <c r="AN1357" s="68"/>
      <c r="AO1357" s="68"/>
      <c r="AP1357" s="68"/>
      <c r="AQ1357" s="68"/>
      <c r="AR1357" s="68"/>
      <c r="AS1357" s="68"/>
      <c r="AT1357" s="68"/>
      <c r="AU1357" s="68"/>
    </row>
    <row r="1358" spans="27:64">
      <c r="AA1358" s="68"/>
      <c r="AB1358" s="68"/>
      <c r="AC1358" s="68"/>
      <c r="AD1358" s="68"/>
      <c r="AE1358" s="68"/>
      <c r="AG1358" s="167"/>
      <c r="AN1358" s="68"/>
      <c r="AO1358" s="68"/>
      <c r="AP1358" s="68"/>
      <c r="AQ1358" s="68"/>
      <c r="AR1358" s="68"/>
      <c r="AS1358" s="68"/>
      <c r="AT1358" s="68"/>
      <c r="AU1358" s="68"/>
    </row>
    <row r="1359" spans="27:64">
      <c r="AA1359" s="68"/>
      <c r="AB1359" s="68"/>
      <c r="AC1359" s="68"/>
      <c r="AD1359" s="68"/>
      <c r="AE1359" s="68"/>
      <c r="AG1359" s="167"/>
      <c r="AN1359" s="68"/>
      <c r="AO1359" s="68"/>
      <c r="AP1359" s="68"/>
      <c r="AQ1359" s="68"/>
      <c r="AR1359" s="68"/>
      <c r="AS1359" s="68"/>
      <c r="AT1359" s="68"/>
      <c r="AU1359" s="68"/>
    </row>
    <row r="1360" spans="27:64">
      <c r="AA1360" s="68"/>
      <c r="AB1360" s="68"/>
      <c r="AC1360" s="68"/>
      <c r="AD1360" s="68"/>
      <c r="AE1360" s="68"/>
      <c r="AG1360" s="167"/>
      <c r="AN1360" s="68"/>
      <c r="AO1360" s="68"/>
      <c r="AP1360" s="68"/>
      <c r="AQ1360" s="68"/>
      <c r="AR1360" s="68"/>
      <c r="AS1360" s="68"/>
      <c r="AT1360" s="68"/>
      <c r="AU1360" s="68"/>
    </row>
    <row r="1361" spans="27:64">
      <c r="AA1361" s="68"/>
      <c r="AB1361" s="68"/>
      <c r="AC1361" s="68"/>
      <c r="AD1361" s="68"/>
      <c r="AE1361" s="68"/>
      <c r="AG1361" s="167"/>
      <c r="AN1361" s="68"/>
      <c r="AO1361" s="68"/>
      <c r="AP1361" s="68"/>
      <c r="AQ1361" s="68"/>
      <c r="AR1361" s="68"/>
      <c r="AS1361" s="68"/>
      <c r="AT1361" s="68"/>
      <c r="AU1361" s="68"/>
    </row>
    <row r="1362" spans="27:64">
      <c r="AA1362" s="68"/>
      <c r="AB1362" s="68"/>
      <c r="AC1362" s="68"/>
      <c r="AD1362" s="68"/>
      <c r="AE1362" s="68"/>
      <c r="AG1362" s="167"/>
      <c r="AN1362" s="68"/>
      <c r="AO1362" s="68"/>
      <c r="AP1362" s="68"/>
      <c r="AQ1362" s="68"/>
      <c r="AR1362" s="68"/>
      <c r="AS1362" s="68"/>
      <c r="AT1362" s="68"/>
      <c r="AU1362" s="68"/>
    </row>
    <row r="1363" spans="27:64">
      <c r="AA1363" s="68"/>
      <c r="AB1363" s="68"/>
      <c r="AC1363" s="68"/>
      <c r="AD1363" s="68"/>
      <c r="AE1363" s="68"/>
      <c r="AG1363" s="167"/>
      <c r="AN1363" s="68"/>
      <c r="AO1363" s="68"/>
      <c r="AP1363" s="68"/>
      <c r="AQ1363" s="68"/>
      <c r="AR1363" s="68"/>
      <c r="AS1363" s="68"/>
      <c r="AT1363" s="68"/>
      <c r="AU1363" s="68"/>
    </row>
    <row r="1364" spans="27:64">
      <c r="AA1364" s="68"/>
      <c r="AB1364" s="68"/>
      <c r="AC1364" s="68"/>
      <c r="AD1364" s="68"/>
      <c r="AE1364" s="68"/>
      <c r="AG1364" s="167"/>
      <c r="AN1364" s="68"/>
      <c r="AO1364" s="68"/>
      <c r="AP1364" s="68"/>
      <c r="AQ1364" s="68"/>
      <c r="AR1364" s="68"/>
      <c r="AS1364" s="68"/>
      <c r="AT1364" s="68"/>
      <c r="AU1364" s="68"/>
    </row>
    <row r="1365" spans="27:64">
      <c r="AA1365" s="68"/>
      <c r="AB1365" s="68"/>
      <c r="AC1365" s="68"/>
      <c r="AD1365" s="68"/>
      <c r="AE1365" s="68"/>
      <c r="AG1365" s="167"/>
      <c r="AN1365" s="68"/>
      <c r="AO1365" s="68"/>
      <c r="AP1365" s="68"/>
      <c r="AQ1365" s="68"/>
      <c r="AR1365" s="68"/>
      <c r="AS1365" s="68"/>
      <c r="AT1365" s="68"/>
      <c r="AU1365" s="68"/>
    </row>
    <row r="1366" spans="27:64">
      <c r="AA1366" s="68"/>
      <c r="AB1366" s="68"/>
      <c r="AC1366" s="68"/>
      <c r="AD1366" s="68"/>
      <c r="AE1366" s="68"/>
      <c r="AG1366" s="167"/>
      <c r="AN1366" s="68"/>
      <c r="AO1366" s="68"/>
      <c r="AP1366" s="68"/>
      <c r="AQ1366" s="68"/>
      <c r="AR1366" s="68"/>
      <c r="AS1366" s="68"/>
      <c r="AT1366" s="68"/>
      <c r="AU1366" s="68"/>
    </row>
    <row r="1367" spans="27:64">
      <c r="AA1367" s="68"/>
      <c r="AB1367" s="68"/>
      <c r="AC1367" s="68"/>
      <c r="AD1367" s="68"/>
      <c r="AE1367" s="68"/>
      <c r="AG1367" s="167"/>
      <c r="AN1367" s="68"/>
      <c r="AO1367" s="68"/>
      <c r="AP1367" s="68"/>
      <c r="AQ1367" s="68"/>
      <c r="AR1367" s="68"/>
      <c r="AS1367" s="68"/>
      <c r="AT1367" s="68"/>
      <c r="AU1367" s="68"/>
    </row>
    <row r="1368" spans="27:64">
      <c r="AA1368" s="68"/>
      <c r="AB1368" s="68"/>
      <c r="AC1368" s="68"/>
      <c r="AD1368" s="68"/>
      <c r="AE1368" s="68"/>
      <c r="AG1368" s="167"/>
      <c r="AN1368" s="68"/>
      <c r="AO1368" s="68"/>
      <c r="AP1368" s="68"/>
      <c r="AQ1368" s="68"/>
      <c r="AR1368" s="68"/>
      <c r="AS1368" s="68"/>
      <c r="AT1368" s="68"/>
      <c r="AU1368" s="68"/>
    </row>
    <row r="1369" spans="27:64">
      <c r="AA1369" s="68"/>
      <c r="AB1369" s="68"/>
      <c r="AC1369" s="68"/>
      <c r="AD1369" s="68"/>
      <c r="AE1369" s="68"/>
      <c r="AG1369" s="167"/>
      <c r="AN1369" s="68"/>
      <c r="AO1369" s="68"/>
      <c r="AP1369" s="68"/>
      <c r="AQ1369" s="68"/>
      <c r="AR1369" s="68"/>
      <c r="AS1369" s="68"/>
      <c r="AT1369" s="68"/>
      <c r="AU1369" s="68"/>
      <c r="AV1369" s="68"/>
      <c r="AX1369" s="68"/>
      <c r="AY1369" s="68"/>
      <c r="AZ1369" s="68"/>
      <c r="BA1369" s="68"/>
      <c r="BB1369" s="68"/>
      <c r="BC1369" s="68"/>
      <c r="BD1369" s="68"/>
      <c r="BE1369" s="68"/>
      <c r="BF1369" s="68"/>
      <c r="BG1369" s="68"/>
      <c r="BH1369" s="68"/>
      <c r="BI1369" s="68"/>
      <c r="BJ1369" s="68"/>
      <c r="BK1369" s="68"/>
      <c r="BL1369" s="68"/>
    </row>
    <row r="1370" spans="27:64">
      <c r="AA1370" s="68"/>
      <c r="AB1370" s="68"/>
      <c r="AC1370" s="68"/>
      <c r="AD1370" s="68"/>
      <c r="AE1370" s="68"/>
      <c r="AG1370" s="167"/>
      <c r="AN1370" s="68"/>
      <c r="AO1370" s="68"/>
      <c r="AP1370" s="68"/>
      <c r="AQ1370" s="68"/>
      <c r="AR1370" s="68"/>
      <c r="AS1370" s="68"/>
      <c r="AT1370" s="68"/>
      <c r="AU1370" s="68"/>
    </row>
    <row r="1371" spans="27:64">
      <c r="AA1371" s="68"/>
      <c r="AB1371" s="68"/>
      <c r="AC1371" s="68"/>
      <c r="AD1371" s="68"/>
      <c r="AE1371" s="68"/>
      <c r="AG1371" s="167"/>
      <c r="AN1371" s="68"/>
      <c r="AO1371" s="68"/>
      <c r="AP1371" s="68"/>
      <c r="AQ1371" s="68"/>
      <c r="AR1371" s="68"/>
      <c r="AS1371" s="68"/>
      <c r="AT1371" s="68"/>
      <c r="AU1371" s="68"/>
    </row>
    <row r="1372" spans="27:64">
      <c r="AA1372" s="68"/>
      <c r="AB1372" s="68"/>
      <c r="AC1372" s="68"/>
      <c r="AD1372" s="68"/>
      <c r="AE1372" s="68"/>
      <c r="AG1372" s="167"/>
      <c r="AN1372" s="68"/>
      <c r="AO1372" s="68"/>
      <c r="AP1372" s="68"/>
      <c r="AQ1372" s="68"/>
      <c r="AR1372" s="68"/>
      <c r="AS1372" s="68"/>
      <c r="AT1372" s="68"/>
      <c r="AU1372" s="68"/>
    </row>
    <row r="1373" spans="27:64">
      <c r="AA1373" s="68"/>
      <c r="AB1373" s="68"/>
      <c r="AC1373" s="68"/>
      <c r="AD1373" s="68"/>
      <c r="AE1373" s="68"/>
      <c r="AG1373" s="167"/>
      <c r="AN1373" s="68"/>
      <c r="AO1373" s="68"/>
      <c r="AP1373" s="68"/>
      <c r="AQ1373" s="68"/>
      <c r="AR1373" s="68"/>
      <c r="AS1373" s="68"/>
      <c r="AT1373" s="68"/>
      <c r="AU1373" s="68"/>
      <c r="AV1373" s="68"/>
      <c r="AX1373" s="68"/>
    </row>
    <row r="1374" spans="27:64">
      <c r="AA1374" s="68"/>
      <c r="AB1374" s="68"/>
      <c r="AC1374" s="68"/>
      <c r="AD1374" s="68"/>
      <c r="AE1374" s="68"/>
      <c r="AG1374" s="167"/>
      <c r="AN1374" s="68"/>
      <c r="AO1374" s="68"/>
      <c r="AP1374" s="68"/>
      <c r="AQ1374" s="68"/>
      <c r="AR1374" s="68"/>
      <c r="AS1374" s="68"/>
      <c r="AT1374" s="68"/>
      <c r="AU1374" s="68"/>
    </row>
    <row r="1375" spans="27:64">
      <c r="AA1375" s="68"/>
      <c r="AB1375" s="68"/>
      <c r="AC1375" s="68"/>
      <c r="AD1375" s="68"/>
      <c r="AE1375" s="68"/>
      <c r="AG1375" s="167"/>
      <c r="AN1375" s="68"/>
      <c r="AO1375" s="68"/>
      <c r="AP1375" s="68"/>
      <c r="AQ1375" s="68"/>
      <c r="AR1375" s="68"/>
      <c r="AS1375" s="68"/>
      <c r="AT1375" s="68"/>
      <c r="AU1375" s="68"/>
      <c r="AV1375" s="68"/>
      <c r="AX1375" s="68"/>
      <c r="AY1375" s="68"/>
      <c r="AZ1375" s="68"/>
      <c r="BA1375" s="68"/>
      <c r="BB1375" s="68"/>
      <c r="BC1375" s="68"/>
      <c r="BD1375" s="68"/>
      <c r="BE1375" s="68"/>
      <c r="BF1375" s="68"/>
      <c r="BG1375" s="68"/>
      <c r="BH1375" s="68"/>
      <c r="BI1375" s="68"/>
      <c r="BJ1375" s="68"/>
      <c r="BK1375" s="68"/>
      <c r="BL1375" s="68"/>
    </row>
    <row r="1376" spans="27:64">
      <c r="AA1376" s="68"/>
      <c r="AB1376" s="68"/>
      <c r="AC1376" s="68"/>
      <c r="AD1376" s="68"/>
      <c r="AE1376" s="68"/>
      <c r="AG1376" s="167"/>
      <c r="AN1376" s="68"/>
      <c r="AO1376" s="68"/>
      <c r="AP1376" s="68"/>
      <c r="AQ1376" s="68"/>
      <c r="AR1376" s="68"/>
      <c r="AS1376" s="68"/>
      <c r="AT1376" s="68"/>
      <c r="AU1376" s="68"/>
    </row>
    <row r="1377" spans="27:64">
      <c r="AA1377" s="68"/>
      <c r="AB1377" s="68"/>
      <c r="AC1377" s="68"/>
      <c r="AD1377" s="68"/>
      <c r="AE1377" s="68"/>
      <c r="AG1377" s="167"/>
      <c r="AN1377" s="68"/>
      <c r="AO1377" s="68"/>
      <c r="AP1377" s="68"/>
      <c r="AQ1377" s="68"/>
      <c r="AR1377" s="68"/>
      <c r="AS1377" s="68"/>
      <c r="AT1377" s="68"/>
      <c r="AU1377" s="68"/>
    </row>
    <row r="1378" spans="27:64">
      <c r="AA1378" s="68"/>
      <c r="AB1378" s="68"/>
      <c r="AC1378" s="68"/>
      <c r="AD1378" s="68"/>
      <c r="AE1378" s="68"/>
      <c r="AG1378" s="167"/>
      <c r="AN1378" s="68"/>
      <c r="AO1378" s="68"/>
      <c r="AP1378" s="68"/>
      <c r="AQ1378" s="68"/>
      <c r="AR1378" s="68"/>
      <c r="AS1378" s="68"/>
      <c r="AT1378" s="68"/>
      <c r="AU1378" s="68"/>
      <c r="AV1378" s="68"/>
    </row>
    <row r="1379" spans="27:64">
      <c r="AA1379" s="68"/>
      <c r="AB1379" s="68"/>
      <c r="AC1379" s="68"/>
      <c r="AD1379" s="68"/>
      <c r="AE1379" s="68"/>
      <c r="AG1379" s="167"/>
      <c r="AN1379" s="68"/>
      <c r="AO1379" s="68"/>
      <c r="AP1379" s="68"/>
      <c r="AQ1379" s="68"/>
      <c r="AR1379" s="68"/>
      <c r="AS1379" s="68"/>
      <c r="AT1379" s="68"/>
      <c r="AU1379" s="68"/>
      <c r="AV1379" s="68"/>
    </row>
    <row r="1380" spans="27:64">
      <c r="AA1380" s="68"/>
      <c r="AB1380" s="68"/>
      <c r="AC1380" s="68"/>
      <c r="AD1380" s="68"/>
      <c r="AE1380" s="68"/>
      <c r="AG1380" s="167"/>
      <c r="AN1380" s="68"/>
      <c r="AO1380" s="68"/>
      <c r="AP1380" s="68"/>
      <c r="AQ1380" s="68"/>
      <c r="AR1380" s="68"/>
      <c r="AS1380" s="68"/>
      <c r="AT1380" s="68"/>
      <c r="AU1380" s="68"/>
      <c r="AV1380" s="68"/>
      <c r="AW1380" s="68"/>
      <c r="AX1380" s="68"/>
      <c r="AY1380" s="68"/>
      <c r="AZ1380" s="68"/>
      <c r="BA1380" s="68"/>
      <c r="BB1380" s="68"/>
      <c r="BC1380" s="68"/>
      <c r="BD1380" s="68"/>
      <c r="BE1380" s="68"/>
      <c r="BF1380" s="68"/>
      <c r="BG1380" s="68"/>
      <c r="BH1380" s="68"/>
      <c r="BI1380" s="68"/>
      <c r="BJ1380" s="68"/>
      <c r="BK1380" s="68"/>
      <c r="BL1380" s="68"/>
    </row>
    <row r="1381" spans="27:64">
      <c r="AA1381" s="68"/>
      <c r="AB1381" s="68"/>
      <c r="AC1381" s="68"/>
      <c r="AD1381" s="68"/>
      <c r="AE1381" s="68"/>
      <c r="AG1381" s="167"/>
      <c r="AN1381" s="68"/>
      <c r="AO1381" s="68"/>
      <c r="AP1381" s="68"/>
      <c r="AQ1381" s="68"/>
      <c r="AR1381" s="68"/>
      <c r="AS1381" s="68"/>
      <c r="AT1381" s="68"/>
      <c r="AU1381" s="68"/>
    </row>
    <row r="1382" spans="27:64">
      <c r="AA1382" s="68"/>
      <c r="AB1382" s="68"/>
      <c r="AC1382" s="68"/>
      <c r="AD1382" s="68"/>
      <c r="AE1382" s="68"/>
      <c r="AG1382" s="167"/>
      <c r="AN1382" s="68"/>
      <c r="AO1382" s="68"/>
      <c r="AP1382" s="68"/>
      <c r="AQ1382" s="68"/>
      <c r="AR1382" s="68"/>
      <c r="AS1382" s="68"/>
      <c r="AT1382" s="68"/>
      <c r="AU1382" s="68"/>
    </row>
    <row r="1383" spans="27:64">
      <c r="AA1383" s="68"/>
      <c r="AB1383" s="68"/>
      <c r="AC1383" s="68"/>
      <c r="AD1383" s="68"/>
      <c r="AE1383" s="68"/>
      <c r="AG1383" s="167"/>
      <c r="AN1383" s="68"/>
      <c r="AO1383" s="68"/>
      <c r="AP1383" s="68"/>
      <c r="AQ1383" s="68"/>
      <c r="AR1383" s="68"/>
      <c r="AS1383" s="68"/>
      <c r="AT1383" s="68"/>
      <c r="AU1383" s="68"/>
      <c r="AV1383" s="68"/>
      <c r="AX1383" s="68"/>
      <c r="AY1383" s="68"/>
      <c r="AZ1383" s="68"/>
      <c r="BA1383" s="68"/>
      <c r="BB1383" s="68"/>
      <c r="BC1383" s="68"/>
      <c r="BD1383" s="68"/>
      <c r="BE1383" s="68"/>
      <c r="BF1383" s="68"/>
      <c r="BG1383" s="68"/>
      <c r="BH1383" s="68"/>
      <c r="BI1383" s="68"/>
      <c r="BJ1383" s="68"/>
      <c r="BK1383" s="68"/>
      <c r="BL1383" s="68"/>
    </row>
    <row r="1384" spans="27:64">
      <c r="AA1384" s="68"/>
      <c r="AB1384" s="68"/>
      <c r="AC1384" s="68"/>
      <c r="AD1384" s="68"/>
      <c r="AE1384" s="68"/>
      <c r="AG1384" s="167"/>
      <c r="AN1384" s="68"/>
      <c r="AO1384" s="68"/>
      <c r="AP1384" s="68"/>
      <c r="AQ1384" s="68"/>
      <c r="AR1384" s="68"/>
      <c r="AS1384" s="68"/>
      <c r="AT1384" s="68"/>
      <c r="AU1384" s="68"/>
      <c r="AV1384" s="68"/>
      <c r="AW1384" s="68"/>
      <c r="AX1384" s="68"/>
      <c r="AY1384" s="68"/>
      <c r="AZ1384" s="68"/>
      <c r="BA1384" s="68"/>
      <c r="BB1384" s="68"/>
      <c r="BC1384" s="68"/>
      <c r="BD1384" s="68"/>
      <c r="BE1384" s="68"/>
      <c r="BF1384" s="68"/>
      <c r="BG1384" s="68"/>
      <c r="BH1384" s="68"/>
      <c r="BI1384" s="68"/>
      <c r="BJ1384" s="68"/>
      <c r="BK1384" s="68"/>
      <c r="BL1384" s="68"/>
    </row>
    <row r="1385" spans="27:64">
      <c r="AA1385" s="68"/>
      <c r="AB1385" s="68"/>
      <c r="AC1385" s="68"/>
      <c r="AD1385" s="68"/>
      <c r="AE1385" s="68"/>
      <c r="AG1385" s="167"/>
      <c r="AN1385" s="68"/>
      <c r="AO1385" s="68"/>
      <c r="AP1385" s="68"/>
      <c r="AQ1385" s="68"/>
      <c r="AR1385" s="68"/>
      <c r="AS1385" s="68"/>
      <c r="AT1385" s="68"/>
      <c r="AU1385" s="68"/>
    </row>
    <row r="1386" spans="27:64">
      <c r="AA1386" s="68"/>
      <c r="AB1386" s="68"/>
      <c r="AC1386" s="68"/>
      <c r="AD1386" s="68"/>
      <c r="AE1386" s="68"/>
      <c r="AG1386" s="167"/>
      <c r="AN1386" s="68"/>
      <c r="AO1386" s="68"/>
      <c r="AP1386" s="68"/>
      <c r="AQ1386" s="68"/>
      <c r="AR1386" s="68"/>
      <c r="AS1386" s="68"/>
      <c r="AT1386" s="68"/>
      <c r="AU1386" s="68"/>
    </row>
    <row r="1387" spans="27:64">
      <c r="AA1387" s="68"/>
      <c r="AB1387" s="68"/>
      <c r="AC1387" s="68"/>
      <c r="AD1387" s="68"/>
      <c r="AE1387" s="68"/>
      <c r="AG1387" s="167"/>
      <c r="AN1387" s="68"/>
      <c r="AO1387" s="68"/>
      <c r="AP1387" s="68"/>
      <c r="AQ1387" s="68"/>
      <c r="AR1387" s="68"/>
      <c r="AS1387" s="68"/>
      <c r="AT1387" s="68"/>
      <c r="AU1387" s="68"/>
    </row>
    <row r="1388" spans="27:64">
      <c r="AA1388" s="68"/>
      <c r="AB1388" s="68"/>
      <c r="AC1388" s="68"/>
      <c r="AD1388" s="68"/>
      <c r="AE1388" s="68"/>
      <c r="AG1388" s="167"/>
      <c r="AN1388" s="68"/>
      <c r="AO1388" s="68"/>
      <c r="AP1388" s="68"/>
      <c r="AQ1388" s="68"/>
      <c r="AR1388" s="68"/>
      <c r="AS1388" s="68"/>
      <c r="AT1388" s="68"/>
      <c r="AU1388" s="68"/>
    </row>
    <row r="1389" spans="27:64">
      <c r="AA1389" s="68"/>
      <c r="AB1389" s="68"/>
      <c r="AC1389" s="68"/>
      <c r="AD1389" s="68"/>
      <c r="AE1389" s="68"/>
      <c r="AG1389" s="167"/>
      <c r="AN1389" s="68"/>
      <c r="AO1389" s="68"/>
      <c r="AP1389" s="68"/>
      <c r="AQ1389" s="68"/>
      <c r="AR1389" s="68"/>
      <c r="AS1389" s="68"/>
      <c r="AT1389" s="68"/>
      <c r="AU1389" s="68"/>
      <c r="AV1389" s="68"/>
      <c r="AX1389" s="68"/>
      <c r="AY1389" s="68"/>
      <c r="AZ1389" s="68"/>
      <c r="BA1389" s="68"/>
      <c r="BB1389" s="68"/>
      <c r="BC1389" s="68"/>
      <c r="BD1389" s="68"/>
      <c r="BE1389" s="68"/>
      <c r="BF1389" s="68"/>
      <c r="BG1389" s="68"/>
      <c r="BH1389" s="68"/>
      <c r="BI1389" s="68"/>
      <c r="BJ1389" s="68"/>
      <c r="BK1389" s="68"/>
      <c r="BL1389" s="68"/>
    </row>
    <row r="1390" spans="27:64">
      <c r="AA1390" s="68"/>
      <c r="AB1390" s="68"/>
      <c r="AC1390" s="68"/>
      <c r="AD1390" s="68"/>
      <c r="AE1390" s="68"/>
      <c r="AG1390" s="167"/>
      <c r="AN1390" s="68"/>
      <c r="AO1390" s="68"/>
      <c r="AP1390" s="68"/>
      <c r="AQ1390" s="68"/>
      <c r="AR1390" s="68"/>
      <c r="AS1390" s="68"/>
      <c r="AT1390" s="68"/>
      <c r="AU1390" s="68"/>
      <c r="AV1390" s="68"/>
      <c r="AX1390" s="68"/>
      <c r="AY1390" s="68"/>
      <c r="AZ1390" s="68"/>
      <c r="BA1390" s="68"/>
      <c r="BB1390" s="68"/>
      <c r="BC1390" s="68"/>
      <c r="BD1390" s="68"/>
      <c r="BE1390" s="68"/>
      <c r="BF1390" s="68"/>
      <c r="BG1390" s="68"/>
      <c r="BH1390" s="68"/>
      <c r="BI1390" s="68"/>
      <c r="BJ1390" s="68"/>
      <c r="BK1390" s="68"/>
      <c r="BL1390" s="68"/>
    </row>
    <row r="1391" spans="27:64">
      <c r="AA1391" s="68"/>
      <c r="AB1391" s="68"/>
      <c r="AC1391" s="68"/>
      <c r="AD1391" s="68"/>
      <c r="AE1391" s="68"/>
      <c r="AG1391" s="167"/>
      <c r="AN1391" s="68"/>
      <c r="AO1391" s="68"/>
      <c r="AP1391" s="68"/>
      <c r="AQ1391" s="68"/>
      <c r="AR1391" s="68"/>
      <c r="AS1391" s="68"/>
      <c r="AT1391" s="68"/>
      <c r="AU1391" s="68"/>
    </row>
    <row r="1392" spans="27:64">
      <c r="AA1392" s="68"/>
      <c r="AB1392" s="68"/>
      <c r="AC1392" s="68"/>
      <c r="AD1392" s="68"/>
      <c r="AE1392" s="68"/>
      <c r="AG1392" s="167"/>
      <c r="AN1392" s="68"/>
      <c r="AO1392" s="68"/>
      <c r="AP1392" s="68"/>
      <c r="AQ1392" s="68"/>
      <c r="AR1392" s="68"/>
      <c r="AS1392" s="68"/>
      <c r="AT1392" s="68"/>
      <c r="AU1392" s="68"/>
    </row>
    <row r="1393" spans="27:64">
      <c r="AA1393" s="68"/>
      <c r="AB1393" s="68"/>
      <c r="AC1393" s="68"/>
      <c r="AD1393" s="68"/>
      <c r="AE1393" s="68"/>
      <c r="AG1393" s="167"/>
      <c r="AN1393" s="68"/>
      <c r="AO1393" s="68"/>
      <c r="AP1393" s="68"/>
      <c r="AQ1393" s="68"/>
      <c r="AR1393" s="68"/>
      <c r="AS1393" s="68"/>
      <c r="AT1393" s="68"/>
      <c r="AU1393" s="68"/>
    </row>
    <row r="1394" spans="27:64">
      <c r="AA1394" s="68"/>
      <c r="AB1394" s="68"/>
      <c r="AC1394" s="68"/>
      <c r="AD1394" s="68"/>
      <c r="AE1394" s="68"/>
      <c r="AG1394" s="167"/>
      <c r="AN1394" s="68"/>
      <c r="AO1394" s="68"/>
      <c r="AP1394" s="68"/>
      <c r="AQ1394" s="68"/>
      <c r="AR1394" s="68"/>
      <c r="AS1394" s="68"/>
      <c r="AT1394" s="68"/>
      <c r="AU1394" s="68"/>
    </row>
    <row r="1395" spans="27:64">
      <c r="AA1395" s="68"/>
      <c r="AB1395" s="68"/>
      <c r="AC1395" s="68"/>
      <c r="AD1395" s="68"/>
      <c r="AE1395" s="68"/>
      <c r="AG1395" s="167"/>
      <c r="AN1395" s="68"/>
      <c r="AO1395" s="68"/>
      <c r="AP1395" s="68"/>
      <c r="AQ1395" s="68"/>
      <c r="AR1395" s="68"/>
      <c r="AS1395" s="68"/>
      <c r="AT1395" s="68"/>
      <c r="AU1395" s="68"/>
    </row>
    <row r="1396" spans="27:64">
      <c r="AA1396" s="68"/>
      <c r="AB1396" s="68"/>
      <c r="AC1396" s="68"/>
      <c r="AD1396" s="68"/>
      <c r="AE1396" s="68"/>
      <c r="AG1396" s="167"/>
      <c r="AN1396" s="68"/>
      <c r="AO1396" s="68"/>
      <c r="AP1396" s="68"/>
      <c r="AQ1396" s="68"/>
      <c r="AR1396" s="68"/>
      <c r="AS1396" s="68"/>
      <c r="AT1396" s="68"/>
      <c r="AU1396" s="68"/>
    </row>
    <row r="1397" spans="27:64">
      <c r="AA1397" s="68"/>
      <c r="AB1397" s="68"/>
      <c r="AC1397" s="68"/>
      <c r="AD1397" s="68"/>
      <c r="AE1397" s="68"/>
      <c r="AG1397" s="167"/>
      <c r="AN1397" s="68"/>
      <c r="AO1397" s="68"/>
      <c r="AP1397" s="68"/>
      <c r="AQ1397" s="68"/>
      <c r="AR1397" s="68"/>
      <c r="AS1397" s="68"/>
      <c r="AT1397" s="68"/>
      <c r="AU1397" s="68"/>
    </row>
    <row r="1398" spans="27:64">
      <c r="AA1398" s="68"/>
      <c r="AB1398" s="68"/>
      <c r="AC1398" s="68"/>
      <c r="AD1398" s="68"/>
      <c r="AE1398" s="68"/>
      <c r="AG1398" s="167"/>
      <c r="AN1398" s="68"/>
      <c r="AO1398" s="68"/>
      <c r="AP1398" s="68"/>
      <c r="AQ1398" s="68"/>
      <c r="AR1398" s="68"/>
      <c r="AS1398" s="68"/>
      <c r="AT1398" s="68"/>
      <c r="AU1398" s="68"/>
      <c r="AV1398" s="68"/>
      <c r="AX1398" s="68"/>
      <c r="AY1398" s="68"/>
      <c r="AZ1398" s="68"/>
      <c r="BA1398" s="68"/>
      <c r="BB1398" s="68"/>
      <c r="BC1398" s="68"/>
      <c r="BD1398" s="68"/>
      <c r="BE1398" s="68"/>
      <c r="BF1398" s="68"/>
      <c r="BG1398" s="68"/>
      <c r="BH1398" s="68"/>
      <c r="BI1398" s="68"/>
      <c r="BJ1398" s="68"/>
      <c r="BK1398" s="68"/>
      <c r="BL1398" s="68"/>
    </row>
    <row r="1399" spans="27:64">
      <c r="AA1399" s="68"/>
      <c r="AB1399" s="68"/>
      <c r="AC1399" s="68"/>
      <c r="AD1399" s="68"/>
      <c r="AE1399" s="68"/>
      <c r="AG1399" s="167"/>
      <c r="AN1399" s="68"/>
      <c r="AO1399" s="68"/>
      <c r="AP1399" s="68"/>
      <c r="AQ1399" s="68"/>
      <c r="AR1399" s="68"/>
      <c r="AS1399" s="68"/>
      <c r="AT1399" s="68"/>
      <c r="AU1399" s="68"/>
    </row>
    <row r="1400" spans="27:64">
      <c r="AA1400" s="68"/>
      <c r="AB1400" s="68"/>
      <c r="AC1400" s="68"/>
      <c r="AD1400" s="68"/>
      <c r="AE1400" s="68"/>
      <c r="AG1400" s="167"/>
      <c r="AN1400" s="68"/>
      <c r="AO1400" s="68"/>
      <c r="AP1400" s="68"/>
      <c r="AQ1400" s="68"/>
      <c r="AR1400" s="68"/>
      <c r="AS1400" s="68"/>
      <c r="AT1400" s="68"/>
      <c r="AU1400" s="68"/>
    </row>
    <row r="1401" spans="27:64">
      <c r="AA1401" s="68"/>
      <c r="AB1401" s="68"/>
      <c r="AC1401" s="68"/>
      <c r="AD1401" s="68"/>
      <c r="AE1401" s="68"/>
      <c r="AG1401" s="167"/>
      <c r="AN1401" s="68"/>
      <c r="AO1401" s="68"/>
      <c r="AP1401" s="68"/>
      <c r="AQ1401" s="68"/>
      <c r="AR1401" s="68"/>
      <c r="AS1401" s="68"/>
      <c r="AT1401" s="68"/>
      <c r="AU1401" s="68"/>
    </row>
    <row r="1402" spans="27:64">
      <c r="AA1402" s="68"/>
      <c r="AB1402" s="68"/>
      <c r="AC1402" s="68"/>
      <c r="AD1402" s="68"/>
      <c r="AE1402" s="68"/>
      <c r="AG1402" s="167"/>
      <c r="AN1402" s="68"/>
      <c r="AO1402" s="68"/>
      <c r="AP1402" s="68"/>
      <c r="AQ1402" s="68"/>
      <c r="AR1402" s="68"/>
      <c r="AS1402" s="68"/>
      <c r="AT1402" s="68"/>
      <c r="AU1402" s="68"/>
    </row>
    <row r="1403" spans="27:64">
      <c r="AA1403" s="68"/>
      <c r="AB1403" s="68"/>
      <c r="AC1403" s="68"/>
      <c r="AD1403" s="68"/>
      <c r="AE1403" s="68"/>
      <c r="AG1403" s="167"/>
      <c r="AN1403" s="68"/>
      <c r="AO1403" s="68"/>
      <c r="AP1403" s="68"/>
      <c r="AQ1403" s="68"/>
      <c r="AR1403" s="68"/>
      <c r="AS1403" s="68"/>
      <c r="AT1403" s="68"/>
      <c r="AU1403" s="68"/>
    </row>
    <row r="1404" spans="27:64">
      <c r="AA1404" s="68"/>
      <c r="AB1404" s="68"/>
      <c r="AC1404" s="68"/>
      <c r="AD1404" s="68"/>
      <c r="AE1404" s="68"/>
      <c r="AG1404" s="167"/>
      <c r="AN1404" s="68"/>
      <c r="AO1404" s="68"/>
      <c r="AP1404" s="68"/>
      <c r="AQ1404" s="68"/>
      <c r="AR1404" s="68"/>
      <c r="AS1404" s="68"/>
      <c r="AT1404" s="68"/>
      <c r="AU1404" s="68"/>
      <c r="AV1404" s="68"/>
      <c r="AW1404" s="68"/>
      <c r="AX1404" s="68"/>
      <c r="AY1404" s="68"/>
      <c r="AZ1404" s="68"/>
      <c r="BA1404" s="68"/>
      <c r="BB1404" s="68"/>
      <c r="BC1404" s="68"/>
      <c r="BD1404" s="68"/>
      <c r="BE1404" s="68"/>
      <c r="BF1404" s="68"/>
      <c r="BG1404" s="68"/>
      <c r="BH1404" s="68"/>
      <c r="BI1404" s="68"/>
      <c r="BJ1404" s="68"/>
      <c r="BK1404" s="68"/>
      <c r="BL1404" s="68"/>
    </row>
    <row r="1405" spans="27:64">
      <c r="AA1405" s="68"/>
      <c r="AB1405" s="68"/>
      <c r="AC1405" s="68"/>
      <c r="AD1405" s="68"/>
      <c r="AE1405" s="68"/>
      <c r="AG1405" s="167"/>
      <c r="AN1405" s="68"/>
      <c r="AO1405" s="68"/>
      <c r="AP1405" s="68"/>
      <c r="AQ1405" s="68"/>
      <c r="AR1405" s="68"/>
      <c r="AS1405" s="68"/>
      <c r="AT1405" s="68"/>
      <c r="AU1405" s="68"/>
    </row>
    <row r="1406" spans="27:64">
      <c r="AA1406" s="68"/>
      <c r="AB1406" s="68"/>
      <c r="AC1406" s="68"/>
      <c r="AD1406" s="68"/>
      <c r="AE1406" s="68"/>
      <c r="AG1406" s="167"/>
      <c r="AN1406" s="68"/>
      <c r="AO1406" s="68"/>
      <c r="AP1406" s="68"/>
      <c r="AQ1406" s="68"/>
      <c r="AR1406" s="68"/>
      <c r="AS1406" s="68"/>
      <c r="AT1406" s="68"/>
      <c r="AU1406" s="68"/>
    </row>
    <row r="1407" spans="27:64">
      <c r="AA1407" s="68"/>
      <c r="AB1407" s="68"/>
      <c r="AC1407" s="68"/>
      <c r="AD1407" s="68"/>
      <c r="AE1407" s="68"/>
      <c r="AG1407" s="167"/>
      <c r="AN1407" s="68"/>
      <c r="AO1407" s="68"/>
      <c r="AP1407" s="68"/>
      <c r="AQ1407" s="68"/>
      <c r="AR1407" s="68"/>
      <c r="AS1407" s="68"/>
      <c r="AT1407" s="68"/>
      <c r="AU1407" s="68"/>
    </row>
    <row r="1408" spans="27:64">
      <c r="AA1408" s="68"/>
      <c r="AB1408" s="68"/>
      <c r="AC1408" s="68"/>
      <c r="AD1408" s="68"/>
      <c r="AE1408" s="68"/>
      <c r="AG1408" s="167"/>
      <c r="AN1408" s="68"/>
      <c r="AO1408" s="68"/>
      <c r="AP1408" s="68"/>
      <c r="AQ1408" s="68"/>
      <c r="AR1408" s="68"/>
      <c r="AS1408" s="68"/>
      <c r="AT1408" s="68"/>
      <c r="AU1408" s="68"/>
    </row>
    <row r="1409" spans="27:64">
      <c r="AA1409" s="68"/>
      <c r="AB1409" s="68"/>
      <c r="AC1409" s="68"/>
      <c r="AD1409" s="68"/>
      <c r="AE1409" s="68"/>
      <c r="AG1409" s="167"/>
      <c r="AN1409" s="68"/>
      <c r="AO1409" s="68"/>
      <c r="AP1409" s="68"/>
      <c r="AQ1409" s="68"/>
      <c r="AR1409" s="68"/>
      <c r="AS1409" s="68"/>
      <c r="AT1409" s="68"/>
      <c r="AU1409" s="68"/>
    </row>
    <row r="1410" spans="27:64">
      <c r="AA1410" s="68"/>
      <c r="AB1410" s="68"/>
      <c r="AC1410" s="68"/>
      <c r="AD1410" s="68"/>
      <c r="AE1410" s="68"/>
      <c r="AG1410" s="167"/>
      <c r="AN1410" s="68"/>
      <c r="AO1410" s="68"/>
      <c r="AP1410" s="68"/>
      <c r="AQ1410" s="68"/>
      <c r="AR1410" s="68"/>
      <c r="AS1410" s="68"/>
      <c r="AT1410" s="68"/>
      <c r="AU1410" s="68"/>
    </row>
    <row r="1411" spans="27:64">
      <c r="AA1411" s="68"/>
      <c r="AB1411" s="68"/>
      <c r="AC1411" s="68"/>
      <c r="AD1411" s="68"/>
      <c r="AE1411" s="68"/>
      <c r="AG1411" s="167"/>
      <c r="AN1411" s="68"/>
      <c r="AO1411" s="68"/>
      <c r="AP1411" s="68"/>
      <c r="AQ1411" s="68"/>
      <c r="AR1411" s="68"/>
      <c r="AS1411" s="68"/>
      <c r="AT1411" s="68"/>
      <c r="AU1411" s="68"/>
    </row>
    <row r="1412" spans="27:64">
      <c r="AA1412" s="68"/>
      <c r="AB1412" s="68"/>
      <c r="AC1412" s="68"/>
      <c r="AD1412" s="68"/>
      <c r="AE1412" s="68"/>
      <c r="AG1412" s="167"/>
      <c r="AN1412" s="68"/>
      <c r="AO1412" s="68"/>
      <c r="AP1412" s="68"/>
      <c r="AQ1412" s="68"/>
      <c r="AR1412" s="68"/>
      <c r="AS1412" s="68"/>
      <c r="AT1412" s="68"/>
      <c r="AU1412" s="68"/>
    </row>
    <row r="1413" spans="27:64">
      <c r="AA1413" s="68"/>
      <c r="AB1413" s="68"/>
      <c r="AC1413" s="68"/>
      <c r="AD1413" s="68"/>
      <c r="AE1413" s="68"/>
      <c r="AG1413" s="167"/>
      <c r="AN1413" s="68"/>
      <c r="AO1413" s="68"/>
      <c r="AP1413" s="68"/>
      <c r="AQ1413" s="68"/>
      <c r="AR1413" s="68"/>
      <c r="AS1413" s="68"/>
      <c r="AT1413" s="68"/>
      <c r="AU1413" s="68"/>
    </row>
    <row r="1414" spans="27:64">
      <c r="AA1414" s="68"/>
      <c r="AB1414" s="68"/>
      <c r="AC1414" s="68"/>
      <c r="AD1414" s="68"/>
      <c r="AE1414" s="68"/>
      <c r="AG1414" s="167"/>
      <c r="AN1414" s="68"/>
      <c r="AO1414" s="68"/>
      <c r="AP1414" s="68"/>
      <c r="AQ1414" s="68"/>
      <c r="AR1414" s="68"/>
      <c r="AS1414" s="68"/>
      <c r="AT1414" s="68"/>
      <c r="AU1414" s="68"/>
    </row>
    <row r="1415" spans="27:64">
      <c r="AA1415" s="68"/>
      <c r="AB1415" s="68"/>
      <c r="AC1415" s="68"/>
      <c r="AD1415" s="68"/>
      <c r="AE1415" s="68"/>
      <c r="AG1415" s="167"/>
      <c r="AN1415" s="68"/>
      <c r="AO1415" s="68"/>
      <c r="AP1415" s="68"/>
      <c r="AQ1415" s="68"/>
      <c r="AR1415" s="68"/>
      <c r="AS1415" s="68"/>
      <c r="AT1415" s="68"/>
      <c r="AU1415" s="68"/>
    </row>
    <row r="1416" spans="27:64">
      <c r="AA1416" s="68"/>
      <c r="AB1416" s="68"/>
      <c r="AC1416" s="68"/>
      <c r="AD1416" s="68"/>
      <c r="AE1416" s="68"/>
      <c r="AG1416" s="167"/>
      <c r="AN1416" s="68"/>
      <c r="AO1416" s="68"/>
      <c r="AP1416" s="68"/>
      <c r="AQ1416" s="68"/>
      <c r="AR1416" s="68"/>
      <c r="AS1416" s="68"/>
      <c r="AT1416" s="68"/>
      <c r="AU1416" s="68"/>
    </row>
    <row r="1417" spans="27:64">
      <c r="AA1417" s="68"/>
      <c r="AB1417" s="68"/>
      <c r="AC1417" s="68"/>
      <c r="AD1417" s="68"/>
      <c r="AE1417" s="68"/>
      <c r="AG1417" s="167"/>
      <c r="AN1417" s="68"/>
      <c r="AO1417" s="68"/>
      <c r="AP1417" s="68"/>
      <c r="AQ1417" s="68"/>
      <c r="AR1417" s="68"/>
      <c r="AS1417" s="68"/>
      <c r="AT1417" s="68"/>
      <c r="AU1417" s="68"/>
    </row>
    <row r="1418" spans="27:64">
      <c r="AA1418" s="68"/>
      <c r="AB1418" s="68"/>
      <c r="AC1418" s="68"/>
      <c r="AD1418" s="68"/>
      <c r="AE1418" s="68"/>
      <c r="AG1418" s="167"/>
      <c r="AN1418" s="68"/>
      <c r="AO1418" s="68"/>
      <c r="AP1418" s="68"/>
      <c r="AQ1418" s="68"/>
      <c r="AR1418" s="68"/>
      <c r="AS1418" s="68"/>
      <c r="AT1418" s="68"/>
      <c r="AU1418" s="68"/>
      <c r="AV1418" s="68"/>
      <c r="AW1418" s="68"/>
      <c r="AX1418" s="68"/>
      <c r="AY1418" s="68"/>
      <c r="AZ1418" s="68"/>
      <c r="BA1418" s="68"/>
      <c r="BB1418" s="68"/>
      <c r="BC1418" s="68"/>
      <c r="BD1418" s="68"/>
      <c r="BE1418" s="68"/>
      <c r="BF1418" s="68"/>
      <c r="BG1418" s="68"/>
      <c r="BH1418" s="68"/>
      <c r="BI1418" s="68"/>
      <c r="BJ1418" s="68"/>
      <c r="BK1418" s="68"/>
      <c r="BL1418" s="68"/>
    </row>
    <row r="1419" spans="27:64">
      <c r="AA1419" s="68"/>
      <c r="AB1419" s="68"/>
      <c r="AC1419" s="68"/>
      <c r="AD1419" s="68"/>
      <c r="AE1419" s="68"/>
      <c r="AG1419" s="167"/>
      <c r="AN1419" s="68"/>
      <c r="AO1419" s="68"/>
      <c r="AP1419" s="68"/>
      <c r="AQ1419" s="68"/>
      <c r="AR1419" s="68"/>
      <c r="AS1419" s="68"/>
      <c r="AT1419" s="68"/>
      <c r="AU1419" s="68"/>
    </row>
    <row r="1420" spans="27:64">
      <c r="AA1420" s="68"/>
      <c r="AB1420" s="68"/>
      <c r="AC1420" s="68"/>
      <c r="AD1420" s="68"/>
      <c r="AE1420" s="68"/>
      <c r="AG1420" s="167"/>
      <c r="AN1420" s="68"/>
      <c r="AO1420" s="68"/>
      <c r="AP1420" s="68"/>
      <c r="AQ1420" s="68"/>
      <c r="AR1420" s="68"/>
      <c r="AS1420" s="68"/>
      <c r="AT1420" s="68"/>
      <c r="AU1420" s="68"/>
    </row>
    <row r="1421" spans="27:64">
      <c r="AA1421" s="68"/>
      <c r="AB1421" s="68"/>
      <c r="AC1421" s="68"/>
      <c r="AD1421" s="68"/>
      <c r="AE1421" s="68"/>
      <c r="AG1421" s="167"/>
      <c r="AN1421" s="68"/>
      <c r="AO1421" s="68"/>
      <c r="AP1421" s="68"/>
      <c r="AQ1421" s="68"/>
      <c r="AR1421" s="68"/>
      <c r="AS1421" s="68"/>
      <c r="AT1421" s="68"/>
      <c r="AU1421" s="68"/>
    </row>
    <row r="1422" spans="27:64">
      <c r="AA1422" s="68"/>
      <c r="AB1422" s="68"/>
      <c r="AC1422" s="68"/>
      <c r="AD1422" s="68"/>
      <c r="AE1422" s="68"/>
      <c r="AG1422" s="167"/>
      <c r="AN1422" s="68"/>
      <c r="AO1422" s="68"/>
      <c r="AP1422" s="68"/>
      <c r="AQ1422" s="68"/>
      <c r="AR1422" s="68"/>
      <c r="AS1422" s="68"/>
      <c r="AT1422" s="68"/>
      <c r="AU1422" s="68"/>
    </row>
    <row r="1423" spans="27:64">
      <c r="AA1423" s="68"/>
      <c r="AB1423" s="68"/>
      <c r="AC1423" s="68"/>
      <c r="AD1423" s="68"/>
      <c r="AE1423" s="68"/>
      <c r="AG1423" s="167"/>
      <c r="AN1423" s="68"/>
      <c r="AO1423" s="68"/>
      <c r="AP1423" s="68"/>
      <c r="AQ1423" s="68"/>
      <c r="AR1423" s="68"/>
      <c r="AS1423" s="68"/>
      <c r="AT1423" s="68"/>
      <c r="AU1423" s="68"/>
    </row>
    <row r="1424" spans="27:64">
      <c r="AA1424" s="68"/>
      <c r="AB1424" s="68"/>
      <c r="AC1424" s="68"/>
      <c r="AD1424" s="68"/>
      <c r="AE1424" s="68"/>
      <c r="AG1424" s="167"/>
      <c r="AN1424" s="68"/>
      <c r="AO1424" s="68"/>
      <c r="AP1424" s="68"/>
      <c r="AQ1424" s="68"/>
      <c r="AR1424" s="68"/>
      <c r="AS1424" s="68"/>
      <c r="AT1424" s="68"/>
      <c r="AU1424" s="68"/>
    </row>
    <row r="1425" spans="27:64">
      <c r="AA1425" s="68"/>
      <c r="AB1425" s="68"/>
      <c r="AC1425" s="68"/>
      <c r="AD1425" s="68"/>
      <c r="AE1425" s="68"/>
      <c r="AG1425" s="167"/>
      <c r="AN1425" s="68"/>
      <c r="AO1425" s="68"/>
      <c r="AP1425" s="68"/>
      <c r="AQ1425" s="68"/>
      <c r="AR1425" s="68"/>
      <c r="AS1425" s="68"/>
      <c r="AT1425" s="68"/>
      <c r="AU1425" s="68"/>
    </row>
    <row r="1426" spans="27:64">
      <c r="AA1426" s="68"/>
      <c r="AB1426" s="68"/>
      <c r="AC1426" s="68"/>
      <c r="AD1426" s="68"/>
      <c r="AE1426" s="68"/>
      <c r="AG1426" s="167"/>
      <c r="AN1426" s="68"/>
      <c r="AO1426" s="68"/>
      <c r="AP1426" s="68"/>
      <c r="AQ1426" s="68"/>
      <c r="AR1426" s="68"/>
      <c r="AS1426" s="68"/>
      <c r="AT1426" s="68"/>
      <c r="AU1426" s="68"/>
    </row>
    <row r="1427" spans="27:64">
      <c r="AA1427" s="68"/>
      <c r="AB1427" s="68"/>
      <c r="AC1427" s="68"/>
      <c r="AD1427" s="68"/>
      <c r="AE1427" s="68"/>
      <c r="AG1427" s="167"/>
      <c r="AN1427" s="68"/>
      <c r="AO1427" s="68"/>
      <c r="AP1427" s="68"/>
      <c r="AQ1427" s="68"/>
      <c r="AR1427" s="68"/>
      <c r="AS1427" s="68"/>
      <c r="AT1427" s="68"/>
      <c r="AU1427" s="68"/>
    </row>
    <row r="1428" spans="27:64">
      <c r="AA1428" s="68"/>
      <c r="AB1428" s="68"/>
      <c r="AC1428" s="68"/>
      <c r="AD1428" s="68"/>
      <c r="AE1428" s="68"/>
      <c r="AG1428" s="167"/>
      <c r="AN1428" s="68"/>
      <c r="AO1428" s="68"/>
      <c r="AP1428" s="68"/>
      <c r="AQ1428" s="68"/>
      <c r="AR1428" s="68"/>
      <c r="AS1428" s="68"/>
      <c r="AT1428" s="68"/>
      <c r="AU1428" s="68"/>
    </row>
    <row r="1429" spans="27:64">
      <c r="AA1429" s="68"/>
      <c r="AB1429" s="68"/>
      <c r="AC1429" s="68"/>
      <c r="AD1429" s="68"/>
      <c r="AE1429" s="68"/>
      <c r="AG1429" s="167"/>
      <c r="AN1429" s="68"/>
      <c r="AO1429" s="68"/>
      <c r="AP1429" s="68"/>
      <c r="AQ1429" s="68"/>
      <c r="AR1429" s="68"/>
      <c r="AS1429" s="68"/>
      <c r="AT1429" s="68"/>
      <c r="AU1429" s="68"/>
    </row>
    <row r="1430" spans="27:64">
      <c r="AA1430" s="68"/>
      <c r="AB1430" s="68"/>
      <c r="AC1430" s="68"/>
      <c r="AD1430" s="68"/>
      <c r="AE1430" s="68"/>
      <c r="AG1430" s="167"/>
      <c r="AN1430" s="68"/>
      <c r="AO1430" s="68"/>
      <c r="AP1430" s="68"/>
      <c r="AQ1430" s="68"/>
      <c r="AR1430" s="68"/>
      <c r="AS1430" s="68"/>
      <c r="AT1430" s="68"/>
      <c r="AU1430" s="68"/>
    </row>
    <row r="1431" spans="27:64">
      <c r="AA1431" s="68"/>
      <c r="AB1431" s="68"/>
      <c r="AC1431" s="68"/>
      <c r="AD1431" s="68"/>
      <c r="AE1431" s="68"/>
      <c r="AG1431" s="167"/>
      <c r="AN1431" s="68"/>
      <c r="AO1431" s="68"/>
      <c r="AP1431" s="68"/>
      <c r="AQ1431" s="68"/>
      <c r="AR1431" s="68"/>
      <c r="AS1431" s="68"/>
      <c r="AT1431" s="68"/>
      <c r="AU1431" s="68"/>
    </row>
    <row r="1432" spans="27:64">
      <c r="AA1432" s="68"/>
      <c r="AB1432" s="68"/>
      <c r="AC1432" s="68"/>
      <c r="AD1432" s="68"/>
      <c r="AE1432" s="68"/>
      <c r="AG1432" s="167"/>
      <c r="AN1432" s="68"/>
      <c r="AO1432" s="68"/>
      <c r="AP1432" s="68"/>
      <c r="AQ1432" s="68"/>
      <c r="AR1432" s="68"/>
      <c r="AS1432" s="68"/>
      <c r="AT1432" s="68"/>
      <c r="AU1432" s="68"/>
    </row>
    <row r="1433" spans="27:64">
      <c r="AA1433" s="68"/>
      <c r="AB1433" s="68"/>
      <c r="AC1433" s="68"/>
      <c r="AD1433" s="68"/>
      <c r="AE1433" s="68"/>
      <c r="AG1433" s="167"/>
      <c r="AN1433" s="68"/>
      <c r="AO1433" s="68"/>
      <c r="AP1433" s="68"/>
      <c r="AQ1433" s="68"/>
      <c r="AR1433" s="68"/>
      <c r="AS1433" s="68"/>
      <c r="AT1433" s="68"/>
      <c r="AU1433" s="68"/>
    </row>
    <row r="1434" spans="27:64">
      <c r="AA1434" s="68"/>
      <c r="AB1434" s="68"/>
      <c r="AC1434" s="68"/>
      <c r="AD1434" s="68"/>
      <c r="AE1434" s="68"/>
      <c r="AG1434" s="167"/>
      <c r="AN1434" s="68"/>
      <c r="AO1434" s="68"/>
      <c r="AP1434" s="68"/>
      <c r="AQ1434" s="68"/>
      <c r="AR1434" s="68"/>
      <c r="AS1434" s="68"/>
      <c r="AT1434" s="68"/>
      <c r="AU1434" s="68"/>
    </row>
    <row r="1435" spans="27:64">
      <c r="AA1435" s="68"/>
      <c r="AB1435" s="68"/>
      <c r="AC1435" s="68"/>
      <c r="AD1435" s="68"/>
      <c r="AE1435" s="68"/>
      <c r="AG1435" s="167"/>
      <c r="AN1435" s="68"/>
      <c r="AO1435" s="68"/>
      <c r="AP1435" s="68"/>
      <c r="AQ1435" s="68"/>
      <c r="AR1435" s="68"/>
      <c r="AS1435" s="68"/>
      <c r="AT1435" s="68"/>
      <c r="AU1435" s="68"/>
      <c r="AV1435" s="68"/>
      <c r="AW1435" s="68"/>
      <c r="AX1435" s="68"/>
      <c r="AY1435" s="68"/>
      <c r="AZ1435" s="68"/>
      <c r="BA1435" s="68"/>
      <c r="BB1435" s="68"/>
      <c r="BC1435" s="68"/>
      <c r="BD1435" s="68"/>
      <c r="BE1435" s="68"/>
      <c r="BF1435" s="68"/>
      <c r="BG1435" s="68"/>
      <c r="BH1435" s="68"/>
      <c r="BI1435" s="68"/>
      <c r="BJ1435" s="68"/>
      <c r="BK1435" s="68"/>
      <c r="BL1435" s="68"/>
    </row>
    <row r="1436" spans="27:64">
      <c r="AA1436" s="68"/>
      <c r="AB1436" s="68"/>
      <c r="AC1436" s="68"/>
      <c r="AD1436" s="68"/>
      <c r="AE1436" s="68"/>
      <c r="AG1436" s="167"/>
      <c r="AN1436" s="68"/>
      <c r="AO1436" s="68"/>
      <c r="AP1436" s="68"/>
      <c r="AQ1436" s="68"/>
      <c r="AR1436" s="68"/>
      <c r="AS1436" s="68"/>
      <c r="AT1436" s="68"/>
      <c r="AU1436" s="68"/>
    </row>
    <row r="1437" spans="27:64">
      <c r="AA1437" s="68"/>
      <c r="AB1437" s="68"/>
      <c r="AC1437" s="68"/>
      <c r="AD1437" s="68"/>
      <c r="AE1437" s="68"/>
      <c r="AG1437" s="167"/>
      <c r="AN1437" s="68"/>
      <c r="AO1437" s="68"/>
      <c r="AP1437" s="68"/>
      <c r="AQ1437" s="68"/>
      <c r="AR1437" s="68"/>
      <c r="AS1437" s="68"/>
      <c r="AT1437" s="68"/>
      <c r="AU1437" s="68"/>
      <c r="AV1437" s="68"/>
    </row>
    <row r="1438" spans="27:64">
      <c r="AA1438" s="68"/>
      <c r="AB1438" s="68"/>
      <c r="AC1438" s="68"/>
      <c r="AD1438" s="68"/>
      <c r="AE1438" s="68"/>
      <c r="AG1438" s="167"/>
      <c r="AN1438" s="68"/>
      <c r="AO1438" s="68"/>
      <c r="AP1438" s="68"/>
      <c r="AQ1438" s="68"/>
      <c r="AR1438" s="68"/>
      <c r="AS1438" s="68"/>
      <c r="AT1438" s="68"/>
      <c r="AU1438" s="68"/>
      <c r="AV1438" s="68"/>
    </row>
    <row r="1439" spans="27:64">
      <c r="AA1439" s="68"/>
      <c r="AB1439" s="68"/>
      <c r="AC1439" s="68"/>
      <c r="AD1439" s="68"/>
      <c r="AE1439" s="68"/>
      <c r="AG1439" s="167"/>
      <c r="AN1439" s="68"/>
      <c r="AO1439" s="68"/>
      <c r="AP1439" s="68"/>
      <c r="AQ1439" s="68"/>
      <c r="AR1439" s="68"/>
      <c r="AS1439" s="68"/>
      <c r="AT1439" s="68"/>
      <c r="AU1439" s="68"/>
      <c r="AV1439" s="68"/>
    </row>
    <row r="1440" spans="27:64">
      <c r="AA1440" s="68"/>
      <c r="AB1440" s="68"/>
      <c r="AC1440" s="68"/>
      <c r="AD1440" s="68"/>
      <c r="AE1440" s="68"/>
      <c r="AG1440" s="167"/>
      <c r="AN1440" s="68"/>
      <c r="AO1440" s="68"/>
      <c r="AP1440" s="68"/>
      <c r="AQ1440" s="68"/>
      <c r="AR1440" s="68"/>
      <c r="AS1440" s="68"/>
      <c r="AT1440" s="68"/>
      <c r="AU1440" s="68"/>
      <c r="AV1440" s="68"/>
      <c r="AX1440" s="68"/>
    </row>
    <row r="1441" spans="27:64">
      <c r="AA1441" s="68"/>
      <c r="AB1441" s="68"/>
      <c r="AC1441" s="68"/>
      <c r="AD1441" s="68"/>
      <c r="AE1441" s="68"/>
      <c r="AG1441" s="167"/>
      <c r="AN1441" s="68"/>
      <c r="AO1441" s="68"/>
      <c r="AP1441" s="68"/>
      <c r="AQ1441" s="68"/>
      <c r="AR1441" s="68"/>
      <c r="AS1441" s="68"/>
      <c r="AT1441" s="68"/>
      <c r="AU1441" s="68"/>
      <c r="AV1441" s="68"/>
      <c r="AX1441" s="68"/>
    </row>
    <row r="1442" spans="27:64">
      <c r="AA1442" s="68"/>
      <c r="AB1442" s="68"/>
      <c r="AC1442" s="68"/>
      <c r="AD1442" s="68"/>
      <c r="AE1442" s="68"/>
      <c r="AG1442" s="167"/>
      <c r="AN1442" s="68"/>
      <c r="AO1442" s="68"/>
      <c r="AP1442" s="68"/>
      <c r="AQ1442" s="68"/>
      <c r="AR1442" s="68"/>
      <c r="AS1442" s="68"/>
      <c r="AT1442" s="68"/>
      <c r="AU1442" s="68"/>
      <c r="AV1442" s="68"/>
      <c r="AW1442" s="68"/>
      <c r="AX1442" s="68"/>
      <c r="AY1442" s="68"/>
      <c r="AZ1442" s="68"/>
      <c r="BA1442" s="68"/>
      <c r="BB1442" s="68"/>
      <c r="BC1442" s="68"/>
      <c r="BD1442" s="68"/>
      <c r="BE1442" s="68"/>
      <c r="BF1442" s="68"/>
      <c r="BG1442" s="68"/>
      <c r="BH1442" s="68"/>
      <c r="BI1442" s="68"/>
      <c r="BJ1442" s="68"/>
      <c r="BK1442" s="68"/>
      <c r="BL1442" s="68"/>
    </row>
    <row r="1443" spans="27:64">
      <c r="AA1443" s="68"/>
      <c r="AB1443" s="68"/>
      <c r="AC1443" s="68"/>
      <c r="AD1443" s="68"/>
      <c r="AE1443" s="68"/>
      <c r="AG1443" s="167"/>
      <c r="AN1443" s="68"/>
      <c r="AO1443" s="68"/>
      <c r="AP1443" s="68"/>
      <c r="AQ1443" s="68"/>
      <c r="AR1443" s="68"/>
      <c r="AS1443" s="68"/>
      <c r="AT1443" s="68"/>
      <c r="AU1443" s="68"/>
    </row>
    <row r="1444" spans="27:64">
      <c r="AA1444" s="68"/>
      <c r="AB1444" s="68"/>
      <c r="AC1444" s="68"/>
      <c r="AD1444" s="68"/>
      <c r="AE1444" s="68"/>
      <c r="AG1444" s="167"/>
      <c r="AN1444" s="68"/>
      <c r="AO1444" s="68"/>
      <c r="AP1444" s="68"/>
      <c r="AQ1444" s="68"/>
      <c r="AR1444" s="68"/>
      <c r="AS1444" s="68"/>
      <c r="AT1444" s="68"/>
      <c r="AU1444" s="68"/>
    </row>
    <row r="1445" spans="27:64">
      <c r="AA1445" s="68"/>
      <c r="AB1445" s="68"/>
      <c r="AC1445" s="68"/>
      <c r="AD1445" s="68"/>
      <c r="AE1445" s="68"/>
      <c r="AG1445" s="167"/>
      <c r="AN1445" s="68"/>
      <c r="AO1445" s="68"/>
      <c r="AP1445" s="68"/>
      <c r="AQ1445" s="68"/>
      <c r="AR1445" s="68"/>
      <c r="AS1445" s="68"/>
      <c r="AT1445" s="68"/>
      <c r="AU1445" s="68"/>
    </row>
    <row r="1446" spans="27:64">
      <c r="AA1446" s="68"/>
      <c r="AB1446" s="68"/>
      <c r="AC1446" s="68"/>
      <c r="AD1446" s="68"/>
      <c r="AE1446" s="68"/>
      <c r="AG1446" s="167"/>
      <c r="AN1446" s="68"/>
      <c r="AO1446" s="68"/>
      <c r="AP1446" s="68"/>
      <c r="AQ1446" s="68"/>
      <c r="AR1446" s="68"/>
      <c r="AS1446" s="68"/>
      <c r="AT1446" s="68"/>
      <c r="AU1446" s="68"/>
      <c r="AV1446" s="68"/>
      <c r="AW1446" s="68"/>
      <c r="AX1446" s="68"/>
      <c r="AY1446" s="68"/>
      <c r="AZ1446" s="68"/>
      <c r="BA1446" s="68"/>
      <c r="BB1446" s="68"/>
      <c r="BC1446" s="68"/>
      <c r="BD1446" s="68"/>
      <c r="BE1446" s="68"/>
      <c r="BF1446" s="68"/>
      <c r="BG1446" s="68"/>
      <c r="BH1446" s="68"/>
      <c r="BI1446" s="68"/>
      <c r="BJ1446" s="68"/>
      <c r="BK1446" s="68"/>
      <c r="BL1446" s="68"/>
    </row>
    <row r="1447" spans="27:64">
      <c r="AA1447" s="68"/>
      <c r="AB1447" s="68"/>
      <c r="AC1447" s="68"/>
      <c r="AD1447" s="68"/>
      <c r="AE1447" s="68"/>
      <c r="AG1447" s="167"/>
      <c r="AN1447" s="68"/>
      <c r="AO1447" s="68"/>
      <c r="AP1447" s="68"/>
      <c r="AQ1447" s="68"/>
      <c r="AR1447" s="68"/>
      <c r="AS1447" s="68"/>
      <c r="AT1447" s="68"/>
      <c r="AU1447" s="68"/>
      <c r="AV1447" s="68"/>
      <c r="AX1447" s="68"/>
    </row>
    <row r="1448" spans="27:64">
      <c r="AA1448" s="68"/>
      <c r="AB1448" s="68"/>
      <c r="AC1448" s="68"/>
      <c r="AD1448" s="68"/>
      <c r="AE1448" s="68"/>
      <c r="AG1448" s="167"/>
      <c r="AN1448" s="68"/>
      <c r="AO1448" s="68"/>
      <c r="AP1448" s="68"/>
      <c r="AQ1448" s="68"/>
      <c r="AR1448" s="68"/>
      <c r="AS1448" s="68"/>
      <c r="AT1448" s="68"/>
      <c r="AU1448" s="68"/>
      <c r="AV1448" s="68"/>
      <c r="AX1448" s="68"/>
      <c r="AY1448" s="68"/>
      <c r="AZ1448" s="68"/>
      <c r="BA1448" s="68"/>
      <c r="BB1448" s="68"/>
      <c r="BC1448" s="68"/>
      <c r="BD1448" s="68"/>
      <c r="BE1448" s="68"/>
      <c r="BF1448" s="68"/>
      <c r="BG1448" s="68"/>
      <c r="BH1448" s="68"/>
      <c r="BI1448" s="68"/>
      <c r="BJ1448" s="68"/>
      <c r="BK1448" s="68"/>
      <c r="BL1448" s="68"/>
    </row>
    <row r="1449" spans="27:64">
      <c r="AA1449" s="68"/>
      <c r="AB1449" s="68"/>
      <c r="AC1449" s="68"/>
      <c r="AD1449" s="68"/>
      <c r="AE1449" s="68"/>
      <c r="AG1449" s="167"/>
      <c r="AN1449" s="68"/>
      <c r="AO1449" s="68"/>
      <c r="AP1449" s="68"/>
      <c r="AQ1449" s="68"/>
      <c r="AR1449" s="68"/>
      <c r="AS1449" s="68"/>
      <c r="AT1449" s="68"/>
      <c r="AU1449" s="68"/>
      <c r="AV1449" s="68"/>
      <c r="AW1449" s="68"/>
      <c r="AX1449" s="68"/>
      <c r="AY1449" s="68"/>
      <c r="AZ1449" s="68"/>
      <c r="BA1449" s="68"/>
      <c r="BB1449" s="68"/>
      <c r="BC1449" s="68"/>
      <c r="BD1449" s="68"/>
      <c r="BE1449" s="68"/>
      <c r="BF1449" s="68"/>
      <c r="BG1449" s="68"/>
      <c r="BH1449" s="68"/>
      <c r="BI1449" s="68"/>
      <c r="BJ1449" s="68"/>
      <c r="BK1449" s="68"/>
      <c r="BL1449" s="68"/>
    </row>
    <row r="1450" spans="27:64">
      <c r="AA1450" s="68"/>
      <c r="AB1450" s="68"/>
      <c r="AC1450" s="68"/>
      <c r="AD1450" s="68"/>
      <c r="AE1450" s="68"/>
      <c r="AG1450" s="167"/>
      <c r="AN1450" s="68"/>
      <c r="AO1450" s="68"/>
      <c r="AP1450" s="68"/>
      <c r="AQ1450" s="68"/>
      <c r="AR1450" s="68"/>
      <c r="AS1450" s="68"/>
      <c r="AT1450" s="68"/>
      <c r="AU1450" s="68"/>
      <c r="AV1450" s="68"/>
      <c r="AW1450" s="68"/>
      <c r="AX1450" s="68"/>
      <c r="AY1450" s="68"/>
      <c r="AZ1450" s="68"/>
      <c r="BA1450" s="68"/>
      <c r="BB1450" s="68"/>
      <c r="BC1450" s="68"/>
      <c r="BD1450" s="68"/>
      <c r="BE1450" s="68"/>
      <c r="BF1450" s="68"/>
      <c r="BG1450" s="68"/>
      <c r="BH1450" s="68"/>
      <c r="BI1450" s="68"/>
      <c r="BJ1450" s="68"/>
      <c r="BK1450" s="68"/>
      <c r="BL1450" s="68"/>
    </row>
    <row r="1451" spans="27:64">
      <c r="AA1451" s="68"/>
      <c r="AB1451" s="68"/>
      <c r="AC1451" s="68"/>
      <c r="AD1451" s="68"/>
      <c r="AE1451" s="68"/>
      <c r="AG1451" s="167"/>
      <c r="AN1451" s="68"/>
      <c r="AO1451" s="68"/>
      <c r="AP1451" s="68"/>
      <c r="AQ1451" s="68"/>
      <c r="AR1451" s="68"/>
      <c r="AS1451" s="68"/>
      <c r="AT1451" s="68"/>
      <c r="AU1451" s="68"/>
      <c r="AV1451" s="68"/>
    </row>
    <row r="1452" spans="27:64">
      <c r="AA1452" s="68"/>
      <c r="AB1452" s="68"/>
      <c r="AC1452" s="68"/>
      <c r="AD1452" s="68"/>
      <c r="AE1452" s="68"/>
      <c r="AG1452" s="167"/>
      <c r="AN1452" s="68"/>
      <c r="AO1452" s="68"/>
      <c r="AP1452" s="68"/>
      <c r="AQ1452" s="68"/>
      <c r="AR1452" s="68"/>
      <c r="AS1452" s="68"/>
      <c r="AT1452" s="68"/>
      <c r="AU1452" s="68"/>
    </row>
    <row r="1453" spans="27:64">
      <c r="AA1453" s="68"/>
      <c r="AB1453" s="68"/>
      <c r="AC1453" s="68"/>
      <c r="AD1453" s="68"/>
      <c r="AE1453" s="68"/>
      <c r="AG1453" s="167"/>
      <c r="AN1453" s="68"/>
      <c r="AO1453" s="68"/>
      <c r="AP1453" s="68"/>
      <c r="AQ1453" s="68"/>
      <c r="AR1453" s="68"/>
      <c r="AS1453" s="68"/>
      <c r="AT1453" s="68"/>
      <c r="AU1453" s="68"/>
      <c r="AV1453" s="68"/>
      <c r="AX1453" s="68"/>
    </row>
    <row r="1454" spans="27:64">
      <c r="AA1454" s="68"/>
      <c r="AB1454" s="68"/>
      <c r="AC1454" s="68"/>
      <c r="AD1454" s="68"/>
      <c r="AE1454" s="68"/>
      <c r="AG1454" s="167"/>
      <c r="AN1454" s="68"/>
      <c r="AO1454" s="68"/>
      <c r="AP1454" s="68"/>
      <c r="AQ1454" s="68"/>
      <c r="AR1454" s="68"/>
      <c r="AS1454" s="68"/>
      <c r="AT1454" s="68"/>
      <c r="AU1454" s="68"/>
      <c r="AV1454" s="68"/>
      <c r="AX1454" s="68"/>
      <c r="AY1454" s="68"/>
      <c r="AZ1454" s="68"/>
      <c r="BA1454" s="68"/>
      <c r="BB1454" s="68"/>
      <c r="BC1454" s="68"/>
      <c r="BD1454" s="68"/>
      <c r="BE1454" s="68"/>
      <c r="BF1454" s="68"/>
      <c r="BG1454" s="68"/>
      <c r="BH1454" s="68"/>
      <c r="BI1454" s="68"/>
      <c r="BJ1454" s="68"/>
      <c r="BK1454" s="68"/>
      <c r="BL1454" s="68"/>
    </row>
    <row r="1455" spans="27:64">
      <c r="AA1455" s="68"/>
      <c r="AB1455" s="68"/>
      <c r="AC1455" s="68"/>
      <c r="AD1455" s="68"/>
      <c r="AE1455" s="68"/>
      <c r="AG1455" s="167"/>
      <c r="AN1455" s="68"/>
      <c r="AO1455" s="68"/>
      <c r="AP1455" s="68"/>
      <c r="AQ1455" s="68"/>
      <c r="AR1455" s="68"/>
      <c r="AS1455" s="68"/>
      <c r="AT1455" s="68"/>
      <c r="AU1455" s="68"/>
      <c r="AV1455" s="68"/>
      <c r="AW1455" s="68"/>
      <c r="AX1455" s="68"/>
      <c r="AY1455" s="68"/>
      <c r="AZ1455" s="68"/>
      <c r="BA1455" s="68"/>
      <c r="BB1455" s="68"/>
      <c r="BC1455" s="68"/>
      <c r="BD1455" s="68"/>
      <c r="BE1455" s="68"/>
      <c r="BF1455" s="68"/>
      <c r="BG1455" s="68"/>
      <c r="BH1455" s="68"/>
      <c r="BI1455" s="68"/>
      <c r="BJ1455" s="68"/>
      <c r="BK1455" s="68"/>
      <c r="BL1455" s="68"/>
    </row>
    <row r="1456" spans="27:64">
      <c r="AA1456" s="68"/>
      <c r="AB1456" s="68"/>
      <c r="AC1456" s="68"/>
      <c r="AD1456" s="68"/>
      <c r="AE1456" s="68"/>
      <c r="AG1456" s="167"/>
      <c r="AN1456" s="68"/>
      <c r="AO1456" s="68"/>
      <c r="AP1456" s="68"/>
      <c r="AQ1456" s="68"/>
      <c r="AR1456" s="68"/>
      <c r="AS1456" s="68"/>
      <c r="AT1456" s="68"/>
      <c r="AU1456" s="68"/>
      <c r="AV1456" s="68"/>
      <c r="AW1456" s="68"/>
      <c r="AX1456" s="68"/>
      <c r="AY1456" s="68"/>
      <c r="AZ1456" s="68"/>
      <c r="BA1456" s="68"/>
      <c r="BB1456" s="68"/>
      <c r="BC1456" s="68"/>
      <c r="BD1456" s="68"/>
      <c r="BE1456" s="68"/>
      <c r="BF1456" s="68"/>
      <c r="BG1456" s="68"/>
      <c r="BH1456" s="68"/>
      <c r="BI1456" s="68"/>
      <c r="BJ1456" s="68"/>
      <c r="BK1456" s="68"/>
      <c r="BL1456" s="68"/>
    </row>
    <row r="1457" spans="27:64">
      <c r="AA1457" s="68"/>
      <c r="AB1457" s="68"/>
      <c r="AC1457" s="68"/>
      <c r="AD1457" s="68"/>
      <c r="AE1457" s="68"/>
      <c r="AG1457" s="167"/>
      <c r="AN1457" s="68"/>
      <c r="AO1457" s="68"/>
      <c r="AP1457" s="68"/>
      <c r="AQ1457" s="68"/>
      <c r="AR1457" s="68"/>
      <c r="AS1457" s="68"/>
      <c r="AT1457" s="68"/>
      <c r="AU1457" s="68"/>
    </row>
    <row r="1458" spans="27:64">
      <c r="AA1458" s="68"/>
      <c r="AB1458" s="68"/>
      <c r="AC1458" s="68"/>
      <c r="AD1458" s="68"/>
      <c r="AE1458" s="68"/>
      <c r="AG1458" s="167"/>
      <c r="AN1458" s="68"/>
      <c r="AO1458" s="68"/>
      <c r="AP1458" s="68"/>
      <c r="AQ1458" s="68"/>
      <c r="AR1458" s="68"/>
      <c r="AS1458" s="68"/>
      <c r="AT1458" s="68"/>
      <c r="AU1458" s="68"/>
    </row>
    <row r="1459" spans="27:64">
      <c r="AA1459" s="68"/>
      <c r="AB1459" s="68"/>
      <c r="AC1459" s="68"/>
      <c r="AD1459" s="68"/>
      <c r="AE1459" s="68"/>
      <c r="AG1459" s="167"/>
      <c r="AN1459" s="68"/>
      <c r="AO1459" s="68"/>
      <c r="AP1459" s="68"/>
      <c r="AQ1459" s="68"/>
      <c r="AR1459" s="68"/>
      <c r="AS1459" s="68"/>
      <c r="AT1459" s="68"/>
      <c r="AU1459" s="68"/>
      <c r="AV1459" s="68"/>
      <c r="AX1459" s="68"/>
      <c r="AY1459" s="68"/>
      <c r="AZ1459" s="68"/>
      <c r="BA1459" s="68"/>
      <c r="BB1459" s="68"/>
      <c r="BC1459" s="68"/>
      <c r="BD1459" s="68"/>
      <c r="BE1459" s="68"/>
      <c r="BF1459" s="68"/>
      <c r="BG1459" s="68"/>
      <c r="BH1459" s="68"/>
      <c r="BI1459" s="68"/>
      <c r="BJ1459" s="68"/>
      <c r="BK1459" s="68"/>
      <c r="BL1459" s="68"/>
    </row>
    <row r="1460" spans="27:64">
      <c r="AA1460" s="68"/>
      <c r="AB1460" s="68"/>
      <c r="AC1460" s="68"/>
      <c r="AD1460" s="68"/>
      <c r="AE1460" s="68"/>
      <c r="AG1460" s="167"/>
      <c r="AN1460" s="68"/>
      <c r="AO1460" s="68"/>
      <c r="AP1460" s="68"/>
      <c r="AQ1460" s="68"/>
      <c r="AR1460" s="68"/>
      <c r="AS1460" s="68"/>
      <c r="AT1460" s="68"/>
      <c r="AU1460" s="68"/>
      <c r="AV1460" s="68"/>
      <c r="AW1460" s="68"/>
      <c r="AX1460" s="68"/>
      <c r="AY1460" s="68"/>
      <c r="AZ1460" s="68"/>
      <c r="BA1460" s="68"/>
      <c r="BB1460" s="68"/>
      <c r="BC1460" s="68"/>
      <c r="BD1460" s="68"/>
      <c r="BE1460" s="68"/>
      <c r="BF1460" s="68"/>
      <c r="BG1460" s="68"/>
      <c r="BH1460" s="68"/>
      <c r="BI1460" s="68"/>
      <c r="BJ1460" s="68"/>
      <c r="BK1460" s="68"/>
      <c r="BL1460" s="68"/>
    </row>
    <row r="1461" spans="27:64">
      <c r="AA1461" s="68"/>
      <c r="AB1461" s="68"/>
      <c r="AC1461" s="68"/>
      <c r="AD1461" s="68"/>
      <c r="AE1461" s="68"/>
      <c r="AG1461" s="167"/>
      <c r="AN1461" s="68"/>
      <c r="AO1461" s="68"/>
      <c r="AP1461" s="68"/>
      <c r="AQ1461" s="68"/>
      <c r="AR1461" s="68"/>
      <c r="AS1461" s="68"/>
      <c r="AT1461" s="68"/>
      <c r="AU1461" s="68"/>
      <c r="AV1461" s="68"/>
      <c r="AW1461" s="68"/>
      <c r="AX1461" s="68"/>
      <c r="AY1461" s="68"/>
      <c r="AZ1461" s="68"/>
      <c r="BA1461" s="68"/>
      <c r="BB1461" s="68"/>
      <c r="BC1461" s="68"/>
      <c r="BD1461" s="68"/>
      <c r="BE1461" s="68"/>
      <c r="BF1461" s="68"/>
      <c r="BG1461" s="68"/>
      <c r="BH1461" s="68"/>
      <c r="BI1461" s="68"/>
      <c r="BJ1461" s="68"/>
      <c r="BK1461" s="68"/>
      <c r="BL1461" s="68"/>
    </row>
    <row r="1462" spans="27:64">
      <c r="AA1462" s="68"/>
      <c r="AB1462" s="68"/>
      <c r="AC1462" s="68"/>
      <c r="AD1462" s="68"/>
      <c r="AE1462" s="68"/>
      <c r="AG1462" s="167"/>
      <c r="AN1462" s="68"/>
      <c r="AO1462" s="68"/>
      <c r="AP1462" s="68"/>
      <c r="AQ1462" s="68"/>
      <c r="AR1462" s="68"/>
      <c r="AS1462" s="68"/>
      <c r="AT1462" s="68"/>
      <c r="AU1462" s="68"/>
    </row>
    <row r="1463" spans="27:64">
      <c r="AA1463" s="68"/>
      <c r="AB1463" s="68"/>
      <c r="AC1463" s="68"/>
      <c r="AD1463" s="68"/>
      <c r="AE1463" s="68"/>
      <c r="AG1463" s="167"/>
      <c r="AN1463" s="68"/>
      <c r="AO1463" s="68"/>
      <c r="AP1463" s="68"/>
      <c r="AQ1463" s="68"/>
      <c r="AR1463" s="68"/>
      <c r="AS1463" s="68"/>
      <c r="AT1463" s="68"/>
      <c r="AU1463" s="68"/>
      <c r="AV1463" s="68"/>
      <c r="AW1463" s="68"/>
      <c r="AX1463" s="68"/>
      <c r="AY1463" s="68"/>
      <c r="AZ1463" s="68"/>
      <c r="BA1463" s="68"/>
      <c r="BB1463" s="68"/>
      <c r="BC1463" s="68"/>
      <c r="BD1463" s="68"/>
      <c r="BE1463" s="68"/>
      <c r="BF1463" s="68"/>
      <c r="BG1463" s="68"/>
      <c r="BH1463" s="68"/>
      <c r="BI1463" s="68"/>
      <c r="BJ1463" s="68"/>
      <c r="BK1463" s="68"/>
      <c r="BL1463" s="68"/>
    </row>
    <row r="1464" spans="27:64">
      <c r="AA1464" s="68"/>
      <c r="AB1464" s="68"/>
      <c r="AC1464" s="68"/>
      <c r="AD1464" s="68"/>
      <c r="AE1464" s="68"/>
      <c r="AG1464" s="167"/>
      <c r="AN1464" s="68"/>
      <c r="AO1464" s="68"/>
      <c r="AP1464" s="68"/>
      <c r="AQ1464" s="68"/>
      <c r="AR1464" s="68"/>
      <c r="AS1464" s="68"/>
      <c r="AT1464" s="68"/>
      <c r="AU1464" s="68"/>
      <c r="AV1464" s="68"/>
    </row>
    <row r="1465" spans="27:64">
      <c r="AA1465" s="68"/>
      <c r="AB1465" s="68"/>
      <c r="AC1465" s="68"/>
      <c r="AD1465" s="68"/>
      <c r="AE1465" s="68"/>
      <c r="AG1465" s="167"/>
      <c r="AN1465" s="68"/>
      <c r="AO1465" s="68"/>
      <c r="AP1465" s="68"/>
      <c r="AQ1465" s="68"/>
      <c r="AR1465" s="68"/>
      <c r="AS1465" s="68"/>
      <c r="AT1465" s="68"/>
      <c r="AU1465" s="68"/>
      <c r="AV1465" s="68"/>
    </row>
    <row r="1466" spans="27:64">
      <c r="AA1466" s="68"/>
      <c r="AB1466" s="68"/>
      <c r="AC1466" s="68"/>
      <c r="AD1466" s="68"/>
      <c r="AE1466" s="68"/>
      <c r="AG1466" s="167"/>
      <c r="AN1466" s="68"/>
      <c r="AO1466" s="68"/>
      <c r="AP1466" s="68"/>
      <c r="AQ1466" s="68"/>
      <c r="AR1466" s="68"/>
      <c r="AS1466" s="68"/>
      <c r="AT1466" s="68"/>
      <c r="AU1466" s="68"/>
      <c r="AV1466" s="68"/>
    </row>
    <row r="1467" spans="27:64">
      <c r="AA1467" s="68"/>
      <c r="AB1467" s="68"/>
      <c r="AC1467" s="68"/>
      <c r="AD1467" s="68"/>
      <c r="AE1467" s="68"/>
      <c r="AG1467" s="167"/>
      <c r="AN1467" s="68"/>
      <c r="AO1467" s="68"/>
      <c r="AP1467" s="68"/>
      <c r="AQ1467" s="68"/>
      <c r="AR1467" s="68"/>
      <c r="AS1467" s="68"/>
      <c r="AT1467" s="68"/>
      <c r="AU1467" s="68"/>
      <c r="AV1467" s="68"/>
      <c r="AW1467" s="68"/>
      <c r="AX1467" s="68"/>
      <c r="AY1467" s="68"/>
      <c r="AZ1467" s="68"/>
      <c r="BA1467" s="68"/>
      <c r="BB1467" s="68"/>
      <c r="BC1467" s="68"/>
      <c r="BD1467" s="68"/>
      <c r="BE1467" s="68"/>
      <c r="BF1467" s="68"/>
      <c r="BG1467" s="68"/>
      <c r="BH1467" s="68"/>
      <c r="BI1467" s="68"/>
      <c r="BJ1467" s="68"/>
      <c r="BK1467" s="68"/>
      <c r="BL1467" s="68"/>
    </row>
    <row r="1468" spans="27:64">
      <c r="AA1468" s="68"/>
      <c r="AB1468" s="68"/>
      <c r="AC1468" s="68"/>
      <c r="AD1468" s="68"/>
      <c r="AE1468" s="68"/>
      <c r="AG1468" s="167"/>
      <c r="AN1468" s="68"/>
      <c r="AO1468" s="68"/>
      <c r="AP1468" s="68"/>
      <c r="AQ1468" s="68"/>
      <c r="AR1468" s="68"/>
      <c r="AS1468" s="68"/>
      <c r="AT1468" s="68"/>
      <c r="AU1468" s="68"/>
      <c r="AV1468" s="68"/>
      <c r="AW1468" s="68"/>
      <c r="AX1468" s="68"/>
      <c r="AY1468" s="68"/>
      <c r="AZ1468" s="68"/>
      <c r="BA1468" s="68"/>
      <c r="BB1468" s="68"/>
      <c r="BC1468" s="68"/>
      <c r="BD1468" s="68"/>
      <c r="BE1468" s="68"/>
      <c r="BF1468" s="68"/>
      <c r="BG1468" s="68"/>
      <c r="BH1468" s="68"/>
      <c r="BI1468" s="68"/>
      <c r="BJ1468" s="68"/>
      <c r="BK1468" s="68"/>
      <c r="BL1468" s="68"/>
    </row>
    <row r="1469" spans="27:64">
      <c r="AA1469" s="68"/>
      <c r="AB1469" s="68"/>
      <c r="AC1469" s="68"/>
      <c r="AD1469" s="68"/>
      <c r="AE1469" s="68"/>
      <c r="AG1469" s="167"/>
      <c r="AN1469" s="68"/>
      <c r="AO1469" s="68"/>
      <c r="AP1469" s="68"/>
      <c r="AQ1469" s="68"/>
      <c r="AR1469" s="68"/>
      <c r="AS1469" s="68"/>
      <c r="AT1469" s="68"/>
      <c r="AU1469" s="68"/>
    </row>
    <row r="1470" spans="27:64">
      <c r="AA1470" s="68"/>
      <c r="AB1470" s="68"/>
      <c r="AC1470" s="68"/>
      <c r="AD1470" s="68"/>
      <c r="AE1470" s="68"/>
      <c r="AG1470" s="167"/>
      <c r="AN1470" s="68"/>
      <c r="AO1470" s="68"/>
      <c r="AP1470" s="68"/>
      <c r="AQ1470" s="68"/>
      <c r="AR1470" s="68"/>
      <c r="AS1470" s="68"/>
      <c r="AT1470" s="68"/>
      <c r="AU1470" s="68"/>
      <c r="AV1470" s="68"/>
      <c r="AW1470" s="68"/>
      <c r="AX1470" s="68"/>
      <c r="AY1470" s="68"/>
      <c r="AZ1470" s="68"/>
      <c r="BA1470" s="68"/>
      <c r="BB1470" s="68"/>
      <c r="BC1470" s="68"/>
      <c r="BD1470" s="68"/>
      <c r="BE1470" s="68"/>
      <c r="BF1470" s="68"/>
      <c r="BG1470" s="68"/>
      <c r="BH1470" s="68"/>
      <c r="BI1470" s="68"/>
      <c r="BJ1470" s="68"/>
      <c r="BK1470" s="68"/>
      <c r="BL1470" s="68"/>
    </row>
    <row r="1471" spans="27:64">
      <c r="AA1471" s="68"/>
      <c r="AB1471" s="68"/>
      <c r="AC1471" s="68"/>
      <c r="AD1471" s="68"/>
      <c r="AE1471" s="68"/>
      <c r="AG1471" s="167"/>
      <c r="AN1471" s="68"/>
      <c r="AO1471" s="68"/>
      <c r="AP1471" s="68"/>
      <c r="AQ1471" s="68"/>
      <c r="AR1471" s="68"/>
      <c r="AS1471" s="68"/>
      <c r="AT1471" s="68"/>
      <c r="AU1471" s="68"/>
      <c r="AV1471" s="68"/>
    </row>
    <row r="1472" spans="27:64">
      <c r="AA1472" s="68"/>
      <c r="AB1472" s="68"/>
      <c r="AC1472" s="68"/>
      <c r="AD1472" s="68"/>
      <c r="AE1472" s="68"/>
      <c r="AG1472" s="167"/>
      <c r="AN1472" s="68"/>
      <c r="AO1472" s="68"/>
      <c r="AP1472" s="68"/>
      <c r="AQ1472" s="68"/>
      <c r="AR1472" s="68"/>
      <c r="AS1472" s="68"/>
      <c r="AT1472" s="68"/>
      <c r="AU1472" s="68"/>
      <c r="AV1472" s="68"/>
    </row>
    <row r="1473" spans="27:64">
      <c r="AA1473" s="68"/>
      <c r="AB1473" s="68"/>
      <c r="AC1473" s="68"/>
      <c r="AD1473" s="68"/>
      <c r="AE1473" s="68"/>
      <c r="AG1473" s="167"/>
      <c r="AN1473" s="68"/>
      <c r="AO1473" s="68"/>
      <c r="AP1473" s="68"/>
      <c r="AQ1473" s="68"/>
      <c r="AR1473" s="68"/>
      <c r="AS1473" s="68"/>
      <c r="AT1473" s="68"/>
      <c r="AU1473" s="68"/>
    </row>
    <row r="1474" spans="27:64">
      <c r="AA1474" s="68"/>
      <c r="AB1474" s="68"/>
      <c r="AC1474" s="68"/>
      <c r="AD1474" s="68"/>
      <c r="AE1474" s="68"/>
      <c r="AG1474" s="167"/>
      <c r="AN1474" s="68"/>
      <c r="AO1474" s="68"/>
      <c r="AP1474" s="68"/>
      <c r="AQ1474" s="68"/>
      <c r="AR1474" s="68"/>
      <c r="AS1474" s="68"/>
      <c r="AT1474" s="68"/>
      <c r="AU1474" s="68"/>
      <c r="AV1474" s="68"/>
      <c r="AX1474" s="68"/>
      <c r="AY1474" s="68"/>
      <c r="AZ1474" s="68"/>
      <c r="BA1474" s="68"/>
      <c r="BB1474" s="68"/>
      <c r="BC1474" s="68"/>
      <c r="BD1474" s="68"/>
      <c r="BE1474" s="68"/>
      <c r="BF1474" s="68"/>
      <c r="BG1474" s="68"/>
      <c r="BH1474" s="68"/>
      <c r="BI1474" s="68"/>
      <c r="BJ1474" s="68"/>
      <c r="BK1474" s="68"/>
      <c r="BL1474" s="68"/>
    </row>
    <row r="1475" spans="27:64">
      <c r="AA1475" s="68"/>
      <c r="AB1475" s="68"/>
      <c r="AC1475" s="68"/>
      <c r="AD1475" s="68"/>
      <c r="AE1475" s="68"/>
      <c r="AG1475" s="167"/>
      <c r="AN1475" s="68"/>
      <c r="AO1475" s="68"/>
      <c r="AP1475" s="68"/>
      <c r="AQ1475" s="68"/>
      <c r="AR1475" s="68"/>
      <c r="AS1475" s="68"/>
      <c r="AT1475" s="68"/>
      <c r="AU1475" s="68"/>
      <c r="AV1475" s="68"/>
      <c r="AX1475" s="68"/>
    </row>
    <row r="1476" spans="27:64">
      <c r="AA1476" s="68"/>
      <c r="AB1476" s="68"/>
      <c r="AC1476" s="68"/>
      <c r="AD1476" s="68"/>
      <c r="AE1476" s="68"/>
      <c r="AG1476" s="167"/>
      <c r="AN1476" s="68"/>
      <c r="AO1476" s="68"/>
      <c r="AP1476" s="68"/>
      <c r="AQ1476" s="68"/>
      <c r="AR1476" s="68"/>
      <c r="AS1476" s="68"/>
      <c r="AT1476" s="68"/>
      <c r="AU1476" s="68"/>
      <c r="AV1476" s="68"/>
      <c r="AX1476" s="68"/>
    </row>
    <row r="1477" spans="27:64">
      <c r="AA1477" s="68"/>
      <c r="AB1477" s="68"/>
      <c r="AC1477" s="68"/>
      <c r="AD1477" s="68"/>
      <c r="AE1477" s="68"/>
      <c r="AG1477" s="167"/>
      <c r="AN1477" s="68"/>
      <c r="AO1477" s="68"/>
      <c r="AP1477" s="68"/>
      <c r="AQ1477" s="68"/>
      <c r="AR1477" s="68"/>
      <c r="AS1477" s="68"/>
      <c r="AT1477" s="68"/>
      <c r="AU1477" s="68"/>
      <c r="AV1477" s="68"/>
      <c r="AW1477" s="68"/>
      <c r="AX1477" s="68"/>
      <c r="AY1477" s="68"/>
      <c r="AZ1477" s="68"/>
      <c r="BA1477" s="68"/>
      <c r="BB1477" s="68"/>
      <c r="BC1477" s="68"/>
      <c r="BD1477" s="68"/>
      <c r="BE1477" s="68"/>
      <c r="BF1477" s="68"/>
      <c r="BG1477" s="68"/>
      <c r="BH1477" s="68"/>
      <c r="BI1477" s="68"/>
      <c r="BJ1477" s="68"/>
      <c r="BK1477" s="68"/>
      <c r="BL1477" s="68"/>
    </row>
    <row r="1478" spans="27:64">
      <c r="AA1478" s="68"/>
      <c r="AB1478" s="68"/>
      <c r="AC1478" s="68"/>
      <c r="AD1478" s="68"/>
      <c r="AE1478" s="68"/>
      <c r="AG1478" s="167"/>
      <c r="AN1478" s="68"/>
      <c r="AO1478" s="68"/>
      <c r="AP1478" s="68"/>
      <c r="AQ1478" s="68"/>
      <c r="AR1478" s="68"/>
      <c r="AS1478" s="68"/>
      <c r="AT1478" s="68"/>
      <c r="AU1478" s="68"/>
      <c r="AV1478" s="68"/>
      <c r="AW1478" s="68"/>
      <c r="AX1478" s="68"/>
      <c r="AY1478" s="68"/>
      <c r="AZ1478" s="68"/>
      <c r="BA1478" s="68"/>
      <c r="BB1478" s="68"/>
      <c r="BC1478" s="68"/>
      <c r="BD1478" s="68"/>
      <c r="BE1478" s="68"/>
      <c r="BF1478" s="68"/>
      <c r="BG1478" s="68"/>
      <c r="BH1478" s="68"/>
      <c r="BI1478" s="68"/>
      <c r="BJ1478" s="68"/>
      <c r="BK1478" s="68"/>
      <c r="BL1478" s="68"/>
    </row>
    <row r="1479" spans="27:64">
      <c r="AA1479" s="68"/>
      <c r="AB1479" s="68"/>
      <c r="AC1479" s="68"/>
      <c r="AD1479" s="68"/>
      <c r="AE1479" s="68"/>
      <c r="AG1479" s="167"/>
      <c r="AN1479" s="68"/>
      <c r="AO1479" s="68"/>
      <c r="AP1479" s="68"/>
      <c r="AQ1479" s="68"/>
      <c r="AR1479" s="68"/>
      <c r="AS1479" s="68"/>
      <c r="AT1479" s="68"/>
      <c r="AU1479" s="68"/>
      <c r="AV1479" s="68"/>
      <c r="AW1479" s="68"/>
      <c r="AX1479" s="68"/>
      <c r="AY1479" s="68"/>
      <c r="AZ1479" s="68"/>
      <c r="BA1479" s="68"/>
      <c r="BB1479" s="68"/>
      <c r="BC1479" s="68"/>
      <c r="BD1479" s="68"/>
      <c r="BE1479" s="68"/>
      <c r="BF1479" s="68"/>
      <c r="BG1479" s="68"/>
      <c r="BH1479" s="68"/>
      <c r="BI1479" s="68"/>
      <c r="BJ1479" s="68"/>
      <c r="BK1479" s="68"/>
      <c r="BL1479" s="68"/>
    </row>
    <row r="1480" spans="27:64">
      <c r="AA1480" s="68"/>
      <c r="AB1480" s="68"/>
      <c r="AC1480" s="68"/>
      <c r="AD1480" s="68"/>
      <c r="AE1480" s="68"/>
      <c r="AG1480" s="167"/>
      <c r="AN1480" s="68"/>
      <c r="AO1480" s="68"/>
      <c r="AP1480" s="68"/>
      <c r="AQ1480" s="68"/>
      <c r="AR1480" s="68"/>
      <c r="AS1480" s="68"/>
      <c r="AT1480" s="68"/>
      <c r="AU1480" s="68"/>
      <c r="AV1480" s="68"/>
      <c r="AW1480" s="68"/>
      <c r="AX1480" s="68"/>
      <c r="AY1480" s="68"/>
      <c r="AZ1480" s="68"/>
      <c r="BA1480" s="68"/>
      <c r="BB1480" s="68"/>
      <c r="BC1480" s="68"/>
      <c r="BD1480" s="68"/>
      <c r="BE1480" s="68"/>
      <c r="BF1480" s="68"/>
      <c r="BG1480" s="68"/>
      <c r="BH1480" s="68"/>
      <c r="BI1480" s="68"/>
      <c r="BJ1480" s="68"/>
      <c r="BK1480" s="68"/>
      <c r="BL1480" s="68"/>
    </row>
    <row r="1481" spans="27:64">
      <c r="AA1481" s="68"/>
      <c r="AB1481" s="68"/>
      <c r="AC1481" s="68"/>
      <c r="AD1481" s="68"/>
      <c r="AE1481" s="68"/>
      <c r="AG1481" s="167"/>
      <c r="AN1481" s="68"/>
      <c r="AO1481" s="68"/>
      <c r="AP1481" s="68"/>
      <c r="AQ1481" s="68"/>
      <c r="AR1481" s="68"/>
      <c r="AS1481" s="68"/>
      <c r="AT1481" s="68"/>
      <c r="AU1481" s="68"/>
      <c r="AV1481" s="68"/>
    </row>
    <row r="1482" spans="27:64">
      <c r="AA1482" s="68"/>
      <c r="AB1482" s="68"/>
      <c r="AC1482" s="68"/>
      <c r="AD1482" s="68"/>
      <c r="AE1482" s="68"/>
      <c r="AG1482" s="167"/>
      <c r="AN1482" s="68"/>
      <c r="AO1482" s="68"/>
      <c r="AP1482" s="68"/>
      <c r="AQ1482" s="68"/>
      <c r="AR1482" s="68"/>
      <c r="AS1482" s="68"/>
      <c r="AT1482" s="68"/>
      <c r="AU1482" s="68"/>
    </row>
    <row r="1483" spans="27:64">
      <c r="AA1483" s="68"/>
      <c r="AB1483" s="68"/>
      <c r="AC1483" s="68"/>
      <c r="AD1483" s="68"/>
      <c r="AE1483" s="68"/>
      <c r="AG1483" s="167"/>
      <c r="AN1483" s="68"/>
      <c r="AO1483" s="68"/>
      <c r="AP1483" s="68"/>
      <c r="AQ1483" s="68"/>
      <c r="AR1483" s="68"/>
      <c r="AS1483" s="68"/>
      <c r="AT1483" s="68"/>
      <c r="AU1483" s="68"/>
    </row>
    <row r="1484" spans="27:64">
      <c r="AA1484" s="68"/>
      <c r="AB1484" s="68"/>
      <c r="AC1484" s="68"/>
      <c r="AD1484" s="68"/>
      <c r="AE1484" s="68"/>
      <c r="AG1484" s="167"/>
      <c r="AN1484" s="68"/>
      <c r="AO1484" s="68"/>
      <c r="AP1484" s="68"/>
      <c r="AQ1484" s="68"/>
      <c r="AR1484" s="68"/>
      <c r="AS1484" s="68"/>
      <c r="AT1484" s="68"/>
      <c r="AU1484" s="68"/>
      <c r="AV1484" s="68"/>
    </row>
    <row r="1485" spans="27:64">
      <c r="AA1485" s="68"/>
      <c r="AB1485" s="68"/>
      <c r="AC1485" s="68"/>
      <c r="AD1485" s="68"/>
      <c r="AE1485" s="68"/>
      <c r="AG1485" s="167"/>
      <c r="AN1485" s="68"/>
      <c r="AO1485" s="68"/>
      <c r="AP1485" s="68"/>
      <c r="AQ1485" s="68"/>
      <c r="AR1485" s="68"/>
      <c r="AS1485" s="68"/>
      <c r="AT1485" s="68"/>
      <c r="AU1485" s="68"/>
      <c r="AV1485" s="68"/>
      <c r="AW1485" s="68"/>
      <c r="AX1485" s="68"/>
      <c r="AY1485" s="68"/>
      <c r="AZ1485" s="68"/>
      <c r="BA1485" s="68"/>
      <c r="BB1485" s="68"/>
      <c r="BC1485" s="68"/>
      <c r="BD1485" s="68"/>
      <c r="BE1485" s="68"/>
      <c r="BF1485" s="68"/>
      <c r="BG1485" s="68"/>
      <c r="BH1485" s="68"/>
      <c r="BI1485" s="68"/>
      <c r="BJ1485" s="68"/>
      <c r="BK1485" s="68"/>
      <c r="BL1485" s="68"/>
    </row>
    <row r="1486" spans="27:64">
      <c r="AA1486" s="68"/>
      <c r="AB1486" s="68"/>
      <c r="AC1486" s="68"/>
      <c r="AD1486" s="68"/>
      <c r="AE1486" s="68"/>
      <c r="AG1486" s="167"/>
      <c r="AN1486" s="68"/>
      <c r="AO1486" s="68"/>
      <c r="AP1486" s="68"/>
      <c r="AQ1486" s="68"/>
      <c r="AR1486" s="68"/>
      <c r="AS1486" s="68"/>
      <c r="AT1486" s="68"/>
      <c r="AU1486" s="68"/>
      <c r="AV1486" s="68"/>
      <c r="AW1486" s="68"/>
      <c r="AX1486" s="68"/>
      <c r="AY1486" s="68"/>
      <c r="AZ1486" s="68"/>
      <c r="BA1486" s="68"/>
      <c r="BB1486" s="68"/>
      <c r="BC1486" s="68"/>
      <c r="BD1486" s="68"/>
      <c r="BE1486" s="68"/>
      <c r="BF1486" s="68"/>
      <c r="BG1486" s="68"/>
      <c r="BH1486" s="68"/>
      <c r="BI1486" s="68"/>
      <c r="BJ1486" s="68"/>
      <c r="BK1486" s="68"/>
      <c r="BL1486" s="68"/>
    </row>
    <row r="1487" spans="27:64">
      <c r="AA1487" s="68"/>
      <c r="AB1487" s="68"/>
      <c r="AC1487" s="68"/>
      <c r="AD1487" s="68"/>
      <c r="AE1487" s="68"/>
      <c r="AG1487" s="167"/>
      <c r="AN1487" s="68"/>
      <c r="AO1487" s="68"/>
      <c r="AP1487" s="68"/>
      <c r="AQ1487" s="68"/>
      <c r="AR1487" s="68"/>
      <c r="AS1487" s="68"/>
      <c r="AT1487" s="68"/>
      <c r="AU1487" s="68"/>
    </row>
    <row r="1488" spans="27:64">
      <c r="AA1488" s="68"/>
      <c r="AB1488" s="68"/>
      <c r="AC1488" s="68"/>
      <c r="AD1488" s="68"/>
      <c r="AE1488" s="68"/>
      <c r="AG1488" s="167"/>
      <c r="AN1488" s="68"/>
      <c r="AO1488" s="68"/>
      <c r="AP1488" s="68"/>
      <c r="AQ1488" s="68"/>
      <c r="AR1488" s="68"/>
      <c r="AS1488" s="68"/>
      <c r="AT1488" s="68"/>
      <c r="AU1488" s="68"/>
      <c r="AV1488" s="68"/>
      <c r="AX1488" s="68"/>
    </row>
    <row r="1489" spans="27:64">
      <c r="AA1489" s="68"/>
      <c r="AB1489" s="68"/>
      <c r="AC1489" s="68"/>
      <c r="AD1489" s="68"/>
      <c r="AE1489" s="68"/>
      <c r="AG1489" s="167"/>
      <c r="AN1489" s="68"/>
      <c r="AO1489" s="68"/>
      <c r="AP1489" s="68"/>
      <c r="AQ1489" s="68"/>
      <c r="AR1489" s="68"/>
      <c r="AS1489" s="68"/>
      <c r="AT1489" s="68"/>
      <c r="AU1489" s="68"/>
      <c r="AV1489" s="68"/>
    </row>
    <row r="1490" spans="27:64">
      <c r="AA1490" s="68"/>
      <c r="AB1490" s="68"/>
      <c r="AC1490" s="68"/>
      <c r="AD1490" s="68"/>
      <c r="AE1490" s="68"/>
      <c r="AG1490" s="167"/>
      <c r="AN1490" s="68"/>
      <c r="AO1490" s="68"/>
      <c r="AP1490" s="68"/>
      <c r="AQ1490" s="68"/>
      <c r="AR1490" s="68"/>
      <c r="AS1490" s="68"/>
      <c r="AT1490" s="68"/>
      <c r="AU1490" s="68"/>
    </row>
    <row r="1491" spans="27:64">
      <c r="AA1491" s="68"/>
      <c r="AB1491" s="68"/>
      <c r="AC1491" s="68"/>
      <c r="AD1491" s="68"/>
      <c r="AE1491" s="68"/>
      <c r="AG1491" s="167"/>
      <c r="AN1491" s="68"/>
      <c r="AO1491" s="68"/>
      <c r="AP1491" s="68"/>
      <c r="AQ1491" s="68"/>
      <c r="AR1491" s="68"/>
      <c r="AS1491" s="68"/>
      <c r="AT1491" s="68"/>
      <c r="AU1491" s="68"/>
    </row>
    <row r="1492" spans="27:64">
      <c r="AA1492" s="68"/>
      <c r="AB1492" s="68"/>
      <c r="AC1492" s="68"/>
      <c r="AD1492" s="68"/>
      <c r="AE1492" s="68"/>
      <c r="AG1492" s="167"/>
      <c r="AN1492" s="68"/>
      <c r="AO1492" s="68"/>
      <c r="AP1492" s="68"/>
      <c r="AQ1492" s="68"/>
      <c r="AR1492" s="68"/>
      <c r="AS1492" s="68"/>
      <c r="AT1492" s="68"/>
      <c r="AU1492" s="68"/>
    </row>
    <row r="1493" spans="27:64">
      <c r="AA1493" s="68"/>
      <c r="AB1493" s="68"/>
      <c r="AC1493" s="68"/>
      <c r="AD1493" s="68"/>
      <c r="AE1493" s="68"/>
      <c r="AG1493" s="167"/>
      <c r="AN1493" s="68"/>
      <c r="AO1493" s="68"/>
      <c r="AP1493" s="68"/>
      <c r="AQ1493" s="68"/>
      <c r="AR1493" s="68"/>
      <c r="AS1493" s="68"/>
      <c r="AT1493" s="68"/>
      <c r="AU1493" s="68"/>
    </row>
    <row r="1494" spans="27:64">
      <c r="AA1494" s="68"/>
      <c r="AB1494" s="68"/>
      <c r="AC1494" s="68"/>
      <c r="AD1494" s="68"/>
      <c r="AE1494" s="68"/>
      <c r="AG1494" s="167"/>
      <c r="AN1494" s="68"/>
      <c r="AO1494" s="68"/>
      <c r="AP1494" s="68"/>
      <c r="AQ1494" s="68"/>
      <c r="AR1494" s="68"/>
      <c r="AS1494" s="68"/>
      <c r="AT1494" s="68"/>
      <c r="AU1494" s="68"/>
      <c r="AV1494" s="68"/>
      <c r="AW1494" s="68"/>
      <c r="AX1494" s="68"/>
      <c r="AY1494" s="68"/>
      <c r="AZ1494" s="68"/>
      <c r="BA1494" s="68"/>
      <c r="BB1494" s="68"/>
      <c r="BC1494" s="68"/>
      <c r="BD1494" s="68"/>
      <c r="BE1494" s="68"/>
      <c r="BF1494" s="68"/>
      <c r="BG1494" s="68"/>
      <c r="BH1494" s="68"/>
      <c r="BI1494" s="68"/>
      <c r="BJ1494" s="68"/>
      <c r="BK1494" s="68"/>
      <c r="BL1494" s="68"/>
    </row>
    <row r="1495" spans="27:64">
      <c r="AA1495" s="68"/>
      <c r="AB1495" s="68"/>
      <c r="AC1495" s="68"/>
      <c r="AD1495" s="68"/>
      <c r="AE1495" s="68"/>
      <c r="AG1495" s="167"/>
      <c r="AN1495" s="68"/>
      <c r="AO1495" s="68"/>
      <c r="AP1495" s="68"/>
      <c r="AQ1495" s="68"/>
      <c r="AR1495" s="68"/>
      <c r="AS1495" s="68"/>
      <c r="AT1495" s="68"/>
      <c r="AU1495" s="68"/>
    </row>
    <row r="1496" spans="27:64">
      <c r="AA1496" s="68"/>
      <c r="AB1496" s="68"/>
      <c r="AC1496" s="68"/>
      <c r="AD1496" s="68"/>
      <c r="AE1496" s="68"/>
      <c r="AG1496" s="167"/>
      <c r="AN1496" s="68"/>
      <c r="AO1496" s="68"/>
      <c r="AP1496" s="68"/>
      <c r="AQ1496" s="68"/>
      <c r="AR1496" s="68"/>
      <c r="AS1496" s="68"/>
      <c r="AT1496" s="68"/>
      <c r="AU1496" s="68"/>
      <c r="AV1496" s="68"/>
      <c r="AW1496" s="68"/>
      <c r="AX1496" s="68"/>
      <c r="AY1496" s="68"/>
      <c r="AZ1496" s="68"/>
      <c r="BA1496" s="68"/>
      <c r="BB1496" s="68"/>
      <c r="BC1496" s="68"/>
      <c r="BD1496" s="68"/>
      <c r="BE1496" s="68"/>
      <c r="BF1496" s="68"/>
      <c r="BG1496" s="68"/>
      <c r="BH1496" s="68"/>
      <c r="BI1496" s="68"/>
      <c r="BJ1496" s="68"/>
      <c r="BK1496" s="68"/>
      <c r="BL1496" s="68"/>
    </row>
    <row r="1497" spans="27:64">
      <c r="AA1497" s="68"/>
      <c r="AB1497" s="68"/>
      <c r="AC1497" s="68"/>
      <c r="AD1497" s="68"/>
      <c r="AE1497" s="68"/>
      <c r="AG1497" s="167"/>
      <c r="AN1497" s="68"/>
      <c r="AO1497" s="68"/>
      <c r="AP1497" s="68"/>
      <c r="AQ1497" s="68"/>
      <c r="AR1497" s="68"/>
      <c r="AS1497" s="68"/>
      <c r="AT1497" s="68"/>
      <c r="AU1497" s="68"/>
      <c r="AV1497" s="68"/>
      <c r="AX1497" s="68"/>
    </row>
    <row r="1498" spans="27:64">
      <c r="AA1498" s="68"/>
      <c r="AB1498" s="68"/>
      <c r="AC1498" s="68"/>
      <c r="AD1498" s="68"/>
      <c r="AE1498" s="68"/>
      <c r="AG1498" s="167"/>
      <c r="AN1498" s="68"/>
      <c r="AO1498" s="68"/>
      <c r="AP1498" s="68"/>
      <c r="AQ1498" s="68"/>
      <c r="AR1498" s="68"/>
      <c r="AS1498" s="68"/>
      <c r="AT1498" s="68"/>
      <c r="AU1498" s="68"/>
      <c r="AV1498" s="68"/>
    </row>
    <row r="1499" spans="27:64">
      <c r="AA1499" s="68"/>
      <c r="AB1499" s="68"/>
      <c r="AC1499" s="68"/>
      <c r="AD1499" s="68"/>
      <c r="AE1499" s="68"/>
      <c r="AG1499" s="167"/>
      <c r="AN1499" s="68"/>
      <c r="AO1499" s="68"/>
      <c r="AP1499" s="68"/>
      <c r="AQ1499" s="68"/>
      <c r="AR1499" s="68"/>
      <c r="AS1499" s="68"/>
      <c r="AT1499" s="68"/>
      <c r="AU1499" s="68"/>
      <c r="AV1499" s="68"/>
    </row>
    <row r="1500" spans="27:64">
      <c r="AA1500" s="68"/>
      <c r="AB1500" s="68"/>
      <c r="AC1500" s="68"/>
      <c r="AD1500" s="68"/>
      <c r="AE1500" s="68"/>
      <c r="AG1500" s="167"/>
      <c r="AN1500" s="68"/>
      <c r="AO1500" s="68"/>
      <c r="AP1500" s="68"/>
      <c r="AQ1500" s="68"/>
      <c r="AR1500" s="68"/>
      <c r="AS1500" s="68"/>
      <c r="AT1500" s="68"/>
      <c r="AU1500" s="68"/>
      <c r="AV1500" s="68"/>
      <c r="AX1500" s="68"/>
    </row>
    <row r="1501" spans="27:64">
      <c r="AA1501" s="68"/>
      <c r="AB1501" s="68"/>
      <c r="AC1501" s="68"/>
      <c r="AD1501" s="68"/>
      <c r="AE1501" s="68"/>
      <c r="AG1501" s="167"/>
      <c r="AN1501" s="68"/>
      <c r="AO1501" s="68"/>
      <c r="AP1501" s="68"/>
      <c r="AQ1501" s="68"/>
      <c r="AR1501" s="68"/>
      <c r="AS1501" s="68"/>
      <c r="AT1501" s="68"/>
      <c r="AU1501" s="68"/>
      <c r="AV1501" s="68"/>
      <c r="AW1501" s="68"/>
      <c r="AX1501" s="68"/>
      <c r="AY1501" s="68"/>
      <c r="AZ1501" s="68"/>
      <c r="BA1501" s="68"/>
      <c r="BB1501" s="68"/>
      <c r="BC1501" s="68"/>
      <c r="BD1501" s="68"/>
      <c r="BE1501" s="68"/>
      <c r="BF1501" s="68"/>
      <c r="BG1501" s="68"/>
      <c r="BH1501" s="68"/>
      <c r="BI1501" s="68"/>
      <c r="BJ1501" s="68"/>
      <c r="BK1501" s="68"/>
      <c r="BL1501" s="68"/>
    </row>
    <row r="1502" spans="27:64">
      <c r="AA1502" s="68"/>
      <c r="AB1502" s="68"/>
      <c r="AC1502" s="68"/>
      <c r="AD1502" s="68"/>
      <c r="AE1502" s="68"/>
      <c r="AG1502" s="167"/>
      <c r="AN1502" s="68"/>
      <c r="AO1502" s="68"/>
      <c r="AP1502" s="68"/>
      <c r="AQ1502" s="68"/>
      <c r="AR1502" s="68"/>
      <c r="AS1502" s="68"/>
      <c r="AT1502" s="68"/>
      <c r="AU1502" s="68"/>
      <c r="AV1502" s="68"/>
    </row>
    <row r="1503" spans="27:64">
      <c r="AA1503" s="68"/>
      <c r="AB1503" s="68"/>
      <c r="AC1503" s="68"/>
      <c r="AD1503" s="68"/>
      <c r="AE1503" s="68"/>
      <c r="AG1503" s="167"/>
      <c r="AN1503" s="68"/>
      <c r="AO1503" s="68"/>
      <c r="AP1503" s="68"/>
      <c r="AQ1503" s="68"/>
      <c r="AR1503" s="68"/>
      <c r="AS1503" s="68"/>
      <c r="AT1503" s="68"/>
      <c r="AU1503" s="68"/>
      <c r="AV1503" s="68"/>
      <c r="AX1503" s="68"/>
    </row>
    <row r="1504" spans="27:64">
      <c r="AA1504" s="68"/>
      <c r="AB1504" s="68"/>
      <c r="AC1504" s="68"/>
      <c r="AD1504" s="68"/>
      <c r="AE1504" s="68"/>
      <c r="AG1504" s="167"/>
      <c r="AN1504" s="68"/>
      <c r="AO1504" s="68"/>
      <c r="AP1504" s="68"/>
      <c r="AQ1504" s="68"/>
      <c r="AR1504" s="68"/>
      <c r="AS1504" s="68"/>
      <c r="AT1504" s="68"/>
      <c r="AU1504" s="68"/>
      <c r="AV1504" s="68"/>
      <c r="AW1504" s="68"/>
      <c r="AX1504" s="68"/>
      <c r="AY1504" s="68"/>
      <c r="AZ1504" s="68"/>
      <c r="BA1504" s="68"/>
      <c r="BB1504" s="68"/>
      <c r="BC1504" s="68"/>
      <c r="BD1504" s="68"/>
      <c r="BE1504" s="68"/>
      <c r="BF1504" s="68"/>
      <c r="BG1504" s="68"/>
      <c r="BH1504" s="68"/>
      <c r="BI1504" s="68"/>
      <c r="BJ1504" s="68"/>
      <c r="BK1504" s="68"/>
      <c r="BL1504" s="68"/>
    </row>
    <row r="1505" spans="27:64">
      <c r="AA1505" s="68"/>
      <c r="AB1505" s="68"/>
      <c r="AC1505" s="68"/>
      <c r="AD1505" s="68"/>
      <c r="AE1505" s="68"/>
      <c r="AG1505" s="167"/>
      <c r="AN1505" s="68"/>
      <c r="AO1505" s="68"/>
      <c r="AP1505" s="68"/>
      <c r="AQ1505" s="68"/>
      <c r="AR1505" s="68"/>
      <c r="AS1505" s="68"/>
      <c r="AT1505" s="68"/>
      <c r="AU1505" s="68"/>
      <c r="AV1505" s="68"/>
    </row>
    <row r="1506" spans="27:64">
      <c r="AA1506" s="68"/>
      <c r="AB1506" s="68"/>
      <c r="AC1506" s="68"/>
      <c r="AD1506" s="68"/>
      <c r="AE1506" s="68"/>
      <c r="AG1506" s="167"/>
      <c r="AN1506" s="68"/>
      <c r="AO1506" s="68"/>
      <c r="AP1506" s="68"/>
      <c r="AQ1506" s="68"/>
      <c r="AR1506" s="68"/>
      <c r="AS1506" s="68"/>
      <c r="AT1506" s="68"/>
      <c r="AU1506" s="68"/>
      <c r="AV1506" s="68"/>
    </row>
    <row r="1507" spans="27:64">
      <c r="AA1507" s="68"/>
      <c r="AB1507" s="68"/>
      <c r="AC1507" s="68"/>
      <c r="AD1507" s="68"/>
      <c r="AE1507" s="68"/>
      <c r="AG1507" s="167"/>
      <c r="AN1507" s="68"/>
      <c r="AO1507" s="68"/>
      <c r="AP1507" s="68"/>
      <c r="AQ1507" s="68"/>
      <c r="AR1507" s="68"/>
      <c r="AS1507" s="68"/>
      <c r="AT1507" s="68"/>
      <c r="AU1507" s="68"/>
      <c r="AV1507" s="68"/>
      <c r="AX1507" s="68"/>
      <c r="AY1507" s="68"/>
      <c r="AZ1507" s="68"/>
      <c r="BA1507" s="68"/>
      <c r="BB1507" s="68"/>
      <c r="BC1507" s="68"/>
      <c r="BD1507" s="68"/>
      <c r="BE1507" s="68"/>
      <c r="BF1507" s="68"/>
      <c r="BG1507" s="68"/>
      <c r="BH1507" s="68"/>
      <c r="BI1507" s="68"/>
      <c r="BJ1507" s="68"/>
      <c r="BK1507" s="68"/>
      <c r="BL1507" s="68"/>
    </row>
    <row r="1508" spans="27:64">
      <c r="AA1508" s="68"/>
      <c r="AB1508" s="68"/>
      <c r="AC1508" s="68"/>
      <c r="AD1508" s="68"/>
      <c r="AE1508" s="68"/>
      <c r="AG1508" s="167"/>
      <c r="AN1508" s="68"/>
      <c r="AO1508" s="68"/>
      <c r="AP1508" s="68"/>
      <c r="AQ1508" s="68"/>
      <c r="AR1508" s="68"/>
      <c r="AS1508" s="68"/>
      <c r="AT1508" s="68"/>
      <c r="AU1508" s="68"/>
      <c r="AV1508" s="68"/>
    </row>
    <row r="1509" spans="27:64">
      <c r="AA1509" s="68"/>
      <c r="AB1509" s="68"/>
      <c r="AC1509" s="68"/>
      <c r="AD1509" s="68"/>
      <c r="AE1509" s="68"/>
      <c r="AG1509" s="167"/>
      <c r="AN1509" s="68"/>
      <c r="AO1509" s="68"/>
      <c r="AP1509" s="68"/>
      <c r="AQ1509" s="68"/>
      <c r="AR1509" s="68"/>
      <c r="AS1509" s="68"/>
      <c r="AT1509" s="68"/>
      <c r="AU1509" s="68"/>
      <c r="AV1509" s="68"/>
      <c r="AX1509" s="68"/>
      <c r="AY1509" s="68"/>
      <c r="AZ1509" s="68"/>
      <c r="BA1509" s="68"/>
      <c r="BB1509" s="68"/>
      <c r="BC1509" s="68"/>
      <c r="BD1509" s="68"/>
      <c r="BE1509" s="68"/>
      <c r="BF1509" s="68"/>
      <c r="BG1509" s="68"/>
      <c r="BH1509" s="68"/>
      <c r="BI1509" s="68"/>
      <c r="BJ1509" s="68"/>
      <c r="BK1509" s="68"/>
      <c r="BL1509" s="68"/>
    </row>
    <row r="1510" spans="27:64">
      <c r="AA1510" s="68"/>
      <c r="AB1510" s="68"/>
      <c r="AC1510" s="68"/>
      <c r="AD1510" s="68"/>
      <c r="AE1510" s="68"/>
      <c r="AG1510" s="167"/>
      <c r="AN1510" s="68"/>
      <c r="AO1510" s="68"/>
      <c r="AP1510" s="68"/>
      <c r="AQ1510" s="68"/>
      <c r="AR1510" s="68"/>
      <c r="AS1510" s="68"/>
      <c r="AT1510" s="68"/>
      <c r="AU1510" s="68"/>
    </row>
    <row r="1511" spans="27:64">
      <c r="AA1511" s="68"/>
      <c r="AB1511" s="68"/>
      <c r="AC1511" s="68"/>
      <c r="AD1511" s="68"/>
      <c r="AE1511" s="68"/>
      <c r="AG1511" s="167"/>
      <c r="AN1511" s="68"/>
      <c r="AO1511" s="68"/>
      <c r="AP1511" s="68"/>
      <c r="AQ1511" s="68"/>
      <c r="AR1511" s="68"/>
      <c r="AS1511" s="68"/>
      <c r="AT1511" s="68"/>
      <c r="AU1511" s="68"/>
      <c r="AV1511" s="68"/>
      <c r="AX1511" s="68"/>
    </row>
    <row r="1512" spans="27:64">
      <c r="AA1512" s="68"/>
      <c r="AB1512" s="68"/>
      <c r="AC1512" s="68"/>
      <c r="AD1512" s="68"/>
      <c r="AE1512" s="68"/>
      <c r="AG1512" s="167"/>
      <c r="AN1512" s="68"/>
      <c r="AO1512" s="68"/>
      <c r="AP1512" s="68"/>
      <c r="AQ1512" s="68"/>
      <c r="AR1512" s="68"/>
      <c r="AS1512" s="68"/>
      <c r="AT1512" s="68"/>
      <c r="AU1512" s="68"/>
    </row>
    <row r="1513" spans="27:64">
      <c r="AA1513" s="68"/>
      <c r="AB1513" s="68"/>
      <c r="AC1513" s="68"/>
      <c r="AD1513" s="68"/>
      <c r="AE1513" s="68"/>
      <c r="AG1513" s="167"/>
      <c r="AN1513" s="68"/>
      <c r="AO1513" s="68"/>
      <c r="AP1513" s="68"/>
      <c r="AQ1513" s="68"/>
      <c r="AR1513" s="68"/>
      <c r="AS1513" s="68"/>
      <c r="AT1513" s="68"/>
      <c r="AU1513" s="68"/>
      <c r="AV1513" s="68"/>
    </row>
    <row r="1514" spans="27:64">
      <c r="AA1514" s="68"/>
      <c r="AB1514" s="68"/>
      <c r="AC1514" s="68"/>
      <c r="AD1514" s="68"/>
      <c r="AE1514" s="68"/>
      <c r="AG1514" s="167"/>
      <c r="AN1514" s="68"/>
      <c r="AO1514" s="68"/>
      <c r="AP1514" s="68"/>
      <c r="AQ1514" s="68"/>
      <c r="AR1514" s="68"/>
      <c r="AS1514" s="68"/>
      <c r="AT1514" s="68"/>
      <c r="AU1514" s="68"/>
      <c r="AV1514" s="68"/>
      <c r="AW1514" s="68"/>
      <c r="AX1514" s="68"/>
      <c r="AY1514" s="68"/>
      <c r="AZ1514" s="68"/>
      <c r="BA1514" s="68"/>
      <c r="BB1514" s="68"/>
      <c r="BC1514" s="68"/>
      <c r="BD1514" s="68"/>
      <c r="BE1514" s="68"/>
      <c r="BF1514" s="68"/>
      <c r="BG1514" s="68"/>
      <c r="BH1514" s="68"/>
      <c r="BI1514" s="68"/>
      <c r="BJ1514" s="68"/>
      <c r="BK1514" s="68"/>
      <c r="BL1514" s="68"/>
    </row>
    <row r="1515" spans="27:64">
      <c r="AA1515" s="68"/>
      <c r="AB1515" s="68"/>
      <c r="AC1515" s="68"/>
      <c r="AD1515" s="68"/>
      <c r="AE1515" s="68"/>
      <c r="AG1515" s="167"/>
      <c r="AN1515" s="68"/>
      <c r="AO1515" s="68"/>
      <c r="AP1515" s="68"/>
      <c r="AQ1515" s="68"/>
      <c r="AR1515" s="68"/>
      <c r="AS1515" s="68"/>
      <c r="AT1515" s="68"/>
      <c r="AU1515" s="68"/>
    </row>
    <row r="1516" spans="27:64">
      <c r="AA1516" s="68"/>
      <c r="AB1516" s="68"/>
      <c r="AC1516" s="68"/>
      <c r="AD1516" s="68"/>
      <c r="AE1516" s="68"/>
      <c r="AG1516" s="167"/>
      <c r="AN1516" s="68"/>
      <c r="AO1516" s="68"/>
      <c r="AP1516" s="68"/>
      <c r="AQ1516" s="68"/>
      <c r="AR1516" s="68"/>
      <c r="AS1516" s="68"/>
      <c r="AT1516" s="68"/>
      <c r="AU1516" s="68"/>
      <c r="AV1516" s="68"/>
      <c r="AX1516" s="68"/>
    </row>
    <row r="1517" spans="27:64">
      <c r="AA1517" s="68"/>
      <c r="AB1517" s="68"/>
      <c r="AC1517" s="68"/>
      <c r="AD1517" s="68"/>
      <c r="AE1517" s="68"/>
      <c r="AG1517" s="167"/>
      <c r="AN1517" s="68"/>
      <c r="AO1517" s="68"/>
      <c r="AP1517" s="68"/>
      <c r="AQ1517" s="68"/>
      <c r="AR1517" s="68"/>
      <c r="AS1517" s="68"/>
      <c r="AT1517" s="68"/>
      <c r="AU1517" s="68"/>
      <c r="AV1517" s="68"/>
      <c r="AW1517" s="68"/>
      <c r="AX1517" s="68"/>
      <c r="AY1517" s="68"/>
      <c r="AZ1517" s="68"/>
      <c r="BA1517" s="68"/>
      <c r="BB1517" s="68"/>
      <c r="BC1517" s="68"/>
      <c r="BD1517" s="68"/>
      <c r="BE1517" s="68"/>
      <c r="BF1517" s="68"/>
      <c r="BG1517" s="68"/>
      <c r="BH1517" s="68"/>
      <c r="BI1517" s="68"/>
      <c r="BJ1517" s="68"/>
      <c r="BK1517" s="68"/>
      <c r="BL1517" s="68"/>
    </row>
    <row r="1518" spans="27:64">
      <c r="AA1518" s="68"/>
      <c r="AB1518" s="68"/>
      <c r="AC1518" s="68"/>
      <c r="AD1518" s="68"/>
      <c r="AE1518" s="68"/>
      <c r="AG1518" s="167"/>
      <c r="AN1518" s="68"/>
      <c r="AO1518" s="68"/>
      <c r="AP1518" s="68"/>
      <c r="AQ1518" s="68"/>
      <c r="AR1518" s="68"/>
      <c r="AS1518" s="68"/>
      <c r="AT1518" s="68"/>
      <c r="AU1518" s="68"/>
      <c r="AV1518" s="68"/>
      <c r="AW1518" s="68"/>
      <c r="AX1518" s="68"/>
      <c r="AY1518" s="68"/>
      <c r="AZ1518" s="68"/>
      <c r="BA1518" s="68"/>
      <c r="BB1518" s="68"/>
      <c r="BC1518" s="68"/>
      <c r="BD1518" s="68"/>
      <c r="BE1518" s="68"/>
      <c r="BF1518" s="68"/>
      <c r="BG1518" s="68"/>
      <c r="BH1518" s="68"/>
      <c r="BI1518" s="68"/>
      <c r="BJ1518" s="68"/>
      <c r="BK1518" s="68"/>
      <c r="BL1518" s="68"/>
    </row>
    <row r="1519" spans="27:64">
      <c r="AA1519" s="68"/>
      <c r="AB1519" s="68"/>
      <c r="AC1519" s="68"/>
      <c r="AD1519" s="68"/>
      <c r="AE1519" s="68"/>
      <c r="AG1519" s="167"/>
      <c r="AN1519" s="68"/>
      <c r="AO1519" s="68"/>
      <c r="AP1519" s="68"/>
      <c r="AQ1519" s="68"/>
      <c r="AR1519" s="68"/>
      <c r="AS1519" s="68"/>
      <c r="AT1519" s="68"/>
      <c r="AU1519" s="68"/>
      <c r="AV1519" s="68"/>
      <c r="AW1519" s="68"/>
      <c r="AX1519" s="68"/>
      <c r="AY1519" s="68"/>
      <c r="AZ1519" s="68"/>
      <c r="BA1519" s="68"/>
      <c r="BB1519" s="68"/>
      <c r="BC1519" s="68"/>
      <c r="BD1519" s="68"/>
      <c r="BE1519" s="68"/>
      <c r="BF1519" s="68"/>
      <c r="BG1519" s="68"/>
      <c r="BH1519" s="68"/>
      <c r="BI1519" s="68"/>
      <c r="BJ1519" s="68"/>
      <c r="BK1519" s="68"/>
      <c r="BL1519" s="68"/>
    </row>
    <row r="1520" spans="27:64">
      <c r="AA1520" s="68"/>
      <c r="AB1520" s="68"/>
      <c r="AC1520" s="68"/>
      <c r="AD1520" s="68"/>
      <c r="AE1520" s="68"/>
      <c r="AG1520" s="167"/>
      <c r="AN1520" s="68"/>
      <c r="AO1520" s="68"/>
      <c r="AP1520" s="68"/>
      <c r="AQ1520" s="68"/>
      <c r="AR1520" s="68"/>
      <c r="AS1520" s="68"/>
      <c r="AT1520" s="68"/>
      <c r="AU1520" s="68"/>
      <c r="AV1520" s="68"/>
    </row>
    <row r="1521" spans="27:64">
      <c r="AA1521" s="68"/>
      <c r="AB1521" s="68"/>
      <c r="AC1521" s="68"/>
      <c r="AD1521" s="68"/>
      <c r="AE1521" s="68"/>
      <c r="AG1521" s="167"/>
      <c r="AN1521" s="68"/>
      <c r="AO1521" s="68"/>
      <c r="AP1521" s="68"/>
      <c r="AQ1521" s="68"/>
      <c r="AR1521" s="68"/>
      <c r="AS1521" s="68"/>
      <c r="AT1521" s="68"/>
      <c r="AU1521" s="68"/>
      <c r="AV1521" s="68"/>
    </row>
    <row r="1522" spans="27:64">
      <c r="AA1522" s="68"/>
      <c r="AB1522" s="68"/>
      <c r="AC1522" s="68"/>
      <c r="AD1522" s="68"/>
      <c r="AE1522" s="68"/>
      <c r="AG1522" s="167"/>
      <c r="AN1522" s="68"/>
      <c r="AO1522" s="68"/>
      <c r="AP1522" s="68"/>
      <c r="AQ1522" s="68"/>
      <c r="AR1522" s="68"/>
      <c r="AS1522" s="68"/>
      <c r="AT1522" s="68"/>
      <c r="AU1522" s="68"/>
      <c r="AV1522" s="68"/>
      <c r="AX1522" s="68"/>
      <c r="AY1522" s="68"/>
      <c r="AZ1522" s="68"/>
      <c r="BA1522" s="68"/>
      <c r="BB1522" s="68"/>
      <c r="BC1522" s="68"/>
      <c r="BD1522" s="68"/>
      <c r="BE1522" s="68"/>
      <c r="BF1522" s="68"/>
      <c r="BG1522" s="68"/>
      <c r="BH1522" s="68"/>
      <c r="BI1522" s="68"/>
      <c r="BJ1522" s="68"/>
      <c r="BK1522" s="68"/>
      <c r="BL1522" s="68"/>
    </row>
    <row r="1523" spans="27:64">
      <c r="AA1523" s="68"/>
      <c r="AB1523" s="68"/>
      <c r="AC1523" s="68"/>
      <c r="AD1523" s="68"/>
      <c r="AE1523" s="68"/>
      <c r="AG1523" s="167"/>
      <c r="AN1523" s="68"/>
      <c r="AO1523" s="68"/>
      <c r="AP1523" s="68"/>
      <c r="AQ1523" s="68"/>
      <c r="AR1523" s="68"/>
      <c r="AS1523" s="68"/>
      <c r="AT1523" s="68"/>
      <c r="AU1523" s="68"/>
      <c r="AV1523" s="68"/>
    </row>
    <row r="1524" spans="27:64">
      <c r="AA1524" s="68"/>
      <c r="AB1524" s="68"/>
      <c r="AC1524" s="68"/>
      <c r="AD1524" s="68"/>
      <c r="AE1524" s="68"/>
      <c r="AG1524" s="167"/>
      <c r="AN1524" s="68"/>
      <c r="AO1524" s="68"/>
      <c r="AP1524" s="68"/>
      <c r="AQ1524" s="68"/>
      <c r="AR1524" s="68"/>
      <c r="AS1524" s="68"/>
      <c r="AT1524" s="68"/>
      <c r="AU1524" s="68"/>
      <c r="AV1524" s="68"/>
      <c r="AX1524" s="68"/>
      <c r="AY1524" s="68"/>
      <c r="AZ1524" s="68"/>
      <c r="BA1524" s="68"/>
      <c r="BB1524" s="68"/>
      <c r="BC1524" s="68"/>
      <c r="BD1524" s="68"/>
      <c r="BE1524" s="68"/>
      <c r="BF1524" s="68"/>
      <c r="BG1524" s="68"/>
      <c r="BH1524" s="68"/>
      <c r="BI1524" s="68"/>
      <c r="BJ1524" s="68"/>
      <c r="BK1524" s="68"/>
      <c r="BL1524" s="68"/>
    </row>
    <row r="1525" spans="27:64">
      <c r="AA1525" s="68"/>
      <c r="AB1525" s="68"/>
      <c r="AC1525" s="68"/>
      <c r="AD1525" s="68"/>
      <c r="AE1525" s="68"/>
      <c r="AG1525" s="167"/>
      <c r="AN1525" s="68"/>
      <c r="AO1525" s="68"/>
      <c r="AP1525" s="68"/>
      <c r="AQ1525" s="68"/>
      <c r="AR1525" s="68"/>
      <c r="AS1525" s="68"/>
      <c r="AT1525" s="68"/>
      <c r="AU1525" s="68"/>
      <c r="AV1525" s="68"/>
    </row>
    <row r="1526" spans="27:64">
      <c r="AA1526" s="68"/>
      <c r="AB1526" s="68"/>
      <c r="AC1526" s="68"/>
      <c r="AD1526" s="68"/>
      <c r="AE1526" s="68"/>
      <c r="AG1526" s="167"/>
      <c r="AN1526" s="68"/>
      <c r="AO1526" s="68"/>
      <c r="AP1526" s="68"/>
      <c r="AQ1526" s="68"/>
      <c r="AR1526" s="68"/>
      <c r="AS1526" s="68"/>
      <c r="AT1526" s="68"/>
      <c r="AU1526" s="68"/>
      <c r="AV1526" s="68"/>
    </row>
    <row r="1527" spans="27:64">
      <c r="AA1527" s="68"/>
      <c r="AB1527" s="68"/>
      <c r="AC1527" s="68"/>
      <c r="AD1527" s="68"/>
      <c r="AE1527" s="68"/>
      <c r="AG1527" s="167"/>
      <c r="AN1527" s="68"/>
      <c r="AO1527" s="68"/>
      <c r="AP1527" s="68"/>
      <c r="AQ1527" s="68"/>
      <c r="AR1527" s="68"/>
      <c r="AS1527" s="68"/>
      <c r="AT1527" s="68"/>
      <c r="AU1527" s="68"/>
      <c r="AV1527" s="68"/>
      <c r="AX1527" s="68"/>
    </row>
    <row r="1528" spans="27:64">
      <c r="AA1528" s="68"/>
      <c r="AB1528" s="68"/>
      <c r="AC1528" s="68"/>
      <c r="AD1528" s="68"/>
      <c r="AE1528" s="68"/>
      <c r="AG1528" s="167"/>
      <c r="AN1528" s="68"/>
      <c r="AO1528" s="68"/>
      <c r="AP1528" s="68"/>
      <c r="AQ1528" s="68"/>
      <c r="AR1528" s="68"/>
      <c r="AS1528" s="68"/>
      <c r="AT1528" s="68"/>
      <c r="AU1528" s="68"/>
      <c r="AV1528" s="68"/>
    </row>
    <row r="1529" spans="27:64">
      <c r="AA1529" s="68"/>
      <c r="AB1529" s="68"/>
      <c r="AC1529" s="68"/>
      <c r="AD1529" s="68"/>
      <c r="AE1529" s="68"/>
      <c r="AG1529" s="167"/>
      <c r="AN1529" s="68"/>
      <c r="AO1529" s="68"/>
      <c r="AP1529" s="68"/>
      <c r="AQ1529" s="68"/>
      <c r="AR1529" s="68"/>
      <c r="AS1529" s="68"/>
      <c r="AT1529" s="68"/>
      <c r="AU1529" s="68"/>
      <c r="AV1529" s="68"/>
      <c r="AX1529" s="68"/>
    </row>
    <row r="1530" spans="27:64">
      <c r="AA1530" s="68"/>
      <c r="AB1530" s="68"/>
      <c r="AC1530" s="68"/>
      <c r="AD1530" s="68"/>
      <c r="AE1530" s="68"/>
      <c r="AG1530" s="167"/>
      <c r="AN1530" s="68"/>
      <c r="AO1530" s="68"/>
      <c r="AP1530" s="68"/>
      <c r="AQ1530" s="68"/>
      <c r="AR1530" s="68"/>
      <c r="AS1530" s="68"/>
      <c r="AT1530" s="68"/>
      <c r="AU1530" s="68"/>
      <c r="AV1530" s="68"/>
    </row>
    <row r="1531" spans="27:64">
      <c r="AA1531" s="68"/>
      <c r="AB1531" s="68"/>
      <c r="AC1531" s="68"/>
      <c r="AD1531" s="68"/>
      <c r="AE1531" s="68"/>
      <c r="AG1531" s="167"/>
      <c r="AN1531" s="68"/>
      <c r="AO1531" s="68"/>
      <c r="AP1531" s="68"/>
      <c r="AQ1531" s="68"/>
      <c r="AR1531" s="68"/>
      <c r="AS1531" s="68"/>
      <c r="AT1531" s="68"/>
      <c r="AU1531" s="68"/>
      <c r="AV1531" s="68"/>
    </row>
    <row r="1532" spans="27:64">
      <c r="AA1532" s="68"/>
      <c r="AB1532" s="68"/>
      <c r="AC1532" s="68"/>
      <c r="AD1532" s="68"/>
      <c r="AE1532" s="68"/>
      <c r="AG1532" s="167"/>
      <c r="AN1532" s="68"/>
      <c r="AO1532" s="68"/>
      <c r="AP1532" s="68"/>
      <c r="AQ1532" s="68"/>
      <c r="AR1532" s="68"/>
      <c r="AS1532" s="68"/>
      <c r="AT1532" s="68"/>
      <c r="AU1532" s="68"/>
      <c r="AV1532" s="68"/>
    </row>
    <row r="1533" spans="27:64">
      <c r="AA1533" s="68"/>
      <c r="AB1533" s="68"/>
      <c r="AC1533" s="68"/>
      <c r="AD1533" s="68"/>
      <c r="AE1533" s="68"/>
      <c r="AG1533" s="167"/>
      <c r="AN1533" s="68"/>
      <c r="AO1533" s="68"/>
      <c r="AP1533" s="68"/>
      <c r="AQ1533" s="68"/>
      <c r="AR1533" s="68"/>
      <c r="AS1533" s="68"/>
      <c r="AT1533" s="68"/>
      <c r="AU1533" s="68"/>
    </row>
    <row r="1534" spans="27:64">
      <c r="AA1534" s="68"/>
      <c r="AB1534" s="68"/>
      <c r="AC1534" s="68"/>
      <c r="AD1534" s="68"/>
      <c r="AE1534" s="68"/>
      <c r="AG1534" s="167"/>
      <c r="AN1534" s="68"/>
      <c r="AO1534" s="68"/>
      <c r="AP1534" s="68"/>
      <c r="AQ1534" s="68"/>
      <c r="AR1534" s="68"/>
      <c r="AS1534" s="68"/>
      <c r="AT1534" s="68"/>
      <c r="AU1534" s="68"/>
      <c r="AV1534" s="68"/>
    </row>
    <row r="1535" spans="27:64">
      <c r="AA1535" s="68"/>
      <c r="AB1535" s="68"/>
      <c r="AC1535" s="68"/>
      <c r="AD1535" s="68"/>
      <c r="AE1535" s="68"/>
      <c r="AG1535" s="167"/>
      <c r="AN1535" s="68"/>
      <c r="AO1535" s="68"/>
      <c r="AP1535" s="68"/>
      <c r="AQ1535" s="68"/>
      <c r="AR1535" s="68"/>
      <c r="AS1535" s="68"/>
      <c r="AT1535" s="68"/>
      <c r="AU1535" s="68"/>
      <c r="AV1535" s="68"/>
      <c r="AW1535" s="68"/>
      <c r="AX1535" s="68"/>
      <c r="AY1535" s="68"/>
      <c r="AZ1535" s="68"/>
      <c r="BA1535" s="68"/>
      <c r="BB1535" s="68"/>
      <c r="BC1535" s="68"/>
      <c r="BD1535" s="68"/>
      <c r="BE1535" s="68"/>
      <c r="BF1535" s="68"/>
      <c r="BG1535" s="68"/>
      <c r="BH1535" s="68"/>
      <c r="BI1535" s="68"/>
      <c r="BJ1535" s="68"/>
      <c r="BK1535" s="68"/>
      <c r="BL1535" s="68"/>
    </row>
    <row r="1536" spans="27:64">
      <c r="AA1536" s="68"/>
      <c r="AB1536" s="68"/>
      <c r="AC1536" s="68"/>
      <c r="AD1536" s="68"/>
      <c r="AE1536" s="68"/>
      <c r="AG1536" s="167"/>
      <c r="AN1536" s="68"/>
      <c r="AO1536" s="68"/>
      <c r="AP1536" s="68"/>
      <c r="AQ1536" s="68"/>
      <c r="AR1536" s="68"/>
      <c r="AS1536" s="68"/>
      <c r="AT1536" s="68"/>
      <c r="AU1536" s="68"/>
    </row>
    <row r="1537" spans="27:64">
      <c r="AA1537" s="68"/>
      <c r="AB1537" s="68"/>
      <c r="AC1537" s="68"/>
      <c r="AD1537" s="68"/>
      <c r="AE1537" s="68"/>
      <c r="AG1537" s="167"/>
      <c r="AN1537" s="68"/>
      <c r="AO1537" s="68"/>
      <c r="AP1537" s="68"/>
      <c r="AQ1537" s="68"/>
      <c r="AR1537" s="68"/>
      <c r="AS1537" s="68"/>
      <c r="AT1537" s="68"/>
      <c r="AU1537" s="68"/>
    </row>
    <row r="1538" spans="27:64">
      <c r="AA1538" s="68"/>
      <c r="AB1538" s="68"/>
      <c r="AC1538" s="68"/>
      <c r="AD1538" s="68"/>
      <c r="AE1538" s="68"/>
      <c r="AG1538" s="167"/>
      <c r="AN1538" s="68"/>
      <c r="AO1538" s="68"/>
      <c r="AP1538" s="68"/>
      <c r="AQ1538" s="68"/>
      <c r="AR1538" s="68"/>
      <c r="AS1538" s="68"/>
      <c r="AT1538" s="68"/>
      <c r="AU1538" s="68"/>
    </row>
    <row r="1539" spans="27:64">
      <c r="AA1539" s="68"/>
      <c r="AB1539" s="68"/>
      <c r="AC1539" s="68"/>
      <c r="AD1539" s="68"/>
      <c r="AE1539" s="68"/>
      <c r="AG1539" s="167"/>
      <c r="AN1539" s="68"/>
      <c r="AO1539" s="68"/>
      <c r="AP1539" s="68"/>
      <c r="AQ1539" s="68"/>
      <c r="AR1539" s="68"/>
      <c r="AS1539" s="68"/>
      <c r="AT1539" s="68"/>
      <c r="AU1539" s="68"/>
      <c r="AV1539" s="68"/>
    </row>
    <row r="1540" spans="27:64">
      <c r="AA1540" s="68"/>
      <c r="AB1540" s="68"/>
      <c r="AC1540" s="68"/>
      <c r="AD1540" s="68"/>
      <c r="AE1540" s="68"/>
      <c r="AG1540" s="167"/>
      <c r="AN1540" s="68"/>
      <c r="AO1540" s="68"/>
      <c r="AP1540" s="68"/>
      <c r="AQ1540" s="68"/>
      <c r="AR1540" s="68"/>
      <c r="AS1540" s="68"/>
      <c r="AT1540" s="68"/>
      <c r="AU1540" s="68"/>
      <c r="AV1540" s="68"/>
    </row>
    <row r="1541" spans="27:64">
      <c r="AA1541" s="68"/>
      <c r="AB1541" s="68"/>
      <c r="AC1541" s="68"/>
      <c r="AD1541" s="68"/>
      <c r="AE1541" s="68"/>
      <c r="AG1541" s="167"/>
      <c r="AN1541" s="68"/>
      <c r="AO1541" s="68"/>
      <c r="AP1541" s="68"/>
      <c r="AQ1541" s="68"/>
      <c r="AR1541" s="68"/>
      <c r="AS1541" s="68"/>
      <c r="AT1541" s="68"/>
      <c r="AU1541" s="68"/>
      <c r="AV1541" s="68"/>
    </row>
    <row r="1542" spans="27:64">
      <c r="AA1542" s="68"/>
      <c r="AB1542" s="68"/>
      <c r="AC1542" s="68"/>
      <c r="AD1542" s="68"/>
      <c r="AE1542" s="68"/>
      <c r="AG1542" s="167"/>
      <c r="AN1542" s="68"/>
      <c r="AO1542" s="68"/>
      <c r="AP1542" s="68"/>
      <c r="AQ1542" s="68"/>
      <c r="AR1542" s="68"/>
      <c r="AS1542" s="68"/>
      <c r="AT1542" s="68"/>
      <c r="AU1542" s="68"/>
    </row>
    <row r="1543" spans="27:64">
      <c r="AA1543" s="68"/>
      <c r="AB1543" s="68"/>
      <c r="AC1543" s="68"/>
      <c r="AD1543" s="68"/>
      <c r="AE1543" s="68"/>
      <c r="AG1543" s="167"/>
      <c r="AN1543" s="68"/>
      <c r="AO1543" s="68"/>
      <c r="AP1543" s="68"/>
      <c r="AQ1543" s="68"/>
      <c r="AR1543" s="68"/>
      <c r="AS1543" s="68"/>
      <c r="AT1543" s="68"/>
      <c r="AU1543" s="68"/>
      <c r="AV1543" s="68"/>
      <c r="AW1543" s="68"/>
      <c r="AX1543" s="68"/>
      <c r="AY1543" s="68"/>
      <c r="AZ1543" s="68"/>
      <c r="BA1543" s="68"/>
      <c r="BB1543" s="68"/>
      <c r="BC1543" s="68"/>
      <c r="BD1543" s="68"/>
      <c r="BE1543" s="68"/>
      <c r="BF1543" s="68"/>
      <c r="BG1543" s="68"/>
      <c r="BH1543" s="68"/>
      <c r="BI1543" s="68"/>
      <c r="BJ1543" s="68"/>
      <c r="BK1543" s="68"/>
      <c r="BL1543" s="68"/>
    </row>
    <row r="1544" spans="27:64">
      <c r="AA1544" s="68"/>
      <c r="AB1544" s="68"/>
      <c r="AC1544" s="68"/>
      <c r="AD1544" s="68"/>
      <c r="AE1544" s="68"/>
      <c r="AG1544" s="167"/>
      <c r="AN1544" s="68"/>
      <c r="AO1544" s="68"/>
      <c r="AP1544" s="68"/>
      <c r="AQ1544" s="68"/>
      <c r="AR1544" s="68"/>
      <c r="AS1544" s="68"/>
      <c r="AT1544" s="68"/>
      <c r="AU1544" s="68"/>
      <c r="AV1544" s="68"/>
      <c r="AX1544" s="68"/>
      <c r="AY1544" s="68"/>
      <c r="AZ1544" s="68"/>
      <c r="BA1544" s="68"/>
      <c r="BB1544" s="68"/>
      <c r="BC1544" s="68"/>
      <c r="BD1544" s="68"/>
      <c r="BE1544" s="68"/>
      <c r="BF1544" s="68"/>
      <c r="BG1544" s="68"/>
      <c r="BH1544" s="68"/>
      <c r="BI1544" s="68"/>
      <c r="BJ1544" s="68"/>
      <c r="BK1544" s="68"/>
      <c r="BL1544" s="68"/>
    </row>
    <row r="1545" spans="27:64">
      <c r="AA1545" s="68"/>
      <c r="AB1545" s="68"/>
      <c r="AC1545" s="68"/>
      <c r="AD1545" s="68"/>
      <c r="AE1545" s="68"/>
      <c r="AG1545" s="167"/>
      <c r="AN1545" s="68"/>
      <c r="AO1545" s="68"/>
      <c r="AP1545" s="68"/>
      <c r="AQ1545" s="68"/>
      <c r="AR1545" s="68"/>
      <c r="AS1545" s="68"/>
      <c r="AT1545" s="68"/>
      <c r="AU1545" s="68"/>
    </row>
    <row r="1546" spans="27:64">
      <c r="AA1546" s="68"/>
      <c r="AB1546" s="68"/>
      <c r="AC1546" s="68"/>
      <c r="AD1546" s="68"/>
      <c r="AE1546" s="68"/>
      <c r="AG1546" s="167"/>
      <c r="AN1546" s="68"/>
      <c r="AO1546" s="68"/>
      <c r="AP1546" s="68"/>
      <c r="AQ1546" s="68"/>
      <c r="AR1546" s="68"/>
      <c r="AS1546" s="68"/>
      <c r="AT1546" s="68"/>
      <c r="AU1546" s="68"/>
      <c r="AV1546" s="68"/>
    </row>
    <row r="1547" spans="27:64">
      <c r="AA1547" s="68"/>
      <c r="AB1547" s="68"/>
      <c r="AC1547" s="68"/>
      <c r="AD1547" s="68"/>
      <c r="AE1547" s="68"/>
      <c r="AG1547" s="167"/>
      <c r="AN1547" s="68"/>
      <c r="AO1547" s="68"/>
      <c r="AP1547" s="68"/>
      <c r="AQ1547" s="68"/>
      <c r="AR1547" s="68"/>
      <c r="AS1547" s="68"/>
      <c r="AT1547" s="68"/>
      <c r="AU1547" s="68"/>
    </row>
    <row r="1548" spans="27:64">
      <c r="AA1548" s="68"/>
      <c r="AB1548" s="68"/>
      <c r="AC1548" s="68"/>
      <c r="AD1548" s="68"/>
      <c r="AE1548" s="68"/>
      <c r="AG1548" s="167"/>
      <c r="AN1548" s="68"/>
      <c r="AO1548" s="68"/>
      <c r="AP1548" s="68"/>
      <c r="AQ1548" s="68"/>
      <c r="AR1548" s="68"/>
      <c r="AS1548" s="68"/>
      <c r="AT1548" s="68"/>
      <c r="AU1548" s="68"/>
      <c r="AV1548" s="68"/>
      <c r="AW1548" s="68"/>
      <c r="AX1548" s="68"/>
      <c r="AY1548" s="68"/>
      <c r="AZ1548" s="68"/>
      <c r="BA1548" s="68"/>
      <c r="BB1548" s="68"/>
      <c r="BC1548" s="68"/>
      <c r="BD1548" s="68"/>
      <c r="BE1548" s="68"/>
      <c r="BF1548" s="68"/>
      <c r="BG1548" s="68"/>
      <c r="BH1548" s="68"/>
      <c r="BI1548" s="68"/>
      <c r="BJ1548" s="68"/>
      <c r="BK1548" s="68"/>
      <c r="BL1548" s="68"/>
    </row>
    <row r="1549" spans="27:64">
      <c r="AA1549" s="68"/>
      <c r="AB1549" s="68"/>
      <c r="AC1549" s="68"/>
      <c r="AD1549" s="68"/>
      <c r="AE1549" s="68"/>
      <c r="AG1549" s="167"/>
      <c r="AN1549" s="68"/>
      <c r="AO1549" s="68"/>
      <c r="AP1549" s="68"/>
      <c r="AQ1549" s="68"/>
      <c r="AR1549" s="68"/>
      <c r="AS1549" s="68"/>
      <c r="AT1549" s="68"/>
      <c r="AU1549" s="68"/>
    </row>
    <row r="1550" spans="27:64">
      <c r="AA1550" s="68"/>
      <c r="AB1550" s="68"/>
      <c r="AC1550" s="68"/>
      <c r="AD1550" s="68"/>
      <c r="AE1550" s="68"/>
      <c r="AG1550" s="167"/>
      <c r="AN1550" s="68"/>
      <c r="AO1550" s="68"/>
      <c r="AP1550" s="68"/>
      <c r="AQ1550" s="68"/>
      <c r="AR1550" s="68"/>
      <c r="AS1550" s="68"/>
      <c r="AT1550" s="68"/>
      <c r="AU1550" s="68"/>
      <c r="AV1550" s="68"/>
      <c r="AX1550" s="68"/>
    </row>
    <row r="1551" spans="27:64">
      <c r="AA1551" s="68"/>
      <c r="AB1551" s="68"/>
      <c r="AC1551" s="68"/>
      <c r="AD1551" s="68"/>
      <c r="AE1551" s="68"/>
      <c r="AG1551" s="167"/>
      <c r="AN1551" s="68"/>
      <c r="AO1551" s="68"/>
      <c r="AP1551" s="68"/>
      <c r="AQ1551" s="68"/>
      <c r="AR1551" s="68"/>
      <c r="AS1551" s="68"/>
      <c r="AT1551" s="68"/>
      <c r="AU1551" s="68"/>
      <c r="AV1551" s="68"/>
      <c r="AX1551" s="68"/>
    </row>
    <row r="1552" spans="27:64">
      <c r="AA1552" s="68"/>
      <c r="AB1552" s="68"/>
      <c r="AC1552" s="68"/>
      <c r="AD1552" s="68"/>
      <c r="AE1552" s="68"/>
      <c r="AG1552" s="167"/>
      <c r="AN1552" s="68"/>
      <c r="AO1552" s="68"/>
      <c r="AP1552" s="68"/>
      <c r="AQ1552" s="68"/>
      <c r="AR1552" s="68"/>
      <c r="AS1552" s="68"/>
      <c r="AT1552" s="68"/>
      <c r="AU1552" s="68"/>
      <c r="AV1552" s="68"/>
      <c r="AX1552" s="68"/>
    </row>
    <row r="1553" spans="27:64">
      <c r="AA1553" s="68"/>
      <c r="AB1553" s="68"/>
      <c r="AC1553" s="68"/>
      <c r="AD1553" s="68"/>
      <c r="AE1553" s="68"/>
      <c r="AG1553" s="167"/>
      <c r="AN1553" s="68"/>
      <c r="AO1553" s="68"/>
      <c r="AP1553" s="68"/>
      <c r="AQ1553" s="68"/>
      <c r="AR1553" s="68"/>
      <c r="AS1553" s="68"/>
      <c r="AT1553" s="68"/>
      <c r="AU1553" s="68"/>
      <c r="AV1553" s="68"/>
    </row>
    <row r="1554" spans="27:64">
      <c r="AA1554" s="68"/>
      <c r="AB1554" s="68"/>
      <c r="AC1554" s="68"/>
      <c r="AD1554" s="68"/>
      <c r="AE1554" s="68"/>
      <c r="AG1554" s="167"/>
      <c r="AN1554" s="68"/>
      <c r="AO1554" s="68"/>
      <c r="AP1554" s="68"/>
      <c r="AQ1554" s="68"/>
      <c r="AR1554" s="68"/>
      <c r="AS1554" s="68"/>
      <c r="AT1554" s="68"/>
      <c r="AU1554" s="68"/>
    </row>
    <row r="1555" spans="27:64">
      <c r="AA1555" s="68"/>
      <c r="AB1555" s="68"/>
      <c r="AC1555" s="68"/>
      <c r="AD1555" s="68"/>
      <c r="AE1555" s="68"/>
      <c r="AG1555" s="167"/>
      <c r="AN1555" s="68"/>
      <c r="AO1555" s="68"/>
      <c r="AP1555" s="68"/>
      <c r="AQ1555" s="68"/>
      <c r="AR1555" s="68"/>
      <c r="AS1555" s="68"/>
      <c r="AT1555" s="68"/>
      <c r="AU1555" s="68"/>
      <c r="AV1555" s="68"/>
    </row>
    <row r="1556" spans="27:64">
      <c r="AA1556" s="68"/>
      <c r="AB1556" s="68"/>
      <c r="AC1556" s="68"/>
      <c r="AD1556" s="68"/>
      <c r="AE1556" s="68"/>
      <c r="AG1556" s="167"/>
      <c r="AN1556" s="68"/>
      <c r="AO1556" s="68"/>
      <c r="AP1556" s="68"/>
      <c r="AQ1556" s="68"/>
      <c r="AR1556" s="68"/>
      <c r="AS1556" s="68"/>
      <c r="AT1556" s="68"/>
      <c r="AU1556" s="68"/>
      <c r="AV1556" s="68"/>
    </row>
    <row r="1557" spans="27:64">
      <c r="AA1557" s="68"/>
      <c r="AB1557" s="68"/>
      <c r="AC1557" s="68"/>
      <c r="AD1557" s="68"/>
      <c r="AE1557" s="68"/>
      <c r="AG1557" s="167"/>
      <c r="AN1557" s="68"/>
      <c r="AO1557" s="68"/>
      <c r="AP1557" s="68"/>
      <c r="AQ1557" s="68"/>
      <c r="AR1557" s="68"/>
      <c r="AS1557" s="68"/>
      <c r="AT1557" s="68"/>
      <c r="AU1557" s="68"/>
      <c r="AV1557" s="68"/>
      <c r="AW1557" s="68"/>
      <c r="AX1557" s="68"/>
      <c r="AY1557" s="68"/>
      <c r="AZ1557" s="68"/>
      <c r="BA1557" s="68"/>
      <c r="BB1557" s="68"/>
      <c r="BC1557" s="68"/>
      <c r="BD1557" s="68"/>
      <c r="BE1557" s="68"/>
      <c r="BF1557" s="68"/>
      <c r="BG1557" s="68"/>
      <c r="BH1557" s="68"/>
      <c r="BI1557" s="68"/>
      <c r="BJ1557" s="68"/>
      <c r="BK1557" s="68"/>
      <c r="BL1557" s="68"/>
    </row>
    <row r="1558" spans="27:64">
      <c r="AA1558" s="68"/>
      <c r="AB1558" s="68"/>
      <c r="AC1558" s="68"/>
      <c r="AD1558" s="68"/>
      <c r="AE1558" s="68"/>
      <c r="AG1558" s="167"/>
      <c r="AN1558" s="68"/>
      <c r="AO1558" s="68"/>
      <c r="AP1558" s="68"/>
      <c r="AQ1558" s="68"/>
      <c r="AR1558" s="68"/>
      <c r="AS1558" s="68"/>
      <c r="AT1558" s="68"/>
      <c r="AU1558" s="68"/>
    </row>
    <row r="1559" spans="27:64">
      <c r="AA1559" s="68"/>
      <c r="AB1559" s="68"/>
      <c r="AC1559" s="68"/>
      <c r="AD1559" s="68"/>
      <c r="AE1559" s="68"/>
      <c r="AG1559" s="167"/>
      <c r="AN1559" s="68"/>
      <c r="AO1559" s="68"/>
      <c r="AP1559" s="68"/>
      <c r="AQ1559" s="68"/>
      <c r="AR1559" s="68"/>
      <c r="AS1559" s="68"/>
      <c r="AT1559" s="68"/>
      <c r="AU1559" s="68"/>
    </row>
    <row r="1560" spans="27:64">
      <c r="AA1560" s="68"/>
      <c r="AB1560" s="68"/>
      <c r="AC1560" s="68"/>
      <c r="AD1560" s="68"/>
      <c r="AE1560" s="68"/>
      <c r="AG1560" s="167"/>
      <c r="AN1560" s="68"/>
      <c r="AO1560" s="68"/>
      <c r="AP1560" s="68"/>
      <c r="AQ1560" s="68"/>
      <c r="AR1560" s="68"/>
      <c r="AS1560" s="68"/>
      <c r="AT1560" s="68"/>
      <c r="AU1560" s="68"/>
      <c r="AV1560" s="68"/>
      <c r="AW1560" s="68"/>
      <c r="AX1560" s="68"/>
      <c r="AY1560" s="68"/>
      <c r="AZ1560" s="68"/>
      <c r="BA1560" s="68"/>
      <c r="BB1560" s="68"/>
      <c r="BC1560" s="68"/>
      <c r="BD1560" s="68"/>
      <c r="BE1560" s="68"/>
      <c r="BF1560" s="68"/>
      <c r="BG1560" s="68"/>
      <c r="BH1560" s="68"/>
      <c r="BI1560" s="68"/>
      <c r="BJ1560" s="68"/>
      <c r="BK1560" s="68"/>
      <c r="BL1560" s="68"/>
    </row>
    <row r="1561" spans="27:64">
      <c r="AA1561" s="68"/>
      <c r="AB1561" s="68"/>
      <c r="AC1561" s="68"/>
      <c r="AD1561" s="68"/>
      <c r="AE1561" s="68"/>
      <c r="AG1561" s="167"/>
      <c r="AN1561" s="68"/>
      <c r="AO1561" s="68"/>
      <c r="AP1561" s="68"/>
      <c r="AQ1561" s="68"/>
      <c r="AR1561" s="68"/>
      <c r="AS1561" s="68"/>
      <c r="AT1561" s="68"/>
      <c r="AU1561" s="68"/>
      <c r="AV1561" s="68"/>
      <c r="AX1561" s="68"/>
      <c r="AY1561" s="68"/>
      <c r="AZ1561" s="68"/>
      <c r="BA1561" s="68"/>
      <c r="BB1561" s="68"/>
      <c r="BC1561" s="68"/>
      <c r="BD1561" s="68"/>
      <c r="BE1561" s="68"/>
      <c r="BF1561" s="68"/>
      <c r="BG1561" s="68"/>
      <c r="BH1561" s="68"/>
      <c r="BI1561" s="68"/>
      <c r="BJ1561" s="68"/>
      <c r="BK1561" s="68"/>
      <c r="BL1561" s="68"/>
    </row>
    <row r="1562" spans="27:64">
      <c r="AA1562" s="68"/>
      <c r="AB1562" s="68"/>
      <c r="AC1562" s="68"/>
      <c r="AD1562" s="68"/>
      <c r="AE1562" s="68"/>
      <c r="AG1562" s="167"/>
      <c r="AN1562" s="68"/>
      <c r="AO1562" s="68"/>
      <c r="AP1562" s="68"/>
      <c r="AQ1562" s="68"/>
      <c r="AR1562" s="68"/>
      <c r="AS1562" s="68"/>
      <c r="AT1562" s="68"/>
      <c r="AU1562" s="68"/>
      <c r="AV1562" s="68"/>
      <c r="AX1562" s="68"/>
    </row>
    <row r="1563" spans="27:64">
      <c r="AA1563" s="68"/>
      <c r="AB1563" s="68"/>
      <c r="AC1563" s="68"/>
      <c r="AD1563" s="68"/>
      <c r="AE1563" s="68"/>
      <c r="AG1563" s="167"/>
      <c r="AN1563" s="68"/>
      <c r="AO1563" s="68"/>
      <c r="AP1563" s="68"/>
      <c r="AQ1563" s="68"/>
      <c r="AR1563" s="68"/>
      <c r="AS1563" s="68"/>
      <c r="AT1563" s="68"/>
      <c r="AU1563" s="68"/>
    </row>
    <row r="1564" spans="27:64">
      <c r="AA1564" s="68"/>
      <c r="AB1564" s="68"/>
      <c r="AC1564" s="68"/>
      <c r="AD1564" s="68"/>
      <c r="AE1564" s="68"/>
      <c r="AG1564" s="167"/>
      <c r="AN1564" s="68"/>
      <c r="AO1564" s="68"/>
      <c r="AP1564" s="68"/>
      <c r="AQ1564" s="68"/>
      <c r="AR1564" s="68"/>
      <c r="AS1564" s="68"/>
      <c r="AT1564" s="68"/>
      <c r="AU1564" s="68"/>
      <c r="AV1564" s="68"/>
    </row>
    <row r="1565" spans="27:64">
      <c r="AA1565" s="68"/>
      <c r="AB1565" s="68"/>
      <c r="AC1565" s="68"/>
      <c r="AD1565" s="68"/>
      <c r="AE1565" s="68"/>
      <c r="AG1565" s="167"/>
      <c r="AN1565" s="68"/>
      <c r="AO1565" s="68"/>
      <c r="AP1565" s="68"/>
      <c r="AQ1565" s="68"/>
      <c r="AR1565" s="68"/>
      <c r="AS1565" s="68"/>
      <c r="AT1565" s="68"/>
      <c r="AU1565" s="68"/>
      <c r="AV1565" s="68"/>
    </row>
    <row r="1566" spans="27:64">
      <c r="AA1566" s="68"/>
      <c r="AB1566" s="68"/>
      <c r="AC1566" s="68"/>
      <c r="AD1566" s="68"/>
      <c r="AE1566" s="68"/>
      <c r="AG1566" s="167"/>
      <c r="AN1566" s="68"/>
      <c r="AO1566" s="68"/>
      <c r="AP1566" s="68"/>
      <c r="AQ1566" s="68"/>
      <c r="AR1566" s="68"/>
      <c r="AS1566" s="68"/>
      <c r="AT1566" s="68"/>
      <c r="AU1566" s="68"/>
      <c r="AV1566" s="68"/>
      <c r="AX1566" s="68"/>
    </row>
    <row r="1567" spans="27:64">
      <c r="AA1567" s="68"/>
      <c r="AB1567" s="68"/>
      <c r="AC1567" s="68"/>
      <c r="AD1567" s="68"/>
      <c r="AE1567" s="68"/>
      <c r="AG1567" s="167"/>
      <c r="AN1567" s="68"/>
      <c r="AO1567" s="68"/>
      <c r="AP1567" s="68"/>
      <c r="AQ1567" s="68"/>
      <c r="AR1567" s="68"/>
      <c r="AS1567" s="68"/>
      <c r="AT1567" s="68"/>
      <c r="AU1567" s="68"/>
      <c r="AV1567" s="68"/>
      <c r="AX1567" s="68"/>
      <c r="AY1567" s="68"/>
      <c r="AZ1567" s="68"/>
      <c r="BA1567" s="68"/>
      <c r="BB1567" s="68"/>
      <c r="BC1567" s="68"/>
      <c r="BD1567" s="68"/>
      <c r="BE1567" s="68"/>
      <c r="BF1567" s="68"/>
      <c r="BG1567" s="68"/>
      <c r="BH1567" s="68"/>
      <c r="BI1567" s="68"/>
      <c r="BJ1567" s="68"/>
      <c r="BK1567" s="68"/>
      <c r="BL1567" s="68"/>
    </row>
    <row r="1568" spans="27:64">
      <c r="AA1568" s="68"/>
      <c r="AB1568" s="68"/>
      <c r="AC1568" s="68"/>
      <c r="AD1568" s="68"/>
      <c r="AE1568" s="68"/>
      <c r="AG1568" s="167"/>
      <c r="AN1568" s="68"/>
      <c r="AO1568" s="68"/>
      <c r="AP1568" s="68"/>
      <c r="AQ1568" s="68"/>
      <c r="AR1568" s="68"/>
      <c r="AS1568" s="68"/>
      <c r="AT1568" s="68"/>
      <c r="AU1568" s="68"/>
      <c r="AV1568" s="68"/>
    </row>
    <row r="1569" spans="27:64">
      <c r="AA1569" s="68"/>
      <c r="AB1569" s="68"/>
      <c r="AC1569" s="68"/>
      <c r="AD1569" s="68"/>
      <c r="AE1569" s="68"/>
      <c r="AG1569" s="167"/>
      <c r="AN1569" s="68"/>
      <c r="AO1569" s="68"/>
      <c r="AP1569" s="68"/>
      <c r="AQ1569" s="68"/>
      <c r="AR1569" s="68"/>
      <c r="AS1569" s="68"/>
      <c r="AT1569" s="68"/>
      <c r="AU1569" s="68"/>
      <c r="AV1569" s="68"/>
    </row>
    <row r="1570" spans="27:64">
      <c r="AA1570" s="68"/>
      <c r="AB1570" s="68"/>
      <c r="AC1570" s="68"/>
      <c r="AD1570" s="68"/>
      <c r="AE1570" s="68"/>
      <c r="AG1570" s="167"/>
      <c r="AN1570" s="68"/>
      <c r="AO1570" s="68"/>
      <c r="AP1570" s="68"/>
      <c r="AQ1570" s="68"/>
      <c r="AR1570" s="68"/>
      <c r="AS1570" s="68"/>
      <c r="AT1570" s="68"/>
      <c r="AU1570" s="68"/>
      <c r="AV1570" s="68"/>
    </row>
    <row r="1571" spans="27:64">
      <c r="AA1571" s="68"/>
      <c r="AB1571" s="68"/>
      <c r="AC1571" s="68"/>
      <c r="AD1571" s="68"/>
      <c r="AE1571" s="68"/>
      <c r="AG1571" s="167"/>
      <c r="AN1571" s="68"/>
      <c r="AO1571" s="68"/>
      <c r="AP1571" s="68"/>
      <c r="AQ1571" s="68"/>
      <c r="AR1571" s="68"/>
      <c r="AS1571" s="68"/>
      <c r="AT1571" s="68"/>
      <c r="AU1571" s="68"/>
      <c r="AV1571" s="68"/>
      <c r="AX1571" s="68"/>
    </row>
    <row r="1572" spans="27:64">
      <c r="AA1572" s="68"/>
      <c r="AB1572" s="68"/>
      <c r="AC1572" s="68"/>
      <c r="AD1572" s="68"/>
      <c r="AE1572" s="68"/>
      <c r="AG1572" s="167"/>
      <c r="AN1572" s="68"/>
      <c r="AO1572" s="68"/>
      <c r="AP1572" s="68"/>
      <c r="AQ1572" s="68"/>
      <c r="AR1572" s="68"/>
      <c r="AS1572" s="68"/>
      <c r="AT1572" s="68"/>
      <c r="AU1572" s="68"/>
      <c r="AV1572" s="68"/>
      <c r="AX1572" s="68"/>
      <c r="AY1572" s="68"/>
      <c r="AZ1572" s="68"/>
      <c r="BA1572" s="68"/>
      <c r="BB1572" s="68"/>
      <c r="BC1572" s="68"/>
      <c r="BD1572" s="68"/>
      <c r="BE1572" s="68"/>
      <c r="BF1572" s="68"/>
      <c r="BG1572" s="68"/>
      <c r="BH1572" s="68"/>
      <c r="BI1572" s="68"/>
      <c r="BJ1572" s="68"/>
      <c r="BK1572" s="68"/>
      <c r="BL1572" s="68"/>
    </row>
    <row r="1573" spans="27:64">
      <c r="AA1573" s="68"/>
      <c r="AB1573" s="68"/>
      <c r="AC1573" s="68"/>
      <c r="AD1573" s="68"/>
      <c r="AE1573" s="68"/>
      <c r="AG1573" s="167"/>
      <c r="AN1573" s="68"/>
      <c r="AO1573" s="68"/>
      <c r="AP1573" s="68"/>
      <c r="AQ1573" s="68"/>
      <c r="AR1573" s="68"/>
      <c r="AS1573" s="68"/>
      <c r="AT1573" s="68"/>
      <c r="AU1573" s="68"/>
    </row>
    <row r="1574" spans="27:64">
      <c r="AA1574" s="68"/>
      <c r="AB1574" s="68"/>
      <c r="AC1574" s="68"/>
      <c r="AD1574" s="68"/>
      <c r="AE1574" s="68"/>
      <c r="AG1574" s="167"/>
      <c r="AN1574" s="68"/>
      <c r="AO1574" s="68"/>
      <c r="AP1574" s="68"/>
      <c r="AQ1574" s="68"/>
      <c r="AR1574" s="68"/>
      <c r="AS1574" s="68"/>
      <c r="AT1574" s="68"/>
      <c r="AU1574" s="68"/>
      <c r="AV1574" s="68"/>
    </row>
    <row r="1575" spans="27:64">
      <c r="AA1575" s="68"/>
      <c r="AB1575" s="68"/>
      <c r="AC1575" s="68"/>
      <c r="AD1575" s="68"/>
      <c r="AE1575" s="68"/>
      <c r="AG1575" s="167"/>
      <c r="AN1575" s="68"/>
      <c r="AO1575" s="68"/>
      <c r="AP1575" s="68"/>
      <c r="AQ1575" s="68"/>
      <c r="AR1575" s="68"/>
      <c r="AS1575" s="68"/>
      <c r="AT1575" s="68"/>
      <c r="AU1575" s="68"/>
      <c r="AV1575" s="68"/>
    </row>
    <row r="1576" spans="27:64">
      <c r="AA1576" s="68"/>
      <c r="AB1576" s="68"/>
      <c r="AC1576" s="68"/>
      <c r="AD1576" s="68"/>
      <c r="AE1576" s="68"/>
      <c r="AG1576" s="167"/>
      <c r="AN1576" s="68"/>
      <c r="AO1576" s="68"/>
      <c r="AP1576" s="68"/>
      <c r="AQ1576" s="68"/>
      <c r="AR1576" s="68"/>
      <c r="AS1576" s="68"/>
      <c r="AT1576" s="68"/>
      <c r="AU1576" s="68"/>
      <c r="AV1576" s="68"/>
      <c r="AX1576" s="68"/>
    </row>
    <row r="1577" spans="27:64">
      <c r="AA1577" s="68"/>
      <c r="AB1577" s="68"/>
      <c r="AC1577" s="68"/>
      <c r="AD1577" s="68"/>
      <c r="AE1577" s="68"/>
      <c r="AG1577" s="167"/>
      <c r="AN1577" s="68"/>
      <c r="AO1577" s="68"/>
      <c r="AP1577" s="68"/>
      <c r="AQ1577" s="68"/>
      <c r="AR1577" s="68"/>
      <c r="AS1577" s="68"/>
      <c r="AT1577" s="68"/>
      <c r="AU1577" s="68"/>
      <c r="AV1577" s="68"/>
    </row>
    <row r="1578" spans="27:64">
      <c r="AA1578" s="68"/>
      <c r="AB1578" s="68"/>
      <c r="AC1578" s="68"/>
      <c r="AD1578" s="68"/>
      <c r="AE1578" s="68"/>
      <c r="AG1578" s="167"/>
      <c r="AN1578" s="68"/>
      <c r="AO1578" s="68"/>
      <c r="AP1578" s="68"/>
      <c r="AQ1578" s="68"/>
      <c r="AR1578" s="68"/>
      <c r="AS1578" s="68"/>
      <c r="AT1578" s="68"/>
      <c r="AU1578" s="68"/>
    </row>
    <row r="1579" spans="27:64">
      <c r="AA1579" s="68"/>
      <c r="AB1579" s="68"/>
      <c r="AC1579" s="68"/>
      <c r="AD1579" s="68"/>
      <c r="AE1579" s="68"/>
      <c r="AG1579" s="167"/>
      <c r="AN1579" s="68"/>
      <c r="AO1579" s="68"/>
      <c r="AP1579" s="68"/>
      <c r="AQ1579" s="68"/>
      <c r="AR1579" s="68"/>
      <c r="AS1579" s="68"/>
      <c r="AT1579" s="68"/>
      <c r="AU1579" s="68"/>
    </row>
    <row r="1580" spans="27:64">
      <c r="AA1580" s="68"/>
      <c r="AB1580" s="68"/>
      <c r="AC1580" s="68"/>
      <c r="AD1580" s="68"/>
      <c r="AE1580" s="68"/>
      <c r="AG1580" s="167"/>
      <c r="AN1580" s="68"/>
      <c r="AO1580" s="68"/>
      <c r="AP1580" s="68"/>
      <c r="AQ1580" s="68"/>
      <c r="AR1580" s="68"/>
      <c r="AS1580" s="68"/>
      <c r="AT1580" s="68"/>
      <c r="AU1580" s="68"/>
      <c r="AV1580" s="68"/>
      <c r="AW1580" s="68"/>
      <c r="AX1580" s="68"/>
      <c r="AY1580" s="68"/>
      <c r="AZ1580" s="68"/>
      <c r="BA1580" s="68"/>
      <c r="BB1580" s="68"/>
      <c r="BC1580" s="68"/>
      <c r="BD1580" s="68"/>
      <c r="BE1580" s="68"/>
      <c r="BF1580" s="68"/>
      <c r="BG1580" s="68"/>
      <c r="BH1580" s="68"/>
      <c r="BI1580" s="68"/>
      <c r="BJ1580" s="68"/>
      <c r="BK1580" s="68"/>
      <c r="BL1580" s="68"/>
    </row>
    <row r="1581" spans="27:64">
      <c r="AA1581" s="68"/>
      <c r="AB1581" s="68"/>
      <c r="AC1581" s="68"/>
      <c r="AD1581" s="68"/>
      <c r="AE1581" s="68"/>
      <c r="AG1581" s="167"/>
      <c r="AN1581" s="68"/>
      <c r="AO1581" s="68"/>
      <c r="AP1581" s="68"/>
      <c r="AQ1581" s="68"/>
      <c r="AR1581" s="68"/>
      <c r="AS1581" s="68"/>
      <c r="AT1581" s="68"/>
      <c r="AU1581" s="68"/>
    </row>
    <row r="1582" spans="27:64">
      <c r="AA1582" s="68"/>
      <c r="AB1582" s="68"/>
      <c r="AC1582" s="68"/>
      <c r="AD1582" s="68"/>
      <c r="AE1582" s="68"/>
      <c r="AG1582" s="167"/>
      <c r="AN1582" s="68"/>
      <c r="AO1582" s="68"/>
      <c r="AP1582" s="68"/>
      <c r="AQ1582" s="68"/>
      <c r="AR1582" s="68"/>
      <c r="AS1582" s="68"/>
      <c r="AT1582" s="68"/>
      <c r="AU1582" s="68"/>
      <c r="AV1582" s="68"/>
      <c r="AW1582" s="68"/>
      <c r="AX1582" s="68"/>
      <c r="AY1582" s="68"/>
      <c r="AZ1582" s="68"/>
      <c r="BA1582" s="68"/>
      <c r="BB1582" s="68"/>
      <c r="BC1582" s="68"/>
      <c r="BD1582" s="68"/>
      <c r="BE1582" s="68"/>
      <c r="BF1582" s="68"/>
      <c r="BG1582" s="68"/>
      <c r="BH1582" s="68"/>
      <c r="BI1582" s="68"/>
      <c r="BJ1582" s="68"/>
      <c r="BK1582" s="68"/>
      <c r="BL1582" s="68"/>
    </row>
    <row r="1583" spans="27:64">
      <c r="AA1583" s="68"/>
      <c r="AB1583" s="68"/>
      <c r="AC1583" s="68"/>
      <c r="AD1583" s="68"/>
      <c r="AE1583" s="68"/>
      <c r="AG1583" s="167"/>
      <c r="AN1583" s="68"/>
      <c r="AO1583" s="68"/>
      <c r="AP1583" s="68"/>
      <c r="AQ1583" s="68"/>
      <c r="AR1583" s="68"/>
      <c r="AS1583" s="68"/>
      <c r="AT1583" s="68"/>
      <c r="AU1583" s="68"/>
      <c r="AV1583" s="68"/>
      <c r="AX1583" s="68"/>
      <c r="AY1583" s="68"/>
      <c r="AZ1583" s="68"/>
      <c r="BA1583" s="68"/>
      <c r="BB1583" s="68"/>
      <c r="BC1583" s="68"/>
      <c r="BD1583" s="68"/>
      <c r="BE1583" s="68"/>
      <c r="BF1583" s="68"/>
      <c r="BG1583" s="68"/>
      <c r="BH1583" s="68"/>
      <c r="BI1583" s="68"/>
      <c r="BJ1583" s="68"/>
      <c r="BK1583" s="68"/>
      <c r="BL1583" s="68"/>
    </row>
    <row r="1584" spans="27:64">
      <c r="AA1584" s="68"/>
      <c r="AB1584" s="68"/>
      <c r="AC1584" s="68"/>
      <c r="AD1584" s="68"/>
      <c r="AE1584" s="68"/>
      <c r="AG1584" s="167"/>
      <c r="AN1584" s="68"/>
      <c r="AO1584" s="68"/>
      <c r="AP1584" s="68"/>
      <c r="AQ1584" s="68"/>
      <c r="AR1584" s="68"/>
      <c r="AS1584" s="68"/>
      <c r="AT1584" s="68"/>
      <c r="AU1584" s="68"/>
      <c r="AV1584" s="68"/>
      <c r="AW1584" s="68"/>
      <c r="AX1584" s="68"/>
      <c r="AY1584" s="68"/>
      <c r="AZ1584" s="68"/>
      <c r="BA1584" s="68"/>
      <c r="BB1584" s="68"/>
      <c r="BC1584" s="68"/>
      <c r="BD1584" s="68"/>
      <c r="BE1584" s="68"/>
      <c r="BF1584" s="68"/>
      <c r="BG1584" s="68"/>
      <c r="BH1584" s="68"/>
      <c r="BI1584" s="68"/>
      <c r="BJ1584" s="68"/>
      <c r="BK1584" s="68"/>
      <c r="BL1584" s="68"/>
    </row>
    <row r="1585" spans="27:64">
      <c r="AA1585" s="68"/>
      <c r="AB1585" s="68"/>
      <c r="AC1585" s="68"/>
      <c r="AD1585" s="68"/>
      <c r="AE1585" s="68"/>
      <c r="AG1585" s="167"/>
      <c r="AN1585" s="68"/>
      <c r="AO1585" s="68"/>
      <c r="AP1585" s="68"/>
      <c r="AQ1585" s="68"/>
      <c r="AR1585" s="68"/>
      <c r="AS1585" s="68"/>
      <c r="AT1585" s="68"/>
      <c r="AU1585" s="68"/>
      <c r="AV1585" s="68"/>
      <c r="AX1585" s="68"/>
      <c r="AY1585" s="68"/>
      <c r="AZ1585" s="68"/>
      <c r="BA1585" s="68"/>
      <c r="BB1585" s="68"/>
      <c r="BC1585" s="68"/>
      <c r="BD1585" s="68"/>
      <c r="BE1585" s="68"/>
      <c r="BF1585" s="68"/>
      <c r="BG1585" s="68"/>
      <c r="BH1585" s="68"/>
      <c r="BI1585" s="68"/>
      <c r="BJ1585" s="68"/>
      <c r="BK1585" s="68"/>
      <c r="BL1585" s="68"/>
    </row>
    <row r="1586" spans="27:64">
      <c r="AA1586" s="68"/>
      <c r="AB1586" s="68"/>
      <c r="AC1586" s="68"/>
      <c r="AD1586" s="68"/>
      <c r="AE1586" s="68"/>
      <c r="AG1586" s="167"/>
      <c r="AN1586" s="68"/>
      <c r="AO1586" s="68"/>
      <c r="AP1586" s="68"/>
      <c r="AQ1586" s="68"/>
      <c r="AR1586" s="68"/>
      <c r="AS1586" s="68"/>
      <c r="AT1586" s="68"/>
      <c r="AU1586" s="68"/>
      <c r="AV1586" s="68"/>
      <c r="AW1586" s="68"/>
      <c r="AX1586" s="68"/>
      <c r="AY1586" s="68"/>
      <c r="AZ1586" s="68"/>
      <c r="BA1586" s="68"/>
      <c r="BB1586" s="68"/>
      <c r="BC1586" s="68"/>
      <c r="BD1586" s="68"/>
      <c r="BE1586" s="68"/>
      <c r="BF1586" s="68"/>
      <c r="BG1586" s="68"/>
      <c r="BH1586" s="68"/>
      <c r="BI1586" s="68"/>
      <c r="BJ1586" s="68"/>
      <c r="BK1586" s="68"/>
      <c r="BL1586" s="68"/>
    </row>
    <row r="1587" spans="27:64">
      <c r="AA1587" s="68"/>
      <c r="AB1587" s="68"/>
      <c r="AC1587" s="68"/>
      <c r="AD1587" s="68"/>
      <c r="AE1587" s="68"/>
      <c r="AG1587" s="167"/>
      <c r="AN1587" s="68"/>
      <c r="AO1587" s="68"/>
      <c r="AP1587" s="68"/>
      <c r="AQ1587" s="68"/>
      <c r="AR1587" s="68"/>
      <c r="AS1587" s="68"/>
      <c r="AT1587" s="68"/>
      <c r="AU1587" s="68"/>
      <c r="AV1587" s="68"/>
      <c r="AX1587" s="68"/>
    </row>
    <row r="1588" spans="27:64">
      <c r="AA1588" s="68"/>
      <c r="AB1588" s="68"/>
      <c r="AC1588" s="68"/>
      <c r="AD1588" s="68"/>
      <c r="AE1588" s="68"/>
      <c r="AG1588" s="167"/>
      <c r="AN1588" s="68"/>
      <c r="AO1588" s="68"/>
      <c r="AP1588" s="68"/>
      <c r="AQ1588" s="68"/>
      <c r="AR1588" s="68"/>
      <c r="AS1588" s="68"/>
      <c r="AT1588" s="68"/>
      <c r="AU1588" s="68"/>
      <c r="AV1588" s="68"/>
      <c r="AW1588" s="68"/>
      <c r="AX1588" s="68"/>
      <c r="AY1588" s="68"/>
      <c r="AZ1588" s="68"/>
      <c r="BA1588" s="68"/>
      <c r="BB1588" s="68"/>
      <c r="BC1588" s="68"/>
      <c r="BD1588" s="68"/>
      <c r="BE1588" s="68"/>
      <c r="BF1588" s="68"/>
      <c r="BG1588" s="68"/>
      <c r="BH1588" s="68"/>
      <c r="BI1588" s="68"/>
      <c r="BJ1588" s="68"/>
      <c r="BK1588" s="68"/>
      <c r="BL1588" s="68"/>
    </row>
    <row r="1589" spans="27:64">
      <c r="AA1589" s="68"/>
      <c r="AB1589" s="68"/>
      <c r="AC1589" s="68"/>
      <c r="AD1589" s="68"/>
      <c r="AE1589" s="68"/>
      <c r="AG1589" s="167"/>
      <c r="AN1589" s="68"/>
      <c r="AO1589" s="68"/>
      <c r="AP1589" s="68"/>
      <c r="AQ1589" s="68"/>
      <c r="AR1589" s="68"/>
      <c r="AS1589" s="68"/>
      <c r="AT1589" s="68"/>
      <c r="AU1589" s="68"/>
      <c r="AV1589" s="68"/>
      <c r="AX1589" s="68"/>
    </row>
    <row r="1590" spans="27:64">
      <c r="AA1590" s="68"/>
      <c r="AB1590" s="68"/>
      <c r="AC1590" s="68"/>
      <c r="AD1590" s="68"/>
      <c r="AE1590" s="68"/>
      <c r="AG1590" s="167"/>
      <c r="AN1590" s="68"/>
      <c r="AO1590" s="68"/>
      <c r="AP1590" s="68"/>
      <c r="AQ1590" s="68"/>
      <c r="AR1590" s="68"/>
      <c r="AS1590" s="68"/>
      <c r="AT1590" s="68"/>
      <c r="AU1590" s="68"/>
      <c r="AV1590" s="68"/>
      <c r="AW1590" s="68"/>
      <c r="AX1590" s="68"/>
      <c r="AY1590" s="68"/>
      <c r="AZ1590" s="68"/>
      <c r="BA1590" s="68"/>
      <c r="BB1590" s="68"/>
      <c r="BC1590" s="68"/>
      <c r="BD1590" s="68"/>
      <c r="BE1590" s="68"/>
      <c r="BF1590" s="68"/>
      <c r="BG1590" s="68"/>
      <c r="BH1590" s="68"/>
      <c r="BI1590" s="68"/>
      <c r="BJ1590" s="68"/>
      <c r="BK1590" s="68"/>
      <c r="BL1590" s="68"/>
    </row>
    <row r="1591" spans="27:64">
      <c r="AA1591" s="68"/>
      <c r="AB1591" s="68"/>
      <c r="AC1591" s="68"/>
      <c r="AD1591" s="68"/>
      <c r="AE1591" s="68"/>
      <c r="AG1591" s="167"/>
      <c r="AN1591" s="68"/>
      <c r="AO1591" s="68"/>
      <c r="AP1591" s="68"/>
      <c r="AQ1591" s="68"/>
      <c r="AR1591" s="68"/>
      <c r="AS1591" s="68"/>
      <c r="AT1591" s="68"/>
      <c r="AU1591" s="68"/>
      <c r="AV1591" s="68"/>
      <c r="AW1591" s="68"/>
      <c r="AX1591" s="68"/>
      <c r="AY1591" s="68"/>
      <c r="AZ1591" s="68"/>
      <c r="BA1591" s="68"/>
      <c r="BB1591" s="68"/>
      <c r="BC1591" s="68"/>
      <c r="BD1591" s="68"/>
      <c r="BE1591" s="68"/>
      <c r="BF1591" s="68"/>
      <c r="BG1591" s="68"/>
      <c r="BH1591" s="68"/>
      <c r="BI1591" s="68"/>
      <c r="BJ1591" s="68"/>
      <c r="BK1591" s="68"/>
      <c r="BL1591" s="68"/>
    </row>
    <row r="1592" spans="27:64">
      <c r="AA1592" s="68"/>
      <c r="AB1592" s="68"/>
      <c r="AC1592" s="68"/>
      <c r="AD1592" s="68"/>
      <c r="AE1592" s="68"/>
      <c r="AG1592" s="167"/>
      <c r="AN1592" s="68"/>
      <c r="AO1592" s="68"/>
      <c r="AP1592" s="68"/>
      <c r="AQ1592" s="68"/>
      <c r="AR1592" s="68"/>
      <c r="AS1592" s="68"/>
      <c r="AT1592" s="68"/>
      <c r="AU1592" s="68"/>
      <c r="AV1592" s="68"/>
      <c r="AW1592" s="68"/>
      <c r="AX1592" s="68"/>
      <c r="AY1592" s="68"/>
      <c r="AZ1592" s="68"/>
      <c r="BA1592" s="68"/>
      <c r="BB1592" s="68"/>
      <c r="BC1592" s="68"/>
      <c r="BD1592" s="68"/>
      <c r="BE1592" s="68"/>
      <c r="BF1592" s="68"/>
      <c r="BG1592" s="68"/>
      <c r="BH1592" s="68"/>
      <c r="BI1592" s="68"/>
      <c r="BJ1592" s="68"/>
      <c r="BK1592" s="68"/>
      <c r="BL1592" s="68"/>
    </row>
    <row r="1593" spans="27:64">
      <c r="AA1593" s="68"/>
      <c r="AB1593" s="68"/>
      <c r="AC1593" s="68"/>
      <c r="AD1593" s="68"/>
      <c r="AE1593" s="68"/>
      <c r="AG1593" s="167"/>
      <c r="AN1593" s="68"/>
      <c r="AO1593" s="68"/>
      <c r="AP1593" s="68"/>
      <c r="AQ1593" s="68"/>
      <c r="AR1593" s="68"/>
      <c r="AS1593" s="68"/>
      <c r="AT1593" s="68"/>
      <c r="AU1593" s="68"/>
      <c r="AV1593" s="68"/>
      <c r="AW1593" s="68"/>
      <c r="AX1593" s="68"/>
      <c r="AY1593" s="68"/>
      <c r="AZ1593" s="68"/>
      <c r="BA1593" s="68"/>
      <c r="BB1593" s="68"/>
      <c r="BC1593" s="68"/>
      <c r="BD1593" s="68"/>
      <c r="BE1593" s="68"/>
      <c r="BF1593" s="68"/>
      <c r="BG1593" s="68"/>
      <c r="BH1593" s="68"/>
      <c r="BI1593" s="68"/>
      <c r="BJ1593" s="68"/>
      <c r="BK1593" s="68"/>
      <c r="BL1593" s="68"/>
    </row>
    <row r="1594" spans="27:64">
      <c r="AA1594" s="68"/>
      <c r="AB1594" s="68"/>
      <c r="AC1594" s="68"/>
      <c r="AD1594" s="68"/>
      <c r="AE1594" s="68"/>
      <c r="AG1594" s="167"/>
      <c r="AN1594" s="68"/>
      <c r="AO1594" s="68"/>
      <c r="AP1594" s="68"/>
      <c r="AQ1594" s="68"/>
      <c r="AR1594" s="68"/>
      <c r="AS1594" s="68"/>
      <c r="AT1594" s="68"/>
      <c r="AU1594" s="68"/>
      <c r="AV1594" s="68"/>
      <c r="AX1594" s="68"/>
    </row>
    <row r="1595" spans="27:64">
      <c r="AA1595" s="68"/>
      <c r="AB1595" s="68"/>
      <c r="AC1595" s="68"/>
      <c r="AD1595" s="68"/>
      <c r="AE1595" s="68"/>
      <c r="AG1595" s="167"/>
      <c r="AN1595" s="68"/>
      <c r="AO1595" s="68"/>
      <c r="AP1595" s="68"/>
      <c r="AQ1595" s="68"/>
      <c r="AR1595" s="68"/>
      <c r="AS1595" s="68"/>
      <c r="AT1595" s="68"/>
      <c r="AU1595" s="68"/>
    </row>
    <row r="1596" spans="27:64">
      <c r="AA1596" s="68"/>
      <c r="AB1596" s="68"/>
      <c r="AC1596" s="68"/>
      <c r="AD1596" s="68"/>
      <c r="AE1596" s="68"/>
      <c r="AG1596" s="167"/>
      <c r="AN1596" s="68"/>
      <c r="AO1596" s="68"/>
      <c r="AP1596" s="68"/>
      <c r="AQ1596" s="68"/>
      <c r="AR1596" s="68"/>
      <c r="AS1596" s="68"/>
      <c r="AT1596" s="68"/>
      <c r="AU1596" s="68"/>
    </row>
    <row r="1597" spans="27:64">
      <c r="AA1597" s="68"/>
      <c r="AB1597" s="68"/>
      <c r="AC1597" s="68"/>
      <c r="AD1597" s="68"/>
      <c r="AE1597" s="68"/>
      <c r="AG1597" s="167"/>
      <c r="AN1597" s="68"/>
      <c r="AO1597" s="68"/>
      <c r="AP1597" s="68"/>
      <c r="AQ1597" s="68"/>
      <c r="AR1597" s="68"/>
      <c r="AS1597" s="68"/>
      <c r="AT1597" s="68"/>
      <c r="AU1597" s="68"/>
    </row>
    <row r="1598" spans="27:64">
      <c r="AA1598" s="68"/>
      <c r="AB1598" s="68"/>
      <c r="AC1598" s="68"/>
      <c r="AD1598" s="68"/>
      <c r="AE1598" s="68"/>
      <c r="AG1598" s="167"/>
      <c r="AN1598" s="68"/>
      <c r="AO1598" s="68"/>
      <c r="AP1598" s="68"/>
      <c r="AQ1598" s="68"/>
      <c r="AR1598" s="68"/>
      <c r="AS1598" s="68"/>
      <c r="AT1598" s="68"/>
      <c r="AU1598" s="68"/>
      <c r="AV1598" s="68"/>
    </row>
    <row r="1599" spans="27:64">
      <c r="AA1599" s="68"/>
      <c r="AB1599" s="68"/>
      <c r="AC1599" s="68"/>
      <c r="AD1599" s="68"/>
      <c r="AE1599" s="68"/>
      <c r="AG1599" s="167"/>
      <c r="AN1599" s="68"/>
      <c r="AO1599" s="68"/>
      <c r="AP1599" s="68"/>
      <c r="AQ1599" s="68"/>
      <c r="AR1599" s="68"/>
      <c r="AS1599" s="68"/>
      <c r="AT1599" s="68"/>
      <c r="AU1599" s="68"/>
      <c r="AV1599" s="68"/>
      <c r="AX1599" s="68"/>
    </row>
    <row r="1600" spans="27:64">
      <c r="AA1600" s="68"/>
      <c r="AB1600" s="68"/>
      <c r="AC1600" s="68"/>
      <c r="AD1600" s="68"/>
      <c r="AE1600" s="68"/>
      <c r="AG1600" s="167"/>
      <c r="AN1600" s="68"/>
      <c r="AO1600" s="68"/>
      <c r="AP1600" s="68"/>
      <c r="AQ1600" s="68"/>
      <c r="AR1600" s="68"/>
      <c r="AS1600" s="68"/>
      <c r="AT1600" s="68"/>
      <c r="AU1600" s="68"/>
      <c r="AV1600" s="68"/>
      <c r="AW1600" s="68"/>
      <c r="AX1600" s="68"/>
      <c r="AY1600" s="68"/>
      <c r="AZ1600" s="68"/>
      <c r="BA1600" s="68"/>
      <c r="BB1600" s="68"/>
      <c r="BC1600" s="68"/>
      <c r="BD1600" s="68"/>
      <c r="BE1600" s="68"/>
      <c r="BF1600" s="68"/>
      <c r="BG1600" s="68"/>
      <c r="BH1600" s="68"/>
      <c r="BI1600" s="68"/>
      <c r="BJ1600" s="68"/>
      <c r="BK1600" s="68"/>
      <c r="BL1600" s="68"/>
    </row>
    <row r="1601" spans="27:64">
      <c r="AA1601" s="68"/>
      <c r="AB1601" s="68"/>
      <c r="AC1601" s="68"/>
      <c r="AD1601" s="68"/>
      <c r="AE1601" s="68"/>
      <c r="AG1601" s="167"/>
      <c r="AN1601" s="68"/>
      <c r="AO1601" s="68"/>
      <c r="AP1601" s="68"/>
      <c r="AQ1601" s="68"/>
      <c r="AR1601" s="68"/>
      <c r="AS1601" s="68"/>
      <c r="AT1601" s="68"/>
      <c r="AU1601" s="68"/>
      <c r="AV1601" s="68"/>
    </row>
    <row r="1602" spans="27:64">
      <c r="AA1602" s="68"/>
      <c r="AB1602" s="68"/>
      <c r="AC1602" s="68"/>
      <c r="AD1602" s="68"/>
      <c r="AE1602" s="68"/>
      <c r="AG1602" s="167"/>
      <c r="AN1602" s="68"/>
      <c r="AO1602" s="68"/>
      <c r="AP1602" s="68"/>
      <c r="AQ1602" s="68"/>
      <c r="AR1602" s="68"/>
      <c r="AS1602" s="68"/>
      <c r="AT1602" s="68"/>
      <c r="AU1602" s="68"/>
      <c r="AV1602" s="68"/>
      <c r="AX1602" s="68"/>
    </row>
    <row r="1603" spans="27:64">
      <c r="AA1603" s="68"/>
      <c r="AB1603" s="68"/>
      <c r="AC1603" s="68"/>
      <c r="AD1603" s="68"/>
      <c r="AE1603" s="68"/>
      <c r="AG1603" s="167"/>
      <c r="AN1603" s="68"/>
      <c r="AO1603" s="68"/>
      <c r="AP1603" s="68"/>
      <c r="AQ1603" s="68"/>
      <c r="AR1603" s="68"/>
      <c r="AS1603" s="68"/>
      <c r="AT1603" s="68"/>
      <c r="AU1603" s="68"/>
    </row>
    <row r="1604" spans="27:64">
      <c r="AA1604" s="68"/>
      <c r="AB1604" s="68"/>
      <c r="AC1604" s="68"/>
      <c r="AD1604" s="68"/>
      <c r="AE1604" s="68"/>
      <c r="AG1604" s="167"/>
      <c r="AN1604" s="68"/>
      <c r="AO1604" s="68"/>
      <c r="AP1604" s="68"/>
      <c r="AQ1604" s="68"/>
      <c r="AR1604" s="68"/>
      <c r="AS1604" s="68"/>
      <c r="AT1604" s="68"/>
      <c r="AU1604" s="68"/>
      <c r="AV1604" s="68"/>
      <c r="AX1604" s="68"/>
    </row>
    <row r="1605" spans="27:64">
      <c r="AA1605" s="68"/>
      <c r="AB1605" s="68"/>
      <c r="AC1605" s="68"/>
      <c r="AD1605" s="68"/>
      <c r="AE1605" s="68"/>
      <c r="AG1605" s="167"/>
      <c r="AN1605" s="68"/>
      <c r="AO1605" s="68"/>
      <c r="AP1605" s="68"/>
      <c r="AQ1605" s="68"/>
      <c r="AR1605" s="68"/>
      <c r="AS1605" s="68"/>
      <c r="AT1605" s="68"/>
      <c r="AU1605" s="68"/>
    </row>
    <row r="1606" spans="27:64">
      <c r="AA1606" s="68"/>
      <c r="AB1606" s="68"/>
      <c r="AC1606" s="68"/>
      <c r="AD1606" s="68"/>
      <c r="AE1606" s="68"/>
      <c r="AG1606" s="167"/>
      <c r="AN1606" s="68"/>
      <c r="AO1606" s="68"/>
      <c r="AP1606" s="68"/>
      <c r="AQ1606" s="68"/>
      <c r="AR1606" s="68"/>
      <c r="AS1606" s="68"/>
      <c r="AT1606" s="68"/>
      <c r="AU1606" s="68"/>
      <c r="AV1606" s="68"/>
    </row>
    <row r="1607" spans="27:64">
      <c r="AA1607" s="68"/>
      <c r="AB1607" s="68"/>
      <c r="AC1607" s="68"/>
      <c r="AD1607" s="68"/>
      <c r="AE1607" s="68"/>
      <c r="AG1607" s="167"/>
      <c r="AN1607" s="68"/>
      <c r="AO1607" s="68"/>
      <c r="AP1607" s="68"/>
      <c r="AQ1607" s="68"/>
      <c r="AR1607" s="68"/>
      <c r="AS1607" s="68"/>
      <c r="AT1607" s="68"/>
      <c r="AU1607" s="68"/>
      <c r="AV1607" s="68"/>
      <c r="AW1607" s="68"/>
      <c r="AX1607" s="68"/>
      <c r="AY1607" s="68"/>
      <c r="AZ1607" s="68"/>
      <c r="BA1607" s="68"/>
      <c r="BB1607" s="68"/>
      <c r="BC1607" s="68"/>
      <c r="BD1607" s="68"/>
      <c r="BE1607" s="68"/>
      <c r="BF1607" s="68"/>
      <c r="BG1607" s="68"/>
      <c r="BH1607" s="68"/>
      <c r="BI1607" s="68"/>
      <c r="BJ1607" s="68"/>
      <c r="BK1607" s="68"/>
      <c r="BL1607" s="68"/>
    </row>
    <row r="1608" spans="27:64">
      <c r="AA1608" s="68"/>
      <c r="AB1608" s="68"/>
      <c r="AC1608" s="68"/>
      <c r="AD1608" s="68"/>
      <c r="AE1608" s="68"/>
      <c r="AG1608" s="167"/>
      <c r="AN1608" s="68"/>
      <c r="AO1608" s="68"/>
      <c r="AP1608" s="68"/>
      <c r="AQ1608" s="68"/>
      <c r="AR1608" s="68"/>
      <c r="AS1608" s="68"/>
      <c r="AT1608" s="68"/>
      <c r="AU1608" s="68"/>
    </row>
    <row r="1609" spans="27:64">
      <c r="AA1609" s="68"/>
      <c r="AB1609" s="68"/>
      <c r="AC1609" s="68"/>
      <c r="AD1609" s="68"/>
      <c r="AE1609" s="68"/>
      <c r="AG1609" s="167"/>
      <c r="AN1609" s="68"/>
      <c r="AO1609" s="68"/>
      <c r="AP1609" s="68"/>
      <c r="AQ1609" s="68"/>
      <c r="AR1609" s="68"/>
      <c r="AS1609" s="68"/>
      <c r="AT1609" s="68"/>
      <c r="AU1609" s="68"/>
      <c r="AV1609" s="68"/>
    </row>
    <row r="1610" spans="27:64">
      <c r="AA1610" s="68"/>
      <c r="AB1610" s="68"/>
      <c r="AC1610" s="68"/>
      <c r="AD1610" s="68"/>
      <c r="AE1610" s="68"/>
      <c r="AG1610" s="167"/>
      <c r="AN1610" s="68"/>
      <c r="AO1610" s="68"/>
      <c r="AP1610" s="68"/>
      <c r="AQ1610" s="68"/>
      <c r="AR1610" s="68"/>
      <c r="AS1610" s="68"/>
      <c r="AT1610" s="68"/>
      <c r="AU1610" s="68"/>
    </row>
    <row r="1611" spans="27:64">
      <c r="AA1611" s="68"/>
      <c r="AB1611" s="68"/>
      <c r="AC1611" s="68"/>
      <c r="AD1611" s="68"/>
      <c r="AE1611" s="68"/>
      <c r="AG1611" s="167"/>
      <c r="AN1611" s="68"/>
      <c r="AO1611" s="68"/>
      <c r="AP1611" s="68"/>
      <c r="AQ1611" s="68"/>
      <c r="AR1611" s="68"/>
      <c r="AS1611" s="68"/>
      <c r="AT1611" s="68"/>
      <c r="AU1611" s="68"/>
      <c r="AV1611" s="68"/>
      <c r="AX1611" s="68"/>
    </row>
    <row r="1612" spans="27:64">
      <c r="AA1612" s="68"/>
      <c r="AB1612" s="68"/>
      <c r="AC1612" s="68"/>
      <c r="AD1612" s="68"/>
      <c r="AE1612" s="68"/>
      <c r="AG1612" s="167"/>
      <c r="AN1612" s="68"/>
      <c r="AO1612" s="68"/>
      <c r="AP1612" s="68"/>
      <c r="AQ1612" s="68"/>
      <c r="AR1612" s="68"/>
      <c r="AS1612" s="68"/>
      <c r="AT1612" s="68"/>
      <c r="AU1612" s="68"/>
      <c r="AV1612" s="68"/>
    </row>
    <row r="1613" spans="27:64">
      <c r="AA1613" s="68"/>
      <c r="AB1613" s="68"/>
      <c r="AC1613" s="68"/>
      <c r="AD1613" s="68"/>
      <c r="AE1613" s="68"/>
      <c r="AG1613" s="167"/>
      <c r="AN1613" s="68"/>
      <c r="AO1613" s="68"/>
      <c r="AP1613" s="68"/>
      <c r="AQ1613" s="68"/>
      <c r="AR1613" s="68"/>
      <c r="AS1613" s="68"/>
      <c r="AT1613" s="68"/>
      <c r="AU1613" s="68"/>
    </row>
    <row r="1614" spans="27:64">
      <c r="AA1614" s="68"/>
      <c r="AB1614" s="68"/>
      <c r="AC1614" s="68"/>
      <c r="AD1614" s="68"/>
      <c r="AE1614" s="68"/>
      <c r="AG1614" s="167"/>
      <c r="AN1614" s="68"/>
      <c r="AO1614" s="68"/>
      <c r="AP1614" s="68"/>
      <c r="AQ1614" s="68"/>
      <c r="AR1614" s="68"/>
      <c r="AS1614" s="68"/>
      <c r="AT1614" s="68"/>
      <c r="AU1614" s="68"/>
    </row>
    <row r="1615" spans="27:64">
      <c r="AA1615" s="68"/>
      <c r="AB1615" s="68"/>
      <c r="AC1615" s="68"/>
      <c r="AD1615" s="68"/>
      <c r="AE1615" s="68"/>
      <c r="AG1615" s="167"/>
      <c r="AN1615" s="68"/>
      <c r="AO1615" s="68"/>
      <c r="AP1615" s="68"/>
      <c r="AQ1615" s="68"/>
      <c r="AR1615" s="68"/>
      <c r="AS1615" s="68"/>
      <c r="AT1615" s="68"/>
      <c r="AU1615" s="68"/>
      <c r="AV1615" s="68"/>
      <c r="AX1615" s="68"/>
      <c r="AY1615" s="68"/>
      <c r="AZ1615" s="68"/>
      <c r="BA1615" s="68"/>
      <c r="BB1615" s="68"/>
      <c r="BC1615" s="68"/>
      <c r="BD1615" s="68"/>
      <c r="BE1615" s="68"/>
      <c r="BF1615" s="68"/>
      <c r="BG1615" s="68"/>
      <c r="BH1615" s="68"/>
      <c r="BI1615" s="68"/>
      <c r="BJ1615" s="68"/>
      <c r="BK1615" s="68"/>
      <c r="BL1615" s="68"/>
    </row>
    <row r="1616" spans="27:64">
      <c r="AA1616" s="68"/>
      <c r="AB1616" s="68"/>
      <c r="AC1616" s="68"/>
      <c r="AD1616" s="68"/>
      <c r="AE1616" s="68"/>
      <c r="AG1616" s="167"/>
      <c r="AN1616" s="68"/>
      <c r="AO1616" s="68"/>
      <c r="AP1616" s="68"/>
      <c r="AQ1616" s="68"/>
      <c r="AR1616" s="68"/>
      <c r="AS1616" s="68"/>
      <c r="AT1616" s="68"/>
      <c r="AU1616" s="68"/>
      <c r="AV1616" s="68"/>
    </row>
    <row r="1617" spans="27:64">
      <c r="AA1617" s="68"/>
      <c r="AB1617" s="68"/>
      <c r="AC1617" s="68"/>
      <c r="AD1617" s="68"/>
      <c r="AE1617" s="68"/>
      <c r="AG1617" s="167"/>
      <c r="AN1617" s="68"/>
      <c r="AO1617" s="68"/>
      <c r="AP1617" s="68"/>
      <c r="AQ1617" s="68"/>
      <c r="AR1617" s="68"/>
      <c r="AS1617" s="68"/>
      <c r="AT1617" s="68"/>
      <c r="AU1617" s="68"/>
      <c r="AV1617" s="68"/>
    </row>
    <row r="1618" spans="27:64">
      <c r="AA1618" s="68"/>
      <c r="AB1618" s="68"/>
      <c r="AC1618" s="68"/>
      <c r="AD1618" s="68"/>
      <c r="AE1618" s="68"/>
      <c r="AG1618" s="167"/>
      <c r="AN1618" s="68"/>
      <c r="AO1618" s="68"/>
      <c r="AP1618" s="68"/>
      <c r="AQ1618" s="68"/>
      <c r="AR1618" s="68"/>
      <c r="AS1618" s="68"/>
      <c r="AT1618" s="68"/>
      <c r="AU1618" s="68"/>
      <c r="AV1618" s="68"/>
    </row>
    <row r="1619" spans="27:64">
      <c r="AA1619" s="68"/>
      <c r="AB1619" s="68"/>
      <c r="AC1619" s="68"/>
      <c r="AD1619" s="68"/>
      <c r="AE1619" s="68"/>
      <c r="AG1619" s="167"/>
      <c r="AN1619" s="68"/>
      <c r="AO1619" s="68"/>
      <c r="AP1619" s="68"/>
      <c r="AQ1619" s="68"/>
      <c r="AR1619" s="68"/>
      <c r="AS1619" s="68"/>
      <c r="AT1619" s="68"/>
      <c r="AU1619" s="68"/>
      <c r="AV1619" s="68"/>
      <c r="AX1619" s="68"/>
    </row>
    <row r="1620" spans="27:64">
      <c r="AA1620" s="68"/>
      <c r="AB1620" s="68"/>
      <c r="AC1620" s="68"/>
      <c r="AD1620" s="68"/>
      <c r="AE1620" s="68"/>
      <c r="AG1620" s="167"/>
      <c r="AN1620" s="68"/>
      <c r="AO1620" s="68"/>
      <c r="AP1620" s="68"/>
      <c r="AQ1620" s="68"/>
      <c r="AR1620" s="68"/>
      <c r="AS1620" s="68"/>
      <c r="AT1620" s="68"/>
      <c r="AU1620" s="68"/>
      <c r="AV1620" s="68"/>
    </row>
    <row r="1621" spans="27:64">
      <c r="AA1621" s="68"/>
      <c r="AB1621" s="68"/>
      <c r="AC1621" s="68"/>
      <c r="AD1621" s="68"/>
      <c r="AE1621" s="68"/>
      <c r="AG1621" s="167"/>
      <c r="AN1621" s="68"/>
      <c r="AO1621" s="68"/>
      <c r="AP1621" s="68"/>
      <c r="AQ1621" s="68"/>
      <c r="AR1621" s="68"/>
      <c r="AS1621" s="68"/>
      <c r="AT1621" s="68"/>
      <c r="AU1621" s="68"/>
      <c r="AV1621" s="68"/>
    </row>
    <row r="1622" spans="27:64">
      <c r="AA1622" s="68"/>
      <c r="AB1622" s="68"/>
      <c r="AC1622" s="68"/>
      <c r="AD1622" s="68"/>
      <c r="AE1622" s="68"/>
      <c r="AG1622" s="167"/>
      <c r="AN1622" s="68"/>
      <c r="AO1622" s="68"/>
      <c r="AP1622" s="68"/>
      <c r="AQ1622" s="68"/>
      <c r="AR1622" s="68"/>
      <c r="AS1622" s="68"/>
      <c r="AT1622" s="68"/>
      <c r="AU1622" s="68"/>
      <c r="AV1622" s="68"/>
      <c r="AW1622" s="68"/>
      <c r="AX1622" s="68"/>
      <c r="AY1622" s="68"/>
      <c r="AZ1622" s="68"/>
      <c r="BA1622" s="68"/>
      <c r="BB1622" s="68"/>
      <c r="BC1622" s="68"/>
      <c r="BD1622" s="68"/>
      <c r="BE1622" s="68"/>
      <c r="BF1622" s="68"/>
      <c r="BG1622" s="68"/>
      <c r="BH1622" s="68"/>
      <c r="BI1622" s="68"/>
      <c r="BJ1622" s="68"/>
      <c r="BK1622" s="68"/>
      <c r="BL1622" s="68"/>
    </row>
    <row r="1623" spans="27:64">
      <c r="AA1623" s="68"/>
      <c r="AB1623" s="68"/>
      <c r="AC1623" s="68"/>
      <c r="AD1623" s="68"/>
      <c r="AE1623" s="68"/>
      <c r="AG1623" s="167"/>
      <c r="AN1623" s="68"/>
      <c r="AO1623" s="68"/>
      <c r="AP1623" s="68"/>
      <c r="AQ1623" s="68"/>
      <c r="AR1623" s="68"/>
      <c r="AS1623" s="68"/>
      <c r="AT1623" s="68"/>
      <c r="AU1623" s="68"/>
      <c r="AV1623" s="68"/>
      <c r="AX1623" s="68"/>
      <c r="AY1623" s="68"/>
      <c r="AZ1623" s="68"/>
      <c r="BA1623" s="68"/>
      <c r="BB1623" s="68"/>
      <c r="BC1623" s="68"/>
      <c r="BD1623" s="68"/>
      <c r="BE1623" s="68"/>
      <c r="BF1623" s="68"/>
      <c r="BG1623" s="68"/>
      <c r="BH1623" s="68"/>
      <c r="BI1623" s="68"/>
      <c r="BJ1623" s="68"/>
      <c r="BK1623" s="68"/>
      <c r="BL1623" s="68"/>
    </row>
    <row r="1624" spans="27:64">
      <c r="AA1624" s="68"/>
      <c r="AB1624" s="68"/>
      <c r="AC1624" s="68"/>
      <c r="AD1624" s="68"/>
      <c r="AE1624" s="68"/>
      <c r="AG1624" s="167"/>
      <c r="AN1624" s="68"/>
      <c r="AO1624" s="68"/>
      <c r="AP1624" s="68"/>
      <c r="AQ1624" s="68"/>
      <c r="AR1624" s="68"/>
      <c r="AS1624" s="68"/>
      <c r="AT1624" s="68"/>
      <c r="AU1624" s="68"/>
      <c r="AV1624" s="68"/>
      <c r="AX1624" s="68"/>
    </row>
    <row r="1625" spans="27:64">
      <c r="AA1625" s="68"/>
      <c r="AB1625" s="68"/>
      <c r="AC1625" s="68"/>
      <c r="AD1625" s="68"/>
      <c r="AE1625" s="68"/>
      <c r="AG1625" s="167"/>
      <c r="AN1625" s="68"/>
      <c r="AO1625" s="68"/>
      <c r="AP1625" s="68"/>
      <c r="AQ1625" s="68"/>
      <c r="AR1625" s="68"/>
      <c r="AS1625" s="68"/>
      <c r="AT1625" s="68"/>
      <c r="AU1625" s="68"/>
      <c r="AV1625" s="68"/>
      <c r="AW1625" s="68"/>
      <c r="AX1625" s="68"/>
      <c r="AY1625" s="68"/>
      <c r="AZ1625" s="68"/>
      <c r="BA1625" s="68"/>
      <c r="BB1625" s="68"/>
      <c r="BC1625" s="68"/>
      <c r="BD1625" s="68"/>
      <c r="BE1625" s="68"/>
      <c r="BF1625" s="68"/>
      <c r="BG1625" s="68"/>
      <c r="BH1625" s="68"/>
      <c r="BI1625" s="68"/>
      <c r="BJ1625" s="68"/>
      <c r="BK1625" s="68"/>
      <c r="BL1625" s="68"/>
    </row>
    <row r="1626" spans="27:64">
      <c r="AA1626" s="68"/>
      <c r="AB1626" s="68"/>
      <c r="AC1626" s="68"/>
      <c r="AD1626" s="68"/>
      <c r="AE1626" s="68"/>
      <c r="AG1626" s="167"/>
      <c r="AN1626" s="68"/>
      <c r="AO1626" s="68"/>
      <c r="AP1626" s="68"/>
      <c r="AQ1626" s="68"/>
      <c r="AR1626" s="68"/>
      <c r="AS1626" s="68"/>
      <c r="AT1626" s="68"/>
      <c r="AU1626" s="68"/>
    </row>
    <row r="1627" spans="27:64">
      <c r="AA1627" s="68"/>
      <c r="AB1627" s="68"/>
      <c r="AC1627" s="68"/>
      <c r="AD1627" s="68"/>
      <c r="AE1627" s="68"/>
      <c r="AG1627" s="167"/>
      <c r="AN1627" s="68"/>
      <c r="AO1627" s="68"/>
      <c r="AP1627" s="68"/>
      <c r="AQ1627" s="68"/>
      <c r="AR1627" s="68"/>
      <c r="AS1627" s="68"/>
      <c r="AT1627" s="68"/>
      <c r="AU1627" s="68"/>
    </row>
    <row r="1628" spans="27:64">
      <c r="AA1628" s="68"/>
      <c r="AB1628" s="68"/>
      <c r="AC1628" s="68"/>
      <c r="AD1628" s="68"/>
      <c r="AE1628" s="68"/>
      <c r="AG1628" s="167"/>
      <c r="AN1628" s="68"/>
      <c r="AO1628" s="68"/>
      <c r="AP1628" s="68"/>
      <c r="AQ1628" s="68"/>
      <c r="AR1628" s="68"/>
      <c r="AS1628" s="68"/>
      <c r="AT1628" s="68"/>
      <c r="AU1628" s="68"/>
      <c r="AV1628" s="68"/>
      <c r="AX1628" s="68"/>
      <c r="AY1628" s="68"/>
      <c r="AZ1628" s="68"/>
      <c r="BA1628" s="68"/>
      <c r="BB1628" s="68"/>
      <c r="BC1628" s="68"/>
      <c r="BD1628" s="68"/>
      <c r="BE1628" s="68"/>
      <c r="BF1628" s="68"/>
      <c r="BG1628" s="68"/>
      <c r="BH1628" s="68"/>
      <c r="BI1628" s="68"/>
      <c r="BJ1628" s="68"/>
      <c r="BK1628" s="68"/>
      <c r="BL1628" s="68"/>
    </row>
    <row r="1629" spans="27:64">
      <c r="AA1629" s="68"/>
      <c r="AB1629" s="68"/>
      <c r="AC1629" s="68"/>
      <c r="AD1629" s="68"/>
      <c r="AE1629" s="68"/>
      <c r="AG1629" s="167"/>
      <c r="AN1629" s="68"/>
      <c r="AO1629" s="68"/>
      <c r="AP1629" s="68"/>
      <c r="AQ1629" s="68"/>
      <c r="AR1629" s="68"/>
      <c r="AS1629" s="68"/>
      <c r="AT1629" s="68"/>
      <c r="AU1629" s="68"/>
      <c r="AV1629" s="68"/>
    </row>
    <row r="1630" spans="27:64">
      <c r="AA1630" s="68"/>
      <c r="AB1630" s="68"/>
      <c r="AC1630" s="68"/>
      <c r="AD1630" s="68"/>
      <c r="AE1630" s="68"/>
      <c r="AG1630" s="167"/>
      <c r="AN1630" s="68"/>
      <c r="AO1630" s="68"/>
      <c r="AP1630" s="68"/>
      <c r="AQ1630" s="68"/>
      <c r="AR1630" s="68"/>
      <c r="AS1630" s="68"/>
      <c r="AT1630" s="68"/>
      <c r="AU1630" s="68"/>
      <c r="AV1630" s="68"/>
      <c r="AW1630" s="68"/>
      <c r="AX1630" s="68"/>
      <c r="AY1630" s="68"/>
      <c r="AZ1630" s="68"/>
      <c r="BA1630" s="68"/>
      <c r="BB1630" s="68"/>
      <c r="BC1630" s="68"/>
      <c r="BD1630" s="68"/>
      <c r="BE1630" s="68"/>
      <c r="BF1630" s="68"/>
      <c r="BG1630" s="68"/>
      <c r="BH1630" s="68"/>
      <c r="BI1630" s="68"/>
      <c r="BJ1630" s="68"/>
      <c r="BK1630" s="68"/>
      <c r="BL1630" s="68"/>
    </row>
    <row r="1631" spans="27:64">
      <c r="AA1631" s="68"/>
      <c r="AB1631" s="68"/>
      <c r="AC1631" s="68"/>
      <c r="AD1631" s="68"/>
      <c r="AE1631" s="68"/>
      <c r="AG1631" s="167"/>
      <c r="AN1631" s="68"/>
      <c r="AO1631" s="68"/>
      <c r="AP1631" s="68"/>
      <c r="AQ1631" s="68"/>
      <c r="AR1631" s="68"/>
      <c r="AS1631" s="68"/>
      <c r="AT1631" s="68"/>
      <c r="AU1631" s="68"/>
    </row>
    <row r="1632" spans="27:64">
      <c r="AA1632" s="68"/>
      <c r="AB1632" s="68"/>
      <c r="AC1632" s="68"/>
      <c r="AD1632" s="68"/>
      <c r="AE1632" s="68"/>
      <c r="AG1632" s="167"/>
      <c r="AN1632" s="68"/>
      <c r="AO1632" s="68"/>
      <c r="AP1632" s="68"/>
      <c r="AQ1632" s="68"/>
      <c r="AR1632" s="68"/>
      <c r="AS1632" s="68"/>
      <c r="AT1632" s="68"/>
      <c r="AU1632" s="68"/>
      <c r="AV1632" s="68"/>
      <c r="AW1632" s="68"/>
      <c r="AX1632" s="68"/>
      <c r="AY1632" s="68"/>
      <c r="AZ1632" s="68"/>
      <c r="BA1632" s="68"/>
      <c r="BB1632" s="68"/>
      <c r="BC1632" s="68"/>
      <c r="BD1632" s="68"/>
      <c r="BE1632" s="68"/>
      <c r="BF1632" s="68"/>
      <c r="BG1632" s="68"/>
      <c r="BH1632" s="68"/>
      <c r="BI1632" s="68"/>
      <c r="BJ1632" s="68"/>
      <c r="BK1632" s="68"/>
      <c r="BL1632" s="68"/>
    </row>
    <row r="1633" spans="27:64">
      <c r="AA1633" s="68"/>
      <c r="AB1633" s="68"/>
      <c r="AC1633" s="68"/>
      <c r="AD1633" s="68"/>
      <c r="AE1633" s="68"/>
      <c r="AG1633" s="167"/>
      <c r="AN1633" s="68"/>
      <c r="AO1633" s="68"/>
      <c r="AP1633" s="68"/>
      <c r="AQ1633" s="68"/>
      <c r="AR1633" s="68"/>
      <c r="AS1633" s="68"/>
      <c r="AT1633" s="68"/>
      <c r="AU1633" s="68"/>
    </row>
    <row r="1634" spans="27:64">
      <c r="AA1634" s="68"/>
      <c r="AB1634" s="68"/>
      <c r="AC1634" s="68"/>
      <c r="AD1634" s="68"/>
      <c r="AE1634" s="68"/>
      <c r="AG1634" s="167"/>
      <c r="AN1634" s="68"/>
      <c r="AO1634" s="68"/>
      <c r="AP1634" s="68"/>
      <c r="AQ1634" s="68"/>
      <c r="AR1634" s="68"/>
      <c r="AS1634" s="68"/>
      <c r="AT1634" s="68"/>
      <c r="AU1634" s="68"/>
    </row>
    <row r="1635" spans="27:64">
      <c r="AA1635" s="68"/>
      <c r="AB1635" s="68"/>
      <c r="AC1635" s="68"/>
      <c r="AD1635" s="68"/>
      <c r="AE1635" s="68"/>
      <c r="AG1635" s="167"/>
      <c r="AN1635" s="68"/>
      <c r="AO1635" s="68"/>
      <c r="AP1635" s="68"/>
      <c r="AQ1635" s="68"/>
      <c r="AR1635" s="68"/>
      <c r="AS1635" s="68"/>
      <c r="AT1635" s="68"/>
      <c r="AU1635" s="68"/>
    </row>
    <row r="1636" spans="27:64">
      <c r="AA1636" s="68"/>
      <c r="AB1636" s="68"/>
      <c r="AC1636" s="68"/>
      <c r="AD1636" s="68"/>
      <c r="AE1636" s="68"/>
      <c r="AG1636" s="167"/>
      <c r="AN1636" s="68"/>
      <c r="AO1636" s="68"/>
      <c r="AP1636" s="68"/>
      <c r="AQ1636" s="68"/>
      <c r="AR1636" s="68"/>
      <c r="AS1636" s="68"/>
      <c r="AT1636" s="68"/>
      <c r="AU1636" s="68"/>
    </row>
    <row r="1637" spans="27:64">
      <c r="AA1637" s="68"/>
      <c r="AB1637" s="68"/>
      <c r="AC1637" s="68"/>
      <c r="AD1637" s="68"/>
      <c r="AE1637" s="68"/>
      <c r="AG1637" s="167"/>
      <c r="AN1637" s="68"/>
      <c r="AO1637" s="68"/>
      <c r="AP1637" s="68"/>
      <c r="AQ1637" s="68"/>
      <c r="AR1637" s="68"/>
      <c r="AS1637" s="68"/>
      <c r="AT1637" s="68"/>
      <c r="AU1637" s="68"/>
    </row>
    <row r="1638" spans="27:64">
      <c r="AA1638" s="68"/>
      <c r="AB1638" s="68"/>
      <c r="AC1638" s="68"/>
      <c r="AD1638" s="68"/>
      <c r="AE1638" s="68"/>
      <c r="AG1638" s="167"/>
      <c r="AN1638" s="68"/>
      <c r="AO1638" s="68"/>
      <c r="AP1638" s="68"/>
      <c r="AQ1638" s="68"/>
      <c r="AR1638" s="68"/>
      <c r="AS1638" s="68"/>
      <c r="AT1638" s="68"/>
      <c r="AU1638" s="68"/>
      <c r="AV1638" s="68"/>
      <c r="AX1638" s="68"/>
    </row>
    <row r="1639" spans="27:64">
      <c r="AA1639" s="68"/>
      <c r="AB1639" s="68"/>
      <c r="AC1639" s="68"/>
      <c r="AD1639" s="68"/>
      <c r="AE1639" s="68"/>
      <c r="AG1639" s="167"/>
      <c r="AN1639" s="68"/>
      <c r="AO1639" s="68"/>
      <c r="AP1639" s="68"/>
      <c r="AQ1639" s="68"/>
      <c r="AR1639" s="68"/>
      <c r="AS1639" s="68"/>
      <c r="AT1639" s="68"/>
      <c r="AU1639" s="68"/>
      <c r="AV1639" s="68"/>
      <c r="AX1639" s="68"/>
    </row>
    <row r="1640" spans="27:64">
      <c r="AA1640" s="68"/>
      <c r="AB1640" s="68"/>
      <c r="AC1640" s="68"/>
      <c r="AD1640" s="68"/>
      <c r="AE1640" s="68"/>
      <c r="AG1640" s="167"/>
      <c r="AN1640" s="68"/>
      <c r="AO1640" s="68"/>
      <c r="AP1640" s="68"/>
      <c r="AQ1640" s="68"/>
      <c r="AR1640" s="68"/>
      <c r="AS1640" s="68"/>
      <c r="AT1640" s="68"/>
      <c r="AU1640" s="68"/>
      <c r="AV1640" s="68"/>
      <c r="AW1640" s="68"/>
      <c r="AX1640" s="68"/>
      <c r="AY1640" s="68"/>
      <c r="AZ1640" s="68"/>
      <c r="BA1640" s="68"/>
      <c r="BB1640" s="68"/>
      <c r="BC1640" s="68"/>
      <c r="BD1640" s="68"/>
      <c r="BE1640" s="68"/>
      <c r="BF1640" s="68"/>
      <c r="BG1640" s="68"/>
      <c r="BH1640" s="68"/>
      <c r="BI1640" s="68"/>
      <c r="BJ1640" s="68"/>
      <c r="BK1640" s="68"/>
      <c r="BL1640" s="68"/>
    </row>
    <row r="1641" spans="27:64">
      <c r="AA1641" s="68"/>
      <c r="AB1641" s="68"/>
      <c r="AC1641" s="68"/>
      <c r="AD1641" s="68"/>
      <c r="AE1641" s="68"/>
      <c r="AG1641" s="167"/>
      <c r="AN1641" s="68"/>
      <c r="AO1641" s="68"/>
      <c r="AP1641" s="68"/>
      <c r="AQ1641" s="68"/>
      <c r="AR1641" s="68"/>
      <c r="AS1641" s="68"/>
      <c r="AT1641" s="68"/>
      <c r="AU1641" s="68"/>
    </row>
    <row r="1642" spans="27:64">
      <c r="AA1642" s="68"/>
      <c r="AB1642" s="68"/>
      <c r="AC1642" s="68"/>
      <c r="AD1642" s="68"/>
      <c r="AE1642" s="68"/>
      <c r="AG1642" s="167"/>
      <c r="AN1642" s="68"/>
      <c r="AO1642" s="68"/>
      <c r="AP1642" s="68"/>
      <c r="AQ1642" s="68"/>
      <c r="AR1642" s="68"/>
      <c r="AS1642" s="68"/>
      <c r="AT1642" s="68"/>
      <c r="AU1642" s="68"/>
      <c r="AV1642" s="68"/>
      <c r="AX1642" s="68"/>
      <c r="AY1642" s="68"/>
      <c r="AZ1642" s="68"/>
      <c r="BA1642" s="68"/>
      <c r="BB1642" s="68"/>
      <c r="BC1642" s="68"/>
      <c r="BD1642" s="68"/>
      <c r="BE1642" s="68"/>
      <c r="BF1642" s="68"/>
      <c r="BG1642" s="68"/>
      <c r="BH1642" s="68"/>
      <c r="BI1642" s="68"/>
      <c r="BJ1642" s="68"/>
      <c r="BK1642" s="68"/>
      <c r="BL1642" s="68"/>
    </row>
    <row r="1643" spans="27:64">
      <c r="AA1643" s="68"/>
      <c r="AB1643" s="68"/>
      <c r="AC1643" s="68"/>
      <c r="AD1643" s="68"/>
      <c r="AE1643" s="68"/>
      <c r="AG1643" s="167"/>
      <c r="AN1643" s="68"/>
      <c r="AO1643" s="68"/>
      <c r="AP1643" s="68"/>
      <c r="AQ1643" s="68"/>
      <c r="AR1643" s="68"/>
      <c r="AS1643" s="68"/>
      <c r="AT1643" s="68"/>
      <c r="AU1643" s="68"/>
      <c r="AV1643" s="14"/>
    </row>
    <row r="1644" spans="27:64">
      <c r="AA1644" s="68"/>
      <c r="AB1644" s="68"/>
      <c r="AC1644" s="68"/>
      <c r="AD1644" s="68"/>
      <c r="AE1644" s="68"/>
      <c r="AG1644" s="167"/>
      <c r="AN1644" s="68"/>
      <c r="AO1644" s="68"/>
      <c r="AP1644" s="68"/>
      <c r="AQ1644" s="68"/>
      <c r="AR1644" s="68"/>
      <c r="AS1644" s="68"/>
      <c r="AT1644" s="68"/>
      <c r="AU1644" s="68"/>
      <c r="AV1644" s="68"/>
    </row>
    <row r="1645" spans="27:64">
      <c r="AA1645" s="68"/>
      <c r="AB1645" s="68"/>
      <c r="AC1645" s="68"/>
      <c r="AD1645" s="68"/>
      <c r="AE1645" s="68"/>
      <c r="AG1645" s="167"/>
      <c r="AN1645" s="68"/>
      <c r="AO1645" s="68"/>
      <c r="AP1645" s="68"/>
      <c r="AQ1645" s="68"/>
      <c r="AR1645" s="68"/>
      <c r="AS1645" s="68"/>
      <c r="AT1645" s="68"/>
      <c r="AU1645" s="68"/>
      <c r="AV1645" s="68"/>
      <c r="AX1645" s="68"/>
      <c r="AY1645" s="68"/>
      <c r="AZ1645" s="68"/>
      <c r="BA1645" s="68"/>
      <c r="BB1645" s="68"/>
      <c r="BC1645" s="68"/>
      <c r="BD1645" s="68"/>
      <c r="BE1645" s="68"/>
      <c r="BF1645" s="68"/>
      <c r="BG1645" s="68"/>
      <c r="BH1645" s="68"/>
      <c r="BI1645" s="68"/>
      <c r="BJ1645" s="68"/>
      <c r="BK1645" s="68"/>
      <c r="BL1645" s="68"/>
    </row>
    <row r="1646" spans="27:64">
      <c r="AA1646" s="68"/>
      <c r="AB1646" s="68"/>
      <c r="AC1646" s="68"/>
      <c r="AD1646" s="68"/>
      <c r="AE1646" s="68"/>
      <c r="AG1646" s="167"/>
      <c r="AN1646" s="68"/>
      <c r="AO1646" s="68"/>
      <c r="AP1646" s="68"/>
      <c r="AQ1646" s="68"/>
      <c r="AR1646" s="68"/>
      <c r="AS1646" s="68"/>
      <c r="AT1646" s="68"/>
      <c r="AU1646" s="68"/>
      <c r="AV1646" s="68"/>
    </row>
    <row r="1647" spans="27:64">
      <c r="AA1647" s="68"/>
      <c r="AB1647" s="68"/>
      <c r="AC1647" s="68"/>
      <c r="AD1647" s="68"/>
      <c r="AE1647" s="68"/>
      <c r="AG1647" s="167"/>
      <c r="AN1647" s="68"/>
      <c r="AO1647" s="68"/>
      <c r="AP1647" s="68"/>
      <c r="AQ1647" s="68"/>
      <c r="AR1647" s="68"/>
      <c r="AS1647" s="68"/>
      <c r="AT1647" s="68"/>
      <c r="AU1647" s="68"/>
      <c r="AV1647" s="68"/>
    </row>
    <row r="1648" spans="27:64">
      <c r="AA1648" s="68"/>
      <c r="AB1648" s="68"/>
      <c r="AC1648" s="68"/>
      <c r="AD1648" s="68"/>
      <c r="AE1648" s="68"/>
      <c r="AG1648" s="167"/>
      <c r="AN1648" s="68"/>
      <c r="AO1648" s="68"/>
      <c r="AP1648" s="68"/>
      <c r="AQ1648" s="68"/>
      <c r="AR1648" s="68"/>
      <c r="AS1648" s="68"/>
      <c r="AT1648" s="68"/>
      <c r="AU1648" s="68"/>
    </row>
    <row r="1649" spans="27:64">
      <c r="AA1649" s="68"/>
      <c r="AB1649" s="68"/>
      <c r="AC1649" s="68"/>
      <c r="AD1649" s="68"/>
      <c r="AE1649" s="68"/>
      <c r="AG1649" s="167"/>
      <c r="AN1649" s="68"/>
      <c r="AO1649" s="68"/>
      <c r="AP1649" s="68"/>
      <c r="AQ1649" s="68"/>
      <c r="AR1649" s="68"/>
      <c r="AS1649" s="68"/>
      <c r="AT1649" s="68"/>
      <c r="AU1649" s="68"/>
    </row>
    <row r="1650" spans="27:64">
      <c r="AA1650" s="68"/>
      <c r="AB1650" s="68"/>
      <c r="AC1650" s="68"/>
      <c r="AD1650" s="68"/>
      <c r="AE1650" s="68"/>
      <c r="AG1650" s="167"/>
      <c r="AN1650" s="68"/>
      <c r="AO1650" s="68"/>
      <c r="AP1650" s="68"/>
      <c r="AQ1650" s="68"/>
      <c r="AR1650" s="68"/>
      <c r="AS1650" s="68"/>
      <c r="AT1650" s="68"/>
      <c r="AU1650" s="68"/>
    </row>
    <row r="1651" spans="27:64">
      <c r="AA1651" s="68"/>
      <c r="AB1651" s="68"/>
      <c r="AC1651" s="68"/>
      <c r="AD1651" s="68"/>
      <c r="AE1651" s="68"/>
      <c r="AG1651" s="167"/>
      <c r="AN1651" s="68"/>
      <c r="AO1651" s="68"/>
      <c r="AP1651" s="68"/>
      <c r="AQ1651" s="68"/>
      <c r="AR1651" s="68"/>
      <c r="AS1651" s="68"/>
      <c r="AT1651" s="68"/>
      <c r="AU1651" s="68"/>
    </row>
    <row r="1652" spans="27:64">
      <c r="AA1652" s="68"/>
      <c r="AB1652" s="68"/>
      <c r="AC1652" s="68"/>
      <c r="AD1652" s="68"/>
      <c r="AE1652" s="68"/>
      <c r="AG1652" s="167"/>
      <c r="AN1652" s="68"/>
      <c r="AO1652" s="68"/>
      <c r="AP1652" s="68"/>
      <c r="AQ1652" s="68"/>
      <c r="AR1652" s="68"/>
      <c r="AS1652" s="68"/>
      <c r="AT1652" s="68"/>
      <c r="AU1652" s="68"/>
    </row>
    <row r="1653" spans="27:64">
      <c r="AA1653" s="68"/>
      <c r="AB1653" s="68"/>
      <c r="AC1653" s="68"/>
      <c r="AD1653" s="68"/>
      <c r="AE1653" s="68"/>
      <c r="AG1653" s="167"/>
      <c r="AN1653" s="68"/>
      <c r="AO1653" s="68"/>
      <c r="AP1653" s="68"/>
      <c r="AQ1653" s="68"/>
      <c r="AR1653" s="68"/>
      <c r="AS1653" s="68"/>
      <c r="AT1653" s="68"/>
      <c r="AU1653" s="68"/>
    </row>
    <row r="1654" spans="27:64">
      <c r="AA1654" s="68"/>
      <c r="AB1654" s="68"/>
      <c r="AC1654" s="68"/>
      <c r="AD1654" s="68"/>
      <c r="AE1654" s="68"/>
      <c r="AG1654" s="167"/>
      <c r="AN1654" s="68"/>
      <c r="AO1654" s="68"/>
      <c r="AP1654" s="68"/>
      <c r="AQ1654" s="68"/>
      <c r="AR1654" s="68"/>
      <c r="AS1654" s="68"/>
      <c r="AT1654" s="68"/>
      <c r="AU1654" s="68"/>
    </row>
    <row r="1655" spans="27:64">
      <c r="AA1655" s="68"/>
      <c r="AB1655" s="68"/>
      <c r="AC1655" s="68"/>
      <c r="AD1655" s="68"/>
      <c r="AE1655" s="68"/>
      <c r="AG1655" s="167"/>
      <c r="AN1655" s="68"/>
      <c r="AO1655" s="68"/>
      <c r="AP1655" s="68"/>
      <c r="AQ1655" s="68"/>
      <c r="AR1655" s="68"/>
      <c r="AS1655" s="68"/>
      <c r="AT1655" s="68"/>
      <c r="AU1655" s="68"/>
      <c r="AV1655" s="68"/>
    </row>
    <row r="1656" spans="27:64">
      <c r="AA1656" s="68"/>
      <c r="AB1656" s="68"/>
      <c r="AC1656" s="68"/>
      <c r="AD1656" s="68"/>
      <c r="AE1656" s="68"/>
      <c r="AG1656" s="167"/>
      <c r="AN1656" s="68"/>
      <c r="AO1656" s="68"/>
      <c r="AP1656" s="68"/>
      <c r="AQ1656" s="68"/>
      <c r="AR1656" s="68"/>
      <c r="AS1656" s="68"/>
      <c r="AT1656" s="68"/>
      <c r="AU1656" s="68"/>
      <c r="AV1656" s="68"/>
      <c r="AW1656" s="68"/>
      <c r="AX1656" s="68"/>
      <c r="AY1656" s="68"/>
      <c r="AZ1656" s="68"/>
      <c r="BA1656" s="68"/>
      <c r="BB1656" s="68"/>
      <c r="BC1656" s="68"/>
      <c r="BD1656" s="68"/>
      <c r="BE1656" s="68"/>
      <c r="BF1656" s="68"/>
      <c r="BG1656" s="68"/>
      <c r="BH1656" s="68"/>
      <c r="BI1656" s="68"/>
      <c r="BJ1656" s="68"/>
      <c r="BK1656" s="68"/>
      <c r="BL1656" s="68"/>
    </row>
    <row r="1657" spans="27:64">
      <c r="AA1657" s="68"/>
      <c r="AB1657" s="68"/>
      <c r="AC1657" s="68"/>
      <c r="AD1657" s="68"/>
      <c r="AE1657" s="68"/>
      <c r="AG1657" s="167"/>
      <c r="AN1657" s="68"/>
      <c r="AO1657" s="68"/>
      <c r="AP1657" s="68"/>
      <c r="AQ1657" s="68"/>
      <c r="AR1657" s="68"/>
      <c r="AS1657" s="68"/>
      <c r="AT1657" s="68"/>
      <c r="AU1657" s="68"/>
    </row>
    <row r="1658" spans="27:64">
      <c r="AA1658" s="68"/>
      <c r="AB1658" s="68"/>
      <c r="AC1658" s="68"/>
      <c r="AD1658" s="68"/>
      <c r="AE1658" s="68"/>
      <c r="AG1658" s="167"/>
      <c r="AN1658" s="68"/>
      <c r="AO1658" s="68"/>
      <c r="AP1658" s="68"/>
      <c r="AQ1658" s="68"/>
      <c r="AR1658" s="68"/>
      <c r="AS1658" s="68"/>
      <c r="AT1658" s="68"/>
      <c r="AU1658" s="68"/>
    </row>
    <row r="1659" spans="27:64">
      <c r="AA1659" s="68"/>
      <c r="AB1659" s="68"/>
      <c r="AC1659" s="68"/>
      <c r="AD1659" s="68"/>
      <c r="AE1659" s="68"/>
      <c r="AG1659" s="167"/>
      <c r="AN1659" s="68"/>
      <c r="AO1659" s="68"/>
      <c r="AP1659" s="68"/>
      <c r="AQ1659" s="68"/>
      <c r="AR1659" s="68"/>
      <c r="AS1659" s="68"/>
      <c r="AT1659" s="68"/>
      <c r="AU1659" s="68"/>
    </row>
    <row r="1660" spans="27:64">
      <c r="AA1660" s="68"/>
      <c r="AB1660" s="68"/>
      <c r="AC1660" s="68"/>
      <c r="AD1660" s="68"/>
      <c r="AE1660" s="68"/>
      <c r="AG1660" s="167"/>
      <c r="AN1660" s="68"/>
      <c r="AO1660" s="68"/>
      <c r="AP1660" s="68"/>
      <c r="AQ1660" s="68"/>
      <c r="AR1660" s="68"/>
      <c r="AS1660" s="68"/>
      <c r="AT1660" s="68"/>
      <c r="AU1660" s="68"/>
    </row>
    <row r="1661" spans="27:64">
      <c r="AA1661" s="68"/>
      <c r="AB1661" s="68"/>
      <c r="AC1661" s="68"/>
      <c r="AD1661" s="68"/>
      <c r="AE1661" s="68"/>
      <c r="AG1661" s="167"/>
      <c r="AN1661" s="68"/>
      <c r="AO1661" s="68"/>
      <c r="AP1661" s="68"/>
      <c r="AQ1661" s="68"/>
      <c r="AR1661" s="68"/>
      <c r="AS1661" s="68"/>
      <c r="AT1661" s="68"/>
      <c r="AU1661" s="68"/>
      <c r="AV1661" s="68"/>
      <c r="AW1661" s="68"/>
      <c r="AX1661" s="68"/>
      <c r="AY1661" s="68"/>
      <c r="AZ1661" s="68"/>
      <c r="BA1661" s="68"/>
      <c r="BB1661" s="68"/>
      <c r="BC1661" s="68"/>
      <c r="BD1661" s="68"/>
      <c r="BE1661" s="68"/>
      <c r="BF1661" s="68"/>
      <c r="BG1661" s="68"/>
      <c r="BH1661" s="68"/>
      <c r="BI1661" s="68"/>
      <c r="BJ1661" s="68"/>
      <c r="BK1661" s="68"/>
      <c r="BL1661" s="68"/>
    </row>
    <row r="1662" spans="27:64">
      <c r="AA1662" s="68"/>
      <c r="AB1662" s="68"/>
      <c r="AC1662" s="68"/>
      <c r="AD1662" s="68"/>
      <c r="AE1662" s="68"/>
      <c r="AG1662" s="167"/>
      <c r="AN1662" s="68"/>
      <c r="AO1662" s="68"/>
      <c r="AP1662" s="68"/>
      <c r="AQ1662" s="68"/>
      <c r="AR1662" s="68"/>
      <c r="AS1662" s="68"/>
      <c r="AT1662" s="68"/>
      <c r="AU1662" s="68"/>
    </row>
    <row r="1663" spans="27:64">
      <c r="AA1663" s="68"/>
      <c r="AB1663" s="68"/>
      <c r="AC1663" s="68"/>
      <c r="AD1663" s="68"/>
      <c r="AE1663" s="68"/>
      <c r="AG1663" s="167"/>
      <c r="AN1663" s="68"/>
      <c r="AO1663" s="68"/>
      <c r="AP1663" s="68"/>
      <c r="AQ1663" s="68"/>
      <c r="AR1663" s="68"/>
      <c r="AS1663" s="68"/>
      <c r="AT1663" s="68"/>
      <c r="AU1663" s="68"/>
    </row>
    <row r="1664" spans="27:64">
      <c r="AA1664" s="68"/>
      <c r="AB1664" s="68"/>
      <c r="AC1664" s="68"/>
      <c r="AD1664" s="68"/>
      <c r="AE1664" s="68"/>
      <c r="AG1664" s="167"/>
      <c r="AN1664" s="68"/>
      <c r="AO1664" s="68"/>
      <c r="AP1664" s="68"/>
      <c r="AQ1664" s="68"/>
      <c r="AR1664" s="68"/>
      <c r="AS1664" s="68"/>
      <c r="AT1664" s="68"/>
      <c r="AU1664" s="68"/>
      <c r="AV1664" s="68"/>
      <c r="AX1664" s="68"/>
    </row>
    <row r="1665" spans="27:64">
      <c r="AA1665" s="68"/>
      <c r="AB1665" s="68"/>
      <c r="AC1665" s="68"/>
      <c r="AD1665" s="68"/>
      <c r="AE1665" s="68"/>
      <c r="AG1665" s="167"/>
      <c r="AN1665" s="68"/>
      <c r="AO1665" s="68"/>
      <c r="AP1665" s="68"/>
      <c r="AQ1665" s="68"/>
      <c r="AR1665" s="68"/>
      <c r="AS1665" s="68"/>
      <c r="AT1665" s="68"/>
      <c r="AU1665" s="68"/>
      <c r="AV1665" s="68"/>
      <c r="AX1665" s="68"/>
      <c r="AY1665" s="68"/>
      <c r="AZ1665" s="68"/>
      <c r="BA1665" s="68"/>
      <c r="BB1665" s="68"/>
      <c r="BC1665" s="68"/>
      <c r="BD1665" s="68"/>
      <c r="BE1665" s="68"/>
      <c r="BF1665" s="68"/>
      <c r="BG1665" s="68"/>
      <c r="BH1665" s="68"/>
      <c r="BI1665" s="68"/>
      <c r="BJ1665" s="68"/>
      <c r="BK1665" s="68"/>
      <c r="BL1665" s="68"/>
    </row>
    <row r="1666" spans="27:64">
      <c r="AA1666" s="68"/>
      <c r="AB1666" s="68"/>
      <c r="AC1666" s="68"/>
      <c r="AD1666" s="68"/>
      <c r="AE1666" s="68"/>
      <c r="AG1666" s="167"/>
      <c r="AN1666" s="68"/>
      <c r="AO1666" s="68"/>
      <c r="AP1666" s="68"/>
      <c r="AQ1666" s="68"/>
      <c r="AR1666" s="68"/>
      <c r="AS1666" s="68"/>
      <c r="AT1666" s="68"/>
      <c r="AU1666" s="68"/>
      <c r="AV1666" s="68"/>
      <c r="AW1666" s="68"/>
      <c r="AX1666" s="68"/>
      <c r="AY1666" s="68"/>
      <c r="AZ1666" s="68"/>
      <c r="BA1666" s="68"/>
      <c r="BB1666" s="68"/>
      <c r="BC1666" s="68"/>
      <c r="BD1666" s="68"/>
      <c r="BE1666" s="68"/>
      <c r="BF1666" s="68"/>
      <c r="BG1666" s="68"/>
      <c r="BH1666" s="68"/>
      <c r="BI1666" s="68"/>
      <c r="BJ1666" s="68"/>
      <c r="BK1666" s="68"/>
      <c r="BL1666" s="68"/>
    </row>
    <row r="1667" spans="27:64">
      <c r="AA1667" s="68"/>
      <c r="AB1667" s="68"/>
      <c r="AC1667" s="68"/>
      <c r="AD1667" s="68"/>
      <c r="AE1667" s="68"/>
      <c r="AG1667" s="167"/>
      <c r="AN1667" s="68"/>
      <c r="AO1667" s="68"/>
      <c r="AP1667" s="68"/>
      <c r="AQ1667" s="68"/>
      <c r="AR1667" s="68"/>
      <c r="AS1667" s="68"/>
      <c r="AT1667" s="68"/>
      <c r="AU1667" s="68"/>
      <c r="AV1667" s="68"/>
    </row>
    <row r="1668" spans="27:64">
      <c r="AA1668" s="68"/>
      <c r="AB1668" s="68"/>
      <c r="AC1668" s="68"/>
      <c r="AD1668" s="68"/>
      <c r="AE1668" s="68"/>
      <c r="AG1668" s="167"/>
      <c r="AN1668" s="68"/>
      <c r="AO1668" s="68"/>
      <c r="AP1668" s="68"/>
      <c r="AQ1668" s="68"/>
      <c r="AR1668" s="68"/>
      <c r="AS1668" s="68"/>
      <c r="AT1668" s="68"/>
      <c r="AU1668" s="68"/>
    </row>
    <row r="1669" spans="27:64">
      <c r="AA1669" s="68"/>
      <c r="AB1669" s="68"/>
      <c r="AC1669" s="68"/>
      <c r="AD1669" s="68"/>
      <c r="AE1669" s="68"/>
      <c r="AG1669" s="167"/>
      <c r="AN1669" s="68"/>
      <c r="AO1669" s="68"/>
      <c r="AP1669" s="68"/>
      <c r="AQ1669" s="68"/>
      <c r="AR1669" s="68"/>
      <c r="AS1669" s="68"/>
      <c r="AT1669" s="68"/>
      <c r="AU1669" s="68"/>
      <c r="AV1669" s="68"/>
    </row>
    <row r="1670" spans="27:64">
      <c r="AA1670" s="68"/>
      <c r="AB1670" s="68"/>
      <c r="AC1670" s="68"/>
      <c r="AD1670" s="68"/>
      <c r="AE1670" s="68"/>
      <c r="AG1670" s="167"/>
      <c r="AN1670" s="68"/>
      <c r="AO1670" s="68"/>
      <c r="AP1670" s="68"/>
      <c r="AQ1670" s="68"/>
      <c r="AR1670" s="68"/>
      <c r="AS1670" s="68"/>
      <c r="AT1670" s="68"/>
      <c r="AU1670" s="68"/>
      <c r="AV1670" s="68"/>
    </row>
    <row r="1671" spans="27:64">
      <c r="AA1671" s="68"/>
      <c r="AB1671" s="68"/>
      <c r="AC1671" s="68"/>
      <c r="AD1671" s="68"/>
      <c r="AE1671" s="68"/>
      <c r="AG1671" s="167"/>
      <c r="AN1671" s="68"/>
      <c r="AO1671" s="68"/>
      <c r="AP1671" s="68"/>
      <c r="AQ1671" s="68"/>
      <c r="AR1671" s="68"/>
      <c r="AS1671" s="68"/>
      <c r="AT1671" s="68"/>
      <c r="AU1671" s="68"/>
    </row>
    <row r="1672" spans="27:64">
      <c r="AA1672" s="68"/>
      <c r="AB1672" s="68"/>
      <c r="AC1672" s="68"/>
      <c r="AD1672" s="68"/>
      <c r="AE1672" s="68"/>
      <c r="AG1672" s="167"/>
      <c r="AN1672" s="68"/>
      <c r="AO1672" s="68"/>
      <c r="AP1672" s="68"/>
      <c r="AQ1672" s="68"/>
      <c r="AR1672" s="68"/>
      <c r="AS1672" s="68"/>
      <c r="AT1672" s="68"/>
      <c r="AU1672" s="68"/>
      <c r="AV1672" s="68"/>
      <c r="AX1672" s="68"/>
    </row>
    <row r="1673" spans="27:64">
      <c r="AA1673" s="68"/>
      <c r="AB1673" s="68"/>
      <c r="AC1673" s="68"/>
      <c r="AD1673" s="68"/>
      <c r="AE1673" s="68"/>
      <c r="AG1673" s="167"/>
      <c r="AN1673" s="68"/>
      <c r="AO1673" s="68"/>
      <c r="AP1673" s="68"/>
      <c r="AQ1673" s="68"/>
      <c r="AR1673" s="68"/>
      <c r="AS1673" s="68"/>
      <c r="AT1673" s="68"/>
      <c r="AU1673" s="68"/>
    </row>
    <row r="1674" spans="27:64">
      <c r="AA1674" s="68"/>
      <c r="AB1674" s="68"/>
      <c r="AC1674" s="68"/>
      <c r="AD1674" s="68"/>
      <c r="AE1674" s="68"/>
      <c r="AG1674" s="167"/>
      <c r="AN1674" s="68"/>
      <c r="AO1674" s="68"/>
      <c r="AP1674" s="68"/>
      <c r="AQ1674" s="68"/>
      <c r="AR1674" s="68"/>
      <c r="AS1674" s="68"/>
      <c r="AT1674" s="68"/>
      <c r="AU1674" s="68"/>
    </row>
    <row r="1675" spans="27:64">
      <c r="AA1675" s="68"/>
      <c r="AB1675" s="68"/>
      <c r="AC1675" s="68"/>
      <c r="AD1675" s="68"/>
      <c r="AE1675" s="68"/>
      <c r="AG1675" s="167"/>
      <c r="AN1675" s="68"/>
      <c r="AO1675" s="68"/>
      <c r="AP1675" s="68"/>
      <c r="AQ1675" s="68"/>
      <c r="AR1675" s="68"/>
      <c r="AS1675" s="68"/>
      <c r="AT1675" s="68"/>
      <c r="AU1675" s="68"/>
    </row>
    <row r="1676" spans="27:64">
      <c r="AA1676" s="68"/>
      <c r="AB1676" s="68"/>
      <c r="AC1676" s="68"/>
      <c r="AD1676" s="68"/>
      <c r="AE1676" s="68"/>
      <c r="AG1676" s="167"/>
      <c r="AN1676" s="68"/>
      <c r="AO1676" s="68"/>
      <c r="AP1676" s="68"/>
      <c r="AQ1676" s="68"/>
      <c r="AR1676" s="68"/>
      <c r="AS1676" s="68"/>
      <c r="AT1676" s="68"/>
      <c r="AU1676" s="68"/>
      <c r="AV1676" s="68"/>
      <c r="AX1676" s="68"/>
    </row>
    <row r="1677" spans="27:64">
      <c r="AA1677" s="68"/>
      <c r="AB1677" s="68"/>
      <c r="AC1677" s="68"/>
      <c r="AD1677" s="68"/>
      <c r="AE1677" s="68"/>
      <c r="AG1677" s="167"/>
      <c r="AN1677" s="68"/>
      <c r="AO1677" s="68"/>
      <c r="AP1677" s="68"/>
      <c r="AQ1677" s="68"/>
      <c r="AR1677" s="68"/>
      <c r="AS1677" s="68"/>
      <c r="AT1677" s="68"/>
      <c r="AU1677" s="68"/>
      <c r="AV1677" s="68"/>
    </row>
    <row r="1678" spans="27:64">
      <c r="AA1678" s="68"/>
      <c r="AB1678" s="68"/>
      <c r="AC1678" s="68"/>
      <c r="AD1678" s="68"/>
      <c r="AE1678" s="68"/>
      <c r="AG1678" s="167"/>
      <c r="AN1678" s="68"/>
      <c r="AO1678" s="68"/>
      <c r="AP1678" s="68"/>
      <c r="AQ1678" s="68"/>
      <c r="AR1678" s="68"/>
      <c r="AS1678" s="68"/>
      <c r="AT1678" s="68"/>
      <c r="AU1678" s="68"/>
      <c r="AV1678" s="68"/>
      <c r="AW1678" s="68"/>
      <c r="AX1678" s="68"/>
      <c r="AY1678" s="68"/>
      <c r="AZ1678" s="68"/>
      <c r="BA1678" s="68"/>
      <c r="BB1678" s="68"/>
      <c r="BC1678" s="68"/>
      <c r="BD1678" s="68"/>
      <c r="BE1678" s="68"/>
      <c r="BF1678" s="68"/>
      <c r="BG1678" s="68"/>
      <c r="BH1678" s="68"/>
      <c r="BI1678" s="68"/>
      <c r="BJ1678" s="68"/>
      <c r="BK1678" s="68"/>
      <c r="BL1678" s="68"/>
    </row>
    <row r="1679" spans="27:64">
      <c r="AA1679" s="68"/>
      <c r="AB1679" s="68"/>
      <c r="AC1679" s="68"/>
      <c r="AD1679" s="68"/>
      <c r="AE1679" s="68"/>
      <c r="AG1679" s="167"/>
      <c r="AN1679" s="68"/>
      <c r="AO1679" s="68"/>
      <c r="AP1679" s="68"/>
      <c r="AQ1679" s="68"/>
      <c r="AR1679" s="68"/>
      <c r="AS1679" s="68"/>
      <c r="AT1679" s="68"/>
      <c r="AU1679" s="68"/>
      <c r="AV1679" s="68"/>
      <c r="AW1679" s="68"/>
      <c r="AX1679" s="68"/>
      <c r="AY1679" s="68"/>
      <c r="AZ1679" s="68"/>
      <c r="BA1679" s="68"/>
      <c r="BB1679" s="68"/>
      <c r="BC1679" s="68"/>
      <c r="BD1679" s="68"/>
      <c r="BE1679" s="68"/>
      <c r="BF1679" s="68"/>
      <c r="BG1679" s="68"/>
      <c r="BH1679" s="68"/>
      <c r="BI1679" s="68"/>
      <c r="BJ1679" s="68"/>
      <c r="BK1679" s="68"/>
      <c r="BL1679" s="68"/>
    </row>
    <row r="1680" spans="27:64">
      <c r="AA1680" s="68"/>
      <c r="AB1680" s="68"/>
      <c r="AC1680" s="68"/>
      <c r="AD1680" s="68"/>
      <c r="AE1680" s="68"/>
      <c r="AG1680" s="167"/>
      <c r="AN1680" s="68"/>
      <c r="AO1680" s="68"/>
      <c r="AP1680" s="68"/>
      <c r="AQ1680" s="68"/>
      <c r="AR1680" s="68"/>
      <c r="AS1680" s="68"/>
      <c r="AT1680" s="68"/>
      <c r="AU1680" s="68"/>
      <c r="AV1680" s="68"/>
      <c r="AW1680" s="68"/>
      <c r="AX1680" s="68"/>
      <c r="AY1680" s="68"/>
      <c r="AZ1680" s="68"/>
      <c r="BA1680" s="68"/>
      <c r="BB1680" s="68"/>
      <c r="BC1680" s="68"/>
      <c r="BD1680" s="68"/>
      <c r="BE1680" s="68"/>
      <c r="BF1680" s="68"/>
      <c r="BG1680" s="68"/>
      <c r="BH1680" s="68"/>
      <c r="BI1680" s="68"/>
      <c r="BJ1680" s="68"/>
      <c r="BK1680" s="68"/>
      <c r="BL1680" s="68"/>
    </row>
    <row r="1681" spans="27:64">
      <c r="AA1681" s="68"/>
      <c r="AB1681" s="68"/>
      <c r="AC1681" s="68"/>
      <c r="AD1681" s="68"/>
      <c r="AE1681" s="68"/>
      <c r="AG1681" s="167"/>
      <c r="AN1681" s="68"/>
      <c r="AO1681" s="68"/>
      <c r="AP1681" s="68"/>
      <c r="AQ1681" s="68"/>
      <c r="AR1681" s="68"/>
      <c r="AS1681" s="68"/>
      <c r="AT1681" s="68"/>
      <c r="AU1681" s="68"/>
      <c r="AV1681" s="68"/>
      <c r="AW1681" s="68"/>
      <c r="AX1681" s="68"/>
      <c r="AY1681" s="68"/>
      <c r="AZ1681" s="68"/>
      <c r="BA1681" s="68"/>
      <c r="BB1681" s="68"/>
      <c r="BC1681" s="68"/>
      <c r="BD1681" s="68"/>
      <c r="BE1681" s="68"/>
      <c r="BF1681" s="68"/>
      <c r="BG1681" s="68"/>
      <c r="BH1681" s="68"/>
      <c r="BI1681" s="68"/>
      <c r="BJ1681" s="68"/>
      <c r="BK1681" s="68"/>
      <c r="BL1681" s="68"/>
    </row>
    <row r="1682" spans="27:64">
      <c r="AA1682" s="68"/>
      <c r="AB1682" s="68"/>
      <c r="AC1682" s="68"/>
      <c r="AD1682" s="68"/>
      <c r="AE1682" s="68"/>
      <c r="AG1682" s="167"/>
      <c r="AN1682" s="68"/>
      <c r="AO1682" s="68"/>
      <c r="AP1682" s="68"/>
      <c r="AQ1682" s="68"/>
      <c r="AR1682" s="68"/>
      <c r="AS1682" s="68"/>
      <c r="AT1682" s="68"/>
      <c r="AU1682" s="68"/>
      <c r="AV1682" s="68"/>
      <c r="AX1682" s="68"/>
    </row>
    <row r="1683" spans="27:64">
      <c r="AA1683" s="68"/>
      <c r="AB1683" s="68"/>
      <c r="AC1683" s="68"/>
      <c r="AD1683" s="68"/>
      <c r="AE1683" s="68"/>
      <c r="AG1683" s="167"/>
      <c r="AN1683" s="68"/>
      <c r="AO1683" s="68"/>
      <c r="AP1683" s="68"/>
      <c r="AQ1683" s="68"/>
      <c r="AR1683" s="68"/>
      <c r="AS1683" s="68"/>
      <c r="AT1683" s="68"/>
      <c r="AU1683" s="68"/>
      <c r="AV1683" s="68"/>
      <c r="AW1683" s="68"/>
      <c r="AX1683" s="68"/>
      <c r="AY1683" s="68"/>
      <c r="AZ1683" s="68"/>
      <c r="BA1683" s="68"/>
      <c r="BB1683" s="68"/>
      <c r="BC1683" s="68"/>
      <c r="BD1683" s="68"/>
      <c r="BE1683" s="68"/>
      <c r="BF1683" s="68"/>
      <c r="BG1683" s="68"/>
      <c r="BH1683" s="68"/>
      <c r="BI1683" s="68"/>
      <c r="BJ1683" s="68"/>
      <c r="BK1683" s="68"/>
      <c r="BL1683" s="68"/>
    </row>
    <row r="1684" spans="27:64">
      <c r="AA1684" s="68"/>
      <c r="AB1684" s="68"/>
      <c r="AC1684" s="68"/>
      <c r="AD1684" s="68"/>
      <c r="AE1684" s="68"/>
      <c r="AG1684" s="167"/>
      <c r="AN1684" s="68"/>
      <c r="AO1684" s="68"/>
      <c r="AP1684" s="68"/>
      <c r="AQ1684" s="68"/>
      <c r="AR1684" s="68"/>
      <c r="AS1684" s="68"/>
      <c r="AT1684" s="68"/>
      <c r="AU1684" s="68"/>
      <c r="AV1684" s="68"/>
      <c r="AW1684" s="68"/>
      <c r="AX1684" s="68"/>
      <c r="AY1684" s="68"/>
      <c r="AZ1684" s="68"/>
      <c r="BA1684" s="68"/>
      <c r="BB1684" s="68"/>
      <c r="BC1684" s="68"/>
      <c r="BD1684" s="68"/>
      <c r="BE1684" s="68"/>
      <c r="BF1684" s="68"/>
      <c r="BG1684" s="68"/>
      <c r="BH1684" s="68"/>
      <c r="BI1684" s="68"/>
      <c r="BJ1684" s="68"/>
      <c r="BK1684" s="68"/>
      <c r="BL1684" s="68"/>
    </row>
    <row r="1685" spans="27:64">
      <c r="AA1685" s="68"/>
      <c r="AB1685" s="68"/>
      <c r="AC1685" s="68"/>
      <c r="AD1685" s="68"/>
      <c r="AE1685" s="68"/>
      <c r="AG1685" s="167"/>
      <c r="AN1685" s="68"/>
      <c r="AO1685" s="68"/>
      <c r="AP1685" s="68"/>
      <c r="AQ1685" s="68"/>
      <c r="AR1685" s="68"/>
      <c r="AS1685" s="68"/>
      <c r="AT1685" s="68"/>
      <c r="AU1685" s="68"/>
      <c r="AV1685" s="68"/>
      <c r="AX1685" s="68"/>
    </row>
    <row r="1686" spans="27:64">
      <c r="AA1686" s="68"/>
      <c r="AB1686" s="68"/>
      <c r="AC1686" s="68"/>
      <c r="AD1686" s="68"/>
      <c r="AE1686" s="68"/>
      <c r="AG1686" s="167"/>
      <c r="AN1686" s="68"/>
      <c r="AO1686" s="68"/>
      <c r="AP1686" s="68"/>
      <c r="AQ1686" s="68"/>
      <c r="AR1686" s="68"/>
      <c r="AS1686" s="68"/>
      <c r="AT1686" s="68"/>
      <c r="AU1686" s="68"/>
      <c r="AV1686" s="68"/>
      <c r="AX1686" s="68"/>
    </row>
    <row r="1687" spans="27:64">
      <c r="AA1687" s="68"/>
      <c r="AB1687" s="68"/>
      <c r="AC1687" s="68"/>
      <c r="AD1687" s="68"/>
      <c r="AE1687" s="68"/>
      <c r="AG1687" s="167"/>
      <c r="AN1687" s="68"/>
      <c r="AO1687" s="68"/>
      <c r="AP1687" s="68"/>
      <c r="AQ1687" s="68"/>
      <c r="AR1687" s="68"/>
      <c r="AS1687" s="68"/>
      <c r="AT1687" s="68"/>
      <c r="AU1687" s="68"/>
      <c r="AV1687" s="68"/>
      <c r="AX1687" s="68"/>
      <c r="AY1687" s="68"/>
      <c r="AZ1687" s="68"/>
      <c r="BA1687" s="68"/>
      <c r="BB1687" s="68"/>
      <c r="BC1687" s="68"/>
      <c r="BD1687" s="68"/>
      <c r="BE1687" s="68"/>
      <c r="BF1687" s="68"/>
      <c r="BG1687" s="68"/>
      <c r="BH1687" s="68"/>
      <c r="BI1687" s="68"/>
      <c r="BJ1687" s="68"/>
      <c r="BK1687" s="68"/>
      <c r="BL1687" s="68"/>
    </row>
    <row r="1688" spans="27:64">
      <c r="AA1688" s="68"/>
      <c r="AB1688" s="68"/>
      <c r="AC1688" s="68"/>
      <c r="AD1688" s="68"/>
      <c r="AE1688" s="68"/>
      <c r="AG1688" s="167"/>
      <c r="AN1688" s="68"/>
      <c r="AO1688" s="68"/>
      <c r="AP1688" s="68"/>
      <c r="AQ1688" s="68"/>
      <c r="AR1688" s="68"/>
      <c r="AS1688" s="68"/>
      <c r="AT1688" s="68"/>
      <c r="AU1688" s="68"/>
      <c r="AV1688" s="68"/>
      <c r="AW1688" s="68"/>
      <c r="AX1688" s="68"/>
      <c r="AY1688" s="68"/>
      <c r="AZ1688" s="68"/>
      <c r="BA1688" s="68"/>
      <c r="BB1688" s="68"/>
      <c r="BC1688" s="68"/>
      <c r="BD1688" s="68"/>
      <c r="BE1688" s="68"/>
      <c r="BF1688" s="68"/>
      <c r="BG1688" s="68"/>
      <c r="BH1688" s="68"/>
      <c r="BI1688" s="68"/>
      <c r="BJ1688" s="68"/>
      <c r="BK1688" s="68"/>
      <c r="BL1688" s="68"/>
    </row>
    <row r="1689" spans="27:64">
      <c r="AA1689" s="68"/>
      <c r="AB1689" s="68"/>
      <c r="AC1689" s="68"/>
      <c r="AD1689" s="68"/>
      <c r="AE1689" s="68"/>
      <c r="AG1689" s="167"/>
      <c r="AN1689" s="68"/>
      <c r="AO1689" s="68"/>
      <c r="AP1689" s="68"/>
      <c r="AQ1689" s="68"/>
      <c r="AR1689" s="68"/>
      <c r="AS1689" s="68"/>
      <c r="AT1689" s="68"/>
      <c r="AU1689" s="68"/>
      <c r="AV1689" s="68"/>
      <c r="AW1689" s="68"/>
      <c r="AX1689" s="68"/>
      <c r="AY1689" s="68"/>
      <c r="AZ1689" s="68"/>
      <c r="BA1689" s="68"/>
      <c r="BB1689" s="68"/>
      <c r="BC1689" s="68"/>
      <c r="BD1689" s="68"/>
      <c r="BE1689" s="68"/>
      <c r="BF1689" s="68"/>
      <c r="BG1689" s="68"/>
      <c r="BH1689" s="68"/>
      <c r="BI1689" s="68"/>
      <c r="BJ1689" s="68"/>
      <c r="BK1689" s="68"/>
      <c r="BL1689" s="68"/>
    </row>
    <row r="1690" spans="27:64">
      <c r="AA1690" s="68"/>
      <c r="AB1690" s="68"/>
      <c r="AC1690" s="68"/>
      <c r="AD1690" s="68"/>
      <c r="AE1690" s="68"/>
      <c r="AG1690" s="167"/>
      <c r="AN1690" s="68"/>
      <c r="AO1690" s="68"/>
      <c r="AP1690" s="68"/>
      <c r="AQ1690" s="68"/>
      <c r="AR1690" s="68"/>
      <c r="AS1690" s="68"/>
      <c r="AT1690" s="68"/>
      <c r="AU1690" s="68"/>
      <c r="AV1690" s="68"/>
    </row>
    <row r="1691" spans="27:64">
      <c r="AA1691" s="68"/>
      <c r="AB1691" s="68"/>
      <c r="AC1691" s="68"/>
      <c r="AD1691" s="68"/>
      <c r="AE1691" s="68"/>
      <c r="AG1691" s="167"/>
      <c r="AN1691" s="68"/>
      <c r="AO1691" s="68"/>
      <c r="AP1691" s="68"/>
      <c r="AQ1691" s="68"/>
      <c r="AR1691" s="68"/>
      <c r="AS1691" s="68"/>
      <c r="AT1691" s="68"/>
      <c r="AU1691" s="68"/>
      <c r="AV1691" s="68"/>
    </row>
    <row r="1692" spans="27:64">
      <c r="AA1692" s="68"/>
      <c r="AB1692" s="68"/>
      <c r="AC1692" s="68"/>
      <c r="AD1692" s="68"/>
      <c r="AE1692" s="68"/>
      <c r="AG1692" s="167"/>
      <c r="AN1692" s="68"/>
      <c r="AO1692" s="68"/>
      <c r="AP1692" s="68"/>
      <c r="AQ1692" s="68"/>
      <c r="AR1692" s="68"/>
      <c r="AS1692" s="68"/>
      <c r="AT1692" s="68"/>
      <c r="AU1692" s="68"/>
      <c r="AV1692" s="68"/>
    </row>
    <row r="1693" spans="27:64">
      <c r="AA1693" s="68"/>
      <c r="AB1693" s="68"/>
      <c r="AC1693" s="68"/>
      <c r="AD1693" s="68"/>
      <c r="AE1693" s="68"/>
      <c r="AG1693" s="167"/>
      <c r="AN1693" s="68"/>
      <c r="AO1693" s="68"/>
      <c r="AP1693" s="68"/>
      <c r="AQ1693" s="68"/>
      <c r="AR1693" s="68"/>
      <c r="AS1693" s="68"/>
      <c r="AT1693" s="68"/>
      <c r="AU1693" s="68"/>
      <c r="AV1693" s="68"/>
      <c r="AX1693" s="68"/>
    </row>
    <row r="1694" spans="27:64">
      <c r="AA1694" s="68"/>
      <c r="AB1694" s="68"/>
      <c r="AC1694" s="68"/>
      <c r="AD1694" s="68"/>
      <c r="AE1694" s="68"/>
      <c r="AG1694" s="167"/>
      <c r="AN1694" s="68"/>
      <c r="AO1694" s="68"/>
      <c r="AP1694" s="68"/>
      <c r="AQ1694" s="68"/>
      <c r="AR1694" s="68"/>
      <c r="AS1694" s="68"/>
      <c r="AT1694" s="68"/>
      <c r="AU1694" s="68"/>
      <c r="AV1694" s="68"/>
      <c r="AW1694" s="68"/>
      <c r="AX1694" s="68"/>
      <c r="AY1694" s="68"/>
      <c r="AZ1694" s="68"/>
      <c r="BA1694" s="68"/>
      <c r="BB1694" s="68"/>
      <c r="BC1694" s="68"/>
      <c r="BD1694" s="68"/>
      <c r="BE1694" s="68"/>
      <c r="BF1694" s="68"/>
      <c r="BG1694" s="68"/>
      <c r="BH1694" s="68"/>
      <c r="BI1694" s="68"/>
      <c r="BJ1694" s="68"/>
      <c r="BK1694" s="68"/>
      <c r="BL1694" s="68"/>
    </row>
    <row r="1695" spans="27:64">
      <c r="AA1695" s="68"/>
      <c r="AB1695" s="68"/>
      <c r="AC1695" s="68"/>
      <c r="AD1695" s="68"/>
      <c r="AE1695" s="68"/>
      <c r="AG1695" s="167"/>
      <c r="AN1695" s="68"/>
      <c r="AO1695" s="68"/>
      <c r="AP1695" s="68"/>
      <c r="AQ1695" s="68"/>
      <c r="AR1695" s="68"/>
      <c r="AS1695" s="68"/>
      <c r="AT1695" s="68"/>
      <c r="AU1695" s="68"/>
      <c r="AV1695" s="68"/>
      <c r="AW1695" s="68"/>
      <c r="AX1695" s="68"/>
      <c r="AY1695" s="68"/>
      <c r="AZ1695" s="68"/>
      <c r="BA1695" s="68"/>
      <c r="BB1695" s="68"/>
      <c r="BC1695" s="68"/>
      <c r="BD1695" s="68"/>
      <c r="BE1695" s="68"/>
      <c r="BF1695" s="68"/>
      <c r="BG1695" s="68"/>
      <c r="BH1695" s="68"/>
      <c r="BI1695" s="68"/>
      <c r="BJ1695" s="68"/>
      <c r="BK1695" s="68"/>
      <c r="BL1695" s="68"/>
    </row>
    <row r="1696" spans="27:64">
      <c r="AA1696" s="68"/>
      <c r="AB1696" s="68"/>
      <c r="AC1696" s="68"/>
      <c r="AD1696" s="68"/>
      <c r="AE1696" s="68"/>
      <c r="AG1696" s="167"/>
      <c r="AN1696" s="68"/>
      <c r="AO1696" s="68"/>
      <c r="AP1696" s="68"/>
      <c r="AQ1696" s="68"/>
      <c r="AR1696" s="68"/>
      <c r="AS1696" s="68"/>
      <c r="AT1696" s="68"/>
      <c r="AU1696" s="68"/>
    </row>
    <row r="1697" spans="27:64">
      <c r="AA1697" s="68"/>
      <c r="AB1697" s="68"/>
      <c r="AC1697" s="68"/>
      <c r="AD1697" s="68"/>
      <c r="AE1697" s="68"/>
      <c r="AG1697" s="167"/>
      <c r="AN1697" s="68"/>
      <c r="AO1697" s="68"/>
      <c r="AP1697" s="68"/>
      <c r="AQ1697" s="68"/>
      <c r="AR1697" s="68"/>
      <c r="AS1697" s="68"/>
      <c r="AT1697" s="68"/>
      <c r="AU1697" s="68"/>
      <c r="AV1697" s="68"/>
      <c r="AX1697" s="68"/>
    </row>
    <row r="1698" spans="27:64">
      <c r="AA1698" s="68"/>
      <c r="AB1698" s="68"/>
      <c r="AC1698" s="68"/>
      <c r="AD1698" s="68"/>
      <c r="AE1698" s="68"/>
      <c r="AG1698" s="167"/>
      <c r="AN1698" s="68"/>
      <c r="AO1698" s="68"/>
      <c r="AP1698" s="68"/>
      <c r="AQ1698" s="68"/>
      <c r="AR1698" s="68"/>
      <c r="AS1698" s="68"/>
      <c r="AT1698" s="68"/>
      <c r="AU1698" s="68"/>
      <c r="AV1698" s="68"/>
    </row>
    <row r="1699" spans="27:64">
      <c r="AA1699" s="68"/>
      <c r="AB1699" s="68"/>
      <c r="AC1699" s="68"/>
      <c r="AD1699" s="68"/>
      <c r="AE1699" s="68"/>
      <c r="AG1699" s="167"/>
      <c r="AN1699" s="68"/>
      <c r="AO1699" s="68"/>
      <c r="AP1699" s="68"/>
      <c r="AQ1699" s="68"/>
      <c r="AR1699" s="68"/>
      <c r="AS1699" s="68"/>
      <c r="AT1699" s="68"/>
      <c r="AU1699" s="68"/>
      <c r="AV1699" s="68"/>
    </row>
    <row r="1700" spans="27:64">
      <c r="AA1700" s="68"/>
      <c r="AB1700" s="68"/>
      <c r="AC1700" s="68"/>
      <c r="AD1700" s="68"/>
      <c r="AE1700" s="68"/>
      <c r="AG1700" s="167"/>
      <c r="AN1700" s="68"/>
      <c r="AO1700" s="68"/>
      <c r="AP1700" s="68"/>
      <c r="AQ1700" s="68"/>
      <c r="AR1700" s="68"/>
      <c r="AS1700" s="68"/>
      <c r="AT1700" s="68"/>
      <c r="AU1700" s="68"/>
    </row>
    <row r="1701" spans="27:64">
      <c r="AA1701" s="68"/>
      <c r="AB1701" s="68"/>
      <c r="AC1701" s="68"/>
      <c r="AD1701" s="68"/>
      <c r="AE1701" s="68"/>
      <c r="AG1701" s="167"/>
      <c r="AN1701" s="68"/>
      <c r="AO1701" s="68"/>
      <c r="AP1701" s="68"/>
      <c r="AQ1701" s="68"/>
      <c r="AR1701" s="68"/>
      <c r="AS1701" s="68"/>
      <c r="AT1701" s="68"/>
      <c r="AU1701" s="68"/>
    </row>
    <row r="1702" spans="27:64">
      <c r="AA1702" s="68"/>
      <c r="AB1702" s="68"/>
      <c r="AC1702" s="68"/>
      <c r="AD1702" s="68"/>
      <c r="AE1702" s="68"/>
      <c r="AG1702" s="167"/>
      <c r="AN1702" s="68"/>
      <c r="AO1702" s="68"/>
      <c r="AP1702" s="68"/>
      <c r="AQ1702" s="68"/>
      <c r="AR1702" s="68"/>
      <c r="AS1702" s="68"/>
      <c r="AT1702" s="68"/>
      <c r="AU1702" s="68"/>
    </row>
    <row r="1703" spans="27:64">
      <c r="AA1703" s="68"/>
      <c r="AB1703" s="68"/>
      <c r="AC1703" s="68"/>
      <c r="AD1703" s="68"/>
      <c r="AE1703" s="68"/>
      <c r="AG1703" s="167"/>
      <c r="AN1703" s="68"/>
      <c r="AO1703" s="68"/>
      <c r="AP1703" s="68"/>
      <c r="AQ1703" s="68"/>
      <c r="AR1703" s="68"/>
      <c r="AS1703" s="68"/>
      <c r="AT1703" s="68"/>
      <c r="AU1703" s="68"/>
    </row>
    <row r="1704" spans="27:64">
      <c r="AA1704" s="68"/>
      <c r="AB1704" s="68"/>
      <c r="AC1704" s="68"/>
      <c r="AD1704" s="68"/>
      <c r="AE1704" s="68"/>
      <c r="AG1704" s="167"/>
      <c r="AN1704" s="68"/>
      <c r="AO1704" s="68"/>
      <c r="AP1704" s="68"/>
      <c r="AQ1704" s="68"/>
      <c r="AR1704" s="68"/>
      <c r="AS1704" s="68"/>
      <c r="AT1704" s="68"/>
      <c r="AU1704" s="68"/>
    </row>
    <row r="1705" spans="27:64">
      <c r="AA1705" s="68"/>
      <c r="AB1705" s="68"/>
      <c r="AC1705" s="68"/>
      <c r="AD1705" s="68"/>
      <c r="AE1705" s="68"/>
      <c r="AG1705" s="167"/>
      <c r="AN1705" s="68"/>
      <c r="AO1705" s="68"/>
      <c r="AP1705" s="68"/>
      <c r="AQ1705" s="68"/>
      <c r="AR1705" s="68"/>
      <c r="AS1705" s="68"/>
      <c r="AT1705" s="68"/>
      <c r="AU1705" s="68"/>
    </row>
    <row r="1706" spans="27:64">
      <c r="AA1706" s="68"/>
      <c r="AB1706" s="68"/>
      <c r="AC1706" s="68"/>
      <c r="AD1706" s="68"/>
      <c r="AE1706" s="68"/>
      <c r="AG1706" s="167"/>
      <c r="AN1706" s="68"/>
      <c r="AO1706" s="68"/>
      <c r="AP1706" s="68"/>
      <c r="AQ1706" s="68"/>
      <c r="AR1706" s="68"/>
      <c r="AS1706" s="68"/>
      <c r="AT1706" s="68"/>
      <c r="AU1706" s="68"/>
    </row>
    <row r="1707" spans="27:64">
      <c r="AA1707" s="68"/>
      <c r="AB1707" s="68"/>
      <c r="AC1707" s="68"/>
      <c r="AD1707" s="68"/>
      <c r="AE1707" s="68"/>
      <c r="AG1707" s="167"/>
      <c r="AN1707" s="68"/>
      <c r="AO1707" s="68"/>
      <c r="AP1707" s="68"/>
      <c r="AQ1707" s="68"/>
      <c r="AR1707" s="68"/>
      <c r="AS1707" s="68"/>
      <c r="AT1707" s="68"/>
      <c r="AU1707" s="68"/>
    </row>
    <row r="1708" spans="27:64">
      <c r="AA1708" s="68"/>
      <c r="AB1708" s="68"/>
      <c r="AC1708" s="68"/>
      <c r="AD1708" s="68"/>
      <c r="AE1708" s="68"/>
      <c r="AG1708" s="167"/>
      <c r="AN1708" s="68"/>
      <c r="AO1708" s="68"/>
      <c r="AP1708" s="68"/>
      <c r="AQ1708" s="68"/>
      <c r="AR1708" s="68"/>
      <c r="AS1708" s="68"/>
      <c r="AT1708" s="68"/>
      <c r="AU1708" s="68"/>
      <c r="AV1708" s="68"/>
    </row>
    <row r="1709" spans="27:64">
      <c r="AA1709" s="68"/>
      <c r="AB1709" s="68"/>
      <c r="AC1709" s="68"/>
      <c r="AD1709" s="68"/>
      <c r="AE1709" s="68"/>
      <c r="AG1709" s="167"/>
      <c r="AN1709" s="68"/>
      <c r="AO1709" s="68"/>
      <c r="AP1709" s="68"/>
      <c r="AQ1709" s="68"/>
      <c r="AR1709" s="68"/>
      <c r="AS1709" s="68"/>
      <c r="AT1709" s="68"/>
      <c r="AU1709" s="68"/>
      <c r="AV1709" s="68"/>
      <c r="AW1709" s="68"/>
      <c r="AX1709" s="68"/>
      <c r="AY1709" s="68"/>
      <c r="AZ1709" s="68"/>
      <c r="BA1709" s="68"/>
      <c r="BB1709" s="68"/>
      <c r="BC1709" s="68"/>
      <c r="BD1709" s="68"/>
      <c r="BE1709" s="68"/>
      <c r="BF1709" s="68"/>
      <c r="BG1709" s="68"/>
      <c r="BH1709" s="68"/>
      <c r="BI1709" s="68"/>
      <c r="BJ1709" s="68"/>
      <c r="BK1709" s="68"/>
      <c r="BL1709" s="68"/>
    </row>
    <row r="1710" spans="27:64">
      <c r="AA1710" s="68"/>
      <c r="AB1710" s="68"/>
      <c r="AC1710" s="68"/>
      <c r="AD1710" s="68"/>
      <c r="AE1710" s="68"/>
      <c r="AG1710" s="167"/>
      <c r="AN1710" s="68"/>
      <c r="AO1710" s="68"/>
      <c r="AP1710" s="68"/>
      <c r="AQ1710" s="68"/>
      <c r="AR1710" s="68"/>
      <c r="AS1710" s="68"/>
      <c r="AT1710" s="68"/>
      <c r="AU1710" s="68"/>
      <c r="AV1710" s="68"/>
    </row>
    <row r="1711" spans="27:64">
      <c r="AA1711" s="68"/>
      <c r="AB1711" s="68"/>
      <c r="AC1711" s="68"/>
      <c r="AD1711" s="68"/>
      <c r="AE1711" s="68"/>
      <c r="AG1711" s="167"/>
      <c r="AN1711" s="68"/>
      <c r="AO1711" s="68"/>
      <c r="AP1711" s="68"/>
      <c r="AQ1711" s="68"/>
      <c r="AR1711" s="68"/>
      <c r="AS1711" s="68"/>
      <c r="AT1711" s="68"/>
      <c r="AU1711" s="68"/>
      <c r="AV1711" s="68"/>
    </row>
    <row r="1712" spans="27:64">
      <c r="AA1712" s="68"/>
      <c r="AB1712" s="68"/>
      <c r="AC1712" s="68"/>
      <c r="AD1712" s="68"/>
      <c r="AE1712" s="68"/>
      <c r="AG1712" s="167"/>
      <c r="AN1712" s="68"/>
      <c r="AO1712" s="68"/>
      <c r="AP1712" s="68"/>
      <c r="AQ1712" s="68"/>
      <c r="AR1712" s="68"/>
      <c r="AS1712" s="68"/>
      <c r="AT1712" s="68"/>
      <c r="AU1712" s="68"/>
      <c r="AV1712" s="68"/>
      <c r="AX1712" s="68"/>
    </row>
    <row r="1713" spans="27:64">
      <c r="AA1713" s="68"/>
      <c r="AB1713" s="68"/>
      <c r="AC1713" s="68"/>
      <c r="AD1713" s="68"/>
      <c r="AE1713" s="68"/>
      <c r="AG1713" s="167"/>
      <c r="AN1713" s="68"/>
      <c r="AO1713" s="68"/>
      <c r="AP1713" s="68"/>
      <c r="AQ1713" s="68"/>
      <c r="AR1713" s="68"/>
      <c r="AS1713" s="68"/>
      <c r="AT1713" s="68"/>
      <c r="AU1713" s="68"/>
      <c r="AV1713" s="68"/>
    </row>
    <row r="1714" spans="27:64">
      <c r="AA1714" s="68"/>
      <c r="AB1714" s="68"/>
      <c r="AC1714" s="68"/>
      <c r="AD1714" s="68"/>
      <c r="AE1714" s="68"/>
      <c r="AG1714" s="167"/>
      <c r="AN1714" s="68"/>
      <c r="AO1714" s="68"/>
      <c r="AP1714" s="68"/>
      <c r="AQ1714" s="68"/>
      <c r="AR1714" s="68"/>
      <c r="AS1714" s="68"/>
      <c r="AT1714" s="68"/>
      <c r="AU1714" s="68"/>
    </row>
    <row r="1715" spans="27:64">
      <c r="AA1715" s="68"/>
      <c r="AB1715" s="68"/>
      <c r="AC1715" s="68"/>
      <c r="AD1715" s="68"/>
      <c r="AE1715" s="68"/>
      <c r="AG1715" s="167"/>
      <c r="AN1715" s="68"/>
      <c r="AO1715" s="68"/>
      <c r="AP1715" s="68"/>
      <c r="AQ1715" s="68"/>
      <c r="AR1715" s="68"/>
      <c r="AS1715" s="68"/>
      <c r="AT1715" s="68"/>
      <c r="AU1715" s="68"/>
      <c r="AV1715" s="68"/>
      <c r="AX1715" s="68"/>
    </row>
    <row r="1716" spans="27:64">
      <c r="AA1716" s="68"/>
      <c r="AB1716" s="68"/>
      <c r="AC1716" s="68"/>
      <c r="AD1716" s="68"/>
      <c r="AE1716" s="68"/>
      <c r="AG1716" s="167"/>
      <c r="AN1716" s="68"/>
      <c r="AO1716" s="68"/>
      <c r="AP1716" s="68"/>
      <c r="AQ1716" s="68"/>
      <c r="AR1716" s="68"/>
      <c r="AS1716" s="68"/>
      <c r="AT1716" s="68"/>
      <c r="AU1716" s="68"/>
      <c r="AV1716" s="68"/>
      <c r="AX1716" s="68"/>
      <c r="AY1716" s="68"/>
      <c r="AZ1716" s="68"/>
      <c r="BA1716" s="68"/>
      <c r="BB1716" s="68"/>
      <c r="BC1716" s="68"/>
      <c r="BD1716" s="68"/>
      <c r="BE1716" s="68"/>
      <c r="BF1716" s="68"/>
      <c r="BG1716" s="68"/>
      <c r="BH1716" s="68"/>
      <c r="BI1716" s="68"/>
      <c r="BJ1716" s="68"/>
      <c r="BK1716" s="68"/>
      <c r="BL1716" s="68"/>
    </row>
    <row r="1717" spans="27:64">
      <c r="AA1717" s="68"/>
      <c r="AB1717" s="68"/>
      <c r="AC1717" s="68"/>
      <c r="AD1717" s="68"/>
      <c r="AE1717" s="68"/>
      <c r="AG1717" s="167"/>
      <c r="AN1717" s="68"/>
      <c r="AO1717" s="68"/>
      <c r="AP1717" s="68"/>
      <c r="AQ1717" s="68"/>
      <c r="AR1717" s="68"/>
      <c r="AS1717" s="68"/>
      <c r="AT1717" s="68"/>
      <c r="AU1717" s="68"/>
      <c r="AV1717" s="68"/>
      <c r="AW1717" s="68"/>
      <c r="AX1717" s="68"/>
      <c r="AY1717" s="68"/>
      <c r="AZ1717" s="68"/>
      <c r="BA1717" s="68"/>
      <c r="BB1717" s="68"/>
      <c r="BC1717" s="68"/>
      <c r="BD1717" s="68"/>
      <c r="BE1717" s="68"/>
      <c r="BF1717" s="68"/>
      <c r="BG1717" s="68"/>
      <c r="BH1717" s="68"/>
      <c r="BI1717" s="68"/>
      <c r="BJ1717" s="68"/>
      <c r="BK1717" s="68"/>
      <c r="BL1717" s="68"/>
    </row>
    <row r="1718" spans="27:64">
      <c r="AA1718" s="68"/>
      <c r="AB1718" s="68"/>
      <c r="AC1718" s="68"/>
      <c r="AD1718" s="68"/>
      <c r="AE1718" s="68"/>
      <c r="AG1718" s="167"/>
      <c r="AN1718" s="68"/>
      <c r="AO1718" s="68"/>
      <c r="AP1718" s="68"/>
      <c r="AQ1718" s="68"/>
      <c r="AR1718" s="68"/>
      <c r="AS1718" s="68"/>
      <c r="AT1718" s="68"/>
      <c r="AU1718" s="68"/>
      <c r="AV1718" s="68"/>
    </row>
    <row r="1719" spans="27:64">
      <c r="AA1719" s="68"/>
      <c r="AB1719" s="68"/>
      <c r="AC1719" s="68"/>
      <c r="AD1719" s="68"/>
      <c r="AE1719" s="68"/>
      <c r="AG1719" s="167"/>
      <c r="AN1719" s="68"/>
      <c r="AO1719" s="68"/>
      <c r="AP1719" s="68"/>
      <c r="AQ1719" s="68"/>
      <c r="AR1719" s="68"/>
      <c r="AS1719" s="68"/>
      <c r="AT1719" s="68"/>
      <c r="AU1719" s="68"/>
    </row>
    <row r="1720" spans="27:64">
      <c r="AA1720" s="68"/>
      <c r="AB1720" s="68"/>
      <c r="AC1720" s="68"/>
      <c r="AD1720" s="68"/>
      <c r="AE1720" s="68"/>
      <c r="AG1720" s="167"/>
      <c r="AN1720" s="68"/>
      <c r="AO1720" s="68"/>
      <c r="AP1720" s="68"/>
      <c r="AQ1720" s="68"/>
      <c r="AR1720" s="68"/>
      <c r="AS1720" s="68"/>
      <c r="AT1720" s="68"/>
      <c r="AU1720" s="68"/>
      <c r="AV1720" s="68"/>
    </row>
    <row r="1721" spans="27:64">
      <c r="AA1721" s="68"/>
      <c r="AB1721" s="68"/>
      <c r="AC1721" s="68"/>
      <c r="AD1721" s="68"/>
      <c r="AE1721" s="68"/>
      <c r="AG1721" s="167"/>
      <c r="AN1721" s="68"/>
      <c r="AO1721" s="68"/>
      <c r="AP1721" s="68"/>
      <c r="AQ1721" s="68"/>
      <c r="AR1721" s="68"/>
      <c r="AS1721" s="68"/>
      <c r="AT1721" s="68"/>
      <c r="AU1721" s="68"/>
      <c r="AV1721" s="68"/>
    </row>
    <row r="1722" spans="27:64">
      <c r="AA1722" s="68"/>
      <c r="AB1722" s="68"/>
      <c r="AC1722" s="68"/>
      <c r="AD1722" s="68"/>
      <c r="AE1722" s="68"/>
      <c r="AG1722" s="167"/>
      <c r="AN1722" s="68"/>
      <c r="AO1722" s="68"/>
      <c r="AP1722" s="68"/>
      <c r="AQ1722" s="68"/>
      <c r="AR1722" s="68"/>
      <c r="AS1722" s="68"/>
      <c r="AT1722" s="68"/>
      <c r="AU1722" s="68"/>
      <c r="AV1722" s="68"/>
    </row>
    <row r="1723" spans="27:64">
      <c r="AA1723" s="68"/>
      <c r="AB1723" s="68"/>
      <c r="AC1723" s="68"/>
      <c r="AD1723" s="68"/>
      <c r="AE1723" s="68"/>
      <c r="AG1723" s="167"/>
      <c r="AN1723" s="68"/>
      <c r="AO1723" s="68"/>
      <c r="AP1723" s="68"/>
      <c r="AQ1723" s="68"/>
      <c r="AR1723" s="68"/>
      <c r="AS1723" s="68"/>
      <c r="AT1723" s="68"/>
      <c r="AU1723" s="68"/>
      <c r="AV1723" s="68"/>
    </row>
    <row r="1724" spans="27:64">
      <c r="AA1724" s="68"/>
      <c r="AB1724" s="68"/>
      <c r="AC1724" s="68"/>
      <c r="AD1724" s="68"/>
      <c r="AE1724" s="68"/>
      <c r="AG1724" s="167"/>
      <c r="AN1724" s="68"/>
      <c r="AO1724" s="68"/>
      <c r="AP1724" s="68"/>
      <c r="AQ1724" s="68"/>
      <c r="AR1724" s="68"/>
      <c r="AS1724" s="68"/>
      <c r="AT1724" s="68"/>
      <c r="AU1724" s="68"/>
      <c r="AV1724" s="68"/>
    </row>
    <row r="1725" spans="27:64">
      <c r="AA1725" s="68"/>
      <c r="AB1725" s="68"/>
      <c r="AC1725" s="68"/>
      <c r="AD1725" s="68"/>
      <c r="AE1725" s="68"/>
      <c r="AG1725" s="167"/>
      <c r="AN1725" s="68"/>
      <c r="AO1725" s="68"/>
      <c r="AP1725" s="68"/>
      <c r="AQ1725" s="68"/>
      <c r="AR1725" s="68"/>
      <c r="AS1725" s="68"/>
      <c r="AT1725" s="68"/>
      <c r="AU1725" s="68"/>
      <c r="AV1725" s="68"/>
      <c r="AX1725" s="68"/>
      <c r="AY1725" s="68"/>
      <c r="AZ1725" s="68"/>
      <c r="BA1725" s="68"/>
      <c r="BB1725" s="68"/>
      <c r="BC1725" s="68"/>
      <c r="BD1725" s="68"/>
      <c r="BE1725" s="68"/>
      <c r="BF1725" s="68"/>
      <c r="BG1725" s="68"/>
      <c r="BH1725" s="68"/>
      <c r="BI1725" s="68"/>
      <c r="BJ1725" s="68"/>
      <c r="BK1725" s="68"/>
      <c r="BL1725" s="68"/>
    </row>
    <row r="1726" spans="27:64">
      <c r="AA1726" s="68"/>
      <c r="AB1726" s="68"/>
      <c r="AC1726" s="68"/>
      <c r="AD1726" s="68"/>
      <c r="AE1726" s="68"/>
      <c r="AG1726" s="167"/>
      <c r="AN1726" s="68"/>
      <c r="AO1726" s="68"/>
      <c r="AP1726" s="68"/>
      <c r="AQ1726" s="68"/>
      <c r="AR1726" s="68"/>
      <c r="AS1726" s="68"/>
      <c r="AT1726" s="68"/>
      <c r="AU1726" s="68"/>
    </row>
    <row r="1727" spans="27:64">
      <c r="AA1727" s="68"/>
      <c r="AB1727" s="68"/>
      <c r="AC1727" s="68"/>
      <c r="AD1727" s="68"/>
      <c r="AE1727" s="68"/>
      <c r="AG1727" s="167"/>
      <c r="AN1727" s="68"/>
      <c r="AO1727" s="68"/>
      <c r="AP1727" s="68"/>
      <c r="AQ1727" s="68"/>
      <c r="AR1727" s="68"/>
      <c r="AS1727" s="68"/>
      <c r="AT1727" s="68"/>
      <c r="AU1727" s="68"/>
      <c r="AV1727" s="68"/>
    </row>
    <row r="1728" spans="27:64">
      <c r="AA1728" s="68"/>
      <c r="AB1728" s="68"/>
      <c r="AC1728" s="68"/>
      <c r="AD1728" s="68"/>
      <c r="AE1728" s="68"/>
      <c r="AG1728" s="167"/>
      <c r="AN1728" s="68"/>
      <c r="AO1728" s="68"/>
      <c r="AP1728" s="68"/>
      <c r="AQ1728" s="68"/>
      <c r="AR1728" s="68"/>
      <c r="AS1728" s="68"/>
      <c r="AT1728" s="68"/>
      <c r="AU1728" s="68"/>
      <c r="AV1728" s="68"/>
    </row>
    <row r="1729" spans="27:64">
      <c r="AA1729" s="68"/>
      <c r="AB1729" s="68"/>
      <c r="AC1729" s="68"/>
      <c r="AD1729" s="68"/>
      <c r="AE1729" s="68"/>
      <c r="AG1729" s="167"/>
      <c r="AN1729" s="68"/>
      <c r="AO1729" s="68"/>
      <c r="AP1729" s="68"/>
      <c r="AQ1729" s="68"/>
      <c r="AR1729" s="68"/>
      <c r="AS1729" s="68"/>
      <c r="AT1729" s="68"/>
      <c r="AU1729" s="68"/>
    </row>
    <row r="1730" spans="27:64">
      <c r="AA1730" s="68"/>
      <c r="AB1730" s="68"/>
      <c r="AC1730" s="68"/>
      <c r="AD1730" s="68"/>
      <c r="AE1730" s="68"/>
      <c r="AG1730" s="167"/>
      <c r="AN1730" s="68"/>
      <c r="AO1730" s="68"/>
      <c r="AP1730" s="68"/>
      <c r="AQ1730" s="68"/>
      <c r="AR1730" s="68"/>
      <c r="AS1730" s="68"/>
      <c r="AT1730" s="68"/>
      <c r="AU1730" s="68"/>
      <c r="AV1730" s="68"/>
      <c r="AX1730" s="68"/>
      <c r="AY1730" s="68"/>
      <c r="AZ1730" s="68"/>
      <c r="BA1730" s="68"/>
      <c r="BB1730" s="68"/>
      <c r="BC1730" s="68"/>
      <c r="BD1730" s="68"/>
      <c r="BE1730" s="68"/>
      <c r="BF1730" s="68"/>
      <c r="BG1730" s="68"/>
      <c r="BH1730" s="68"/>
      <c r="BI1730" s="68"/>
      <c r="BJ1730" s="68"/>
      <c r="BK1730" s="68"/>
      <c r="BL1730" s="68"/>
    </row>
    <row r="1731" spans="27:64">
      <c r="AA1731" s="68"/>
      <c r="AB1731" s="68"/>
      <c r="AC1731" s="68"/>
      <c r="AD1731" s="68"/>
      <c r="AE1731" s="68"/>
      <c r="AG1731" s="167"/>
      <c r="AN1731" s="68"/>
      <c r="AO1731" s="68"/>
      <c r="AP1731" s="68"/>
      <c r="AQ1731" s="68"/>
      <c r="AR1731" s="68"/>
      <c r="AS1731" s="68"/>
      <c r="AT1731" s="68"/>
      <c r="AU1731" s="68"/>
      <c r="AV1731" s="68"/>
    </row>
    <row r="1732" spans="27:64">
      <c r="AA1732" s="68"/>
      <c r="AB1732" s="68"/>
      <c r="AC1732" s="68"/>
      <c r="AD1732" s="68"/>
      <c r="AE1732" s="68"/>
      <c r="AG1732" s="167"/>
      <c r="AN1732" s="68"/>
      <c r="AO1732" s="68"/>
      <c r="AP1732" s="68"/>
      <c r="AQ1732" s="68"/>
      <c r="AR1732" s="68"/>
      <c r="AS1732" s="68"/>
      <c r="AT1732" s="68"/>
      <c r="AU1732" s="68"/>
    </row>
    <row r="1733" spans="27:64">
      <c r="AA1733" s="68"/>
      <c r="AB1733" s="68"/>
      <c r="AC1733" s="68"/>
      <c r="AD1733" s="68"/>
      <c r="AE1733" s="68"/>
      <c r="AG1733" s="167"/>
      <c r="AN1733" s="68"/>
      <c r="AO1733" s="68"/>
      <c r="AP1733" s="68"/>
      <c r="AQ1733" s="68"/>
      <c r="AR1733" s="68"/>
      <c r="AS1733" s="68"/>
      <c r="AT1733" s="68"/>
      <c r="AU1733" s="68"/>
    </row>
    <row r="1734" spans="27:64">
      <c r="AA1734" s="68"/>
      <c r="AB1734" s="68"/>
      <c r="AC1734" s="68"/>
      <c r="AD1734" s="68"/>
      <c r="AE1734" s="68"/>
      <c r="AG1734" s="167"/>
      <c r="AN1734" s="68"/>
      <c r="AO1734" s="68"/>
      <c r="AP1734" s="68"/>
      <c r="AQ1734" s="68"/>
      <c r="AR1734" s="68"/>
      <c r="AS1734" s="68"/>
      <c r="AT1734" s="68"/>
      <c r="AU1734" s="68"/>
    </row>
    <row r="1735" spans="27:64">
      <c r="AA1735" s="68"/>
      <c r="AB1735" s="68"/>
      <c r="AC1735" s="68"/>
      <c r="AD1735" s="68"/>
      <c r="AE1735" s="68"/>
      <c r="AG1735" s="167"/>
      <c r="AN1735" s="68"/>
      <c r="AO1735" s="68"/>
      <c r="AP1735" s="68"/>
      <c r="AQ1735" s="68"/>
      <c r="AR1735" s="68"/>
      <c r="AS1735" s="68"/>
      <c r="AT1735" s="68"/>
      <c r="AU1735" s="68"/>
      <c r="AV1735" s="68"/>
      <c r="AX1735" s="68"/>
      <c r="AY1735" s="68"/>
      <c r="AZ1735" s="68"/>
      <c r="BA1735" s="68"/>
      <c r="BB1735" s="68"/>
      <c r="BC1735" s="68"/>
      <c r="BD1735" s="68"/>
      <c r="BE1735" s="68"/>
      <c r="BF1735" s="68"/>
      <c r="BG1735" s="68"/>
      <c r="BH1735" s="68"/>
      <c r="BI1735" s="68"/>
      <c r="BJ1735" s="68"/>
      <c r="BK1735" s="68"/>
      <c r="BL1735" s="68"/>
    </row>
    <row r="1736" spans="27:64">
      <c r="AA1736" s="68"/>
      <c r="AB1736" s="68"/>
      <c r="AC1736" s="68"/>
      <c r="AD1736" s="68"/>
      <c r="AE1736" s="68"/>
      <c r="AG1736" s="167"/>
      <c r="AN1736" s="68"/>
      <c r="AO1736" s="68"/>
      <c r="AP1736" s="68"/>
      <c r="AQ1736" s="68"/>
      <c r="AR1736" s="68"/>
      <c r="AS1736" s="68"/>
      <c r="AT1736" s="68"/>
      <c r="AU1736" s="68"/>
    </row>
    <row r="1737" spans="27:64">
      <c r="AA1737" s="68"/>
      <c r="AB1737" s="68"/>
      <c r="AC1737" s="68"/>
      <c r="AD1737" s="68"/>
      <c r="AE1737" s="68"/>
      <c r="AG1737" s="167"/>
      <c r="AN1737" s="68"/>
      <c r="AO1737" s="68"/>
      <c r="AP1737" s="68"/>
      <c r="AQ1737" s="68"/>
      <c r="AR1737" s="68"/>
      <c r="AS1737" s="68"/>
      <c r="AT1737" s="68"/>
      <c r="AU1737" s="68"/>
      <c r="AV1737" s="68"/>
      <c r="AX1737" s="68"/>
    </row>
    <row r="1738" spans="27:64">
      <c r="AA1738" s="68"/>
      <c r="AB1738" s="68"/>
      <c r="AC1738" s="68"/>
      <c r="AD1738" s="68"/>
      <c r="AE1738" s="68"/>
      <c r="AG1738" s="167"/>
      <c r="AN1738" s="68"/>
      <c r="AO1738" s="68"/>
      <c r="AP1738" s="68"/>
      <c r="AQ1738" s="68"/>
      <c r="AR1738" s="68"/>
      <c r="AS1738" s="68"/>
      <c r="AT1738" s="68"/>
      <c r="AU1738" s="68"/>
    </row>
    <row r="1739" spans="27:64">
      <c r="AA1739" s="68"/>
      <c r="AB1739" s="68"/>
      <c r="AC1739" s="68"/>
      <c r="AD1739" s="68"/>
      <c r="AE1739" s="68"/>
      <c r="AG1739" s="167"/>
      <c r="AN1739" s="68"/>
      <c r="AO1739" s="68"/>
      <c r="AP1739" s="68"/>
      <c r="AQ1739" s="68"/>
      <c r="AR1739" s="68"/>
      <c r="AS1739" s="68"/>
      <c r="AT1739" s="68"/>
      <c r="AU1739" s="68"/>
    </row>
    <row r="1740" spans="27:64">
      <c r="AA1740" s="68"/>
      <c r="AB1740" s="68"/>
      <c r="AC1740" s="68"/>
      <c r="AD1740" s="68"/>
      <c r="AE1740" s="68"/>
      <c r="AG1740" s="167"/>
      <c r="AN1740" s="68"/>
      <c r="AO1740" s="68"/>
      <c r="AP1740" s="68"/>
      <c r="AQ1740" s="68"/>
      <c r="AR1740" s="68"/>
      <c r="AS1740" s="68"/>
      <c r="AT1740" s="68"/>
      <c r="AU1740" s="68"/>
      <c r="AV1740" s="68"/>
      <c r="AW1740" s="68"/>
      <c r="AX1740" s="68"/>
      <c r="AY1740" s="68"/>
      <c r="AZ1740" s="68"/>
      <c r="BA1740" s="68"/>
      <c r="BB1740" s="68"/>
      <c r="BC1740" s="68"/>
      <c r="BD1740" s="68"/>
      <c r="BE1740" s="68"/>
      <c r="BF1740" s="68"/>
      <c r="BG1740" s="68"/>
      <c r="BH1740" s="68"/>
      <c r="BI1740" s="68"/>
      <c r="BJ1740" s="68"/>
      <c r="BK1740" s="68"/>
      <c r="BL1740" s="68"/>
    </row>
    <row r="1741" spans="27:64">
      <c r="AA1741" s="68"/>
      <c r="AB1741" s="68"/>
      <c r="AC1741" s="68"/>
      <c r="AD1741" s="68"/>
      <c r="AE1741" s="68"/>
      <c r="AG1741" s="167"/>
      <c r="AN1741" s="68"/>
      <c r="AO1741" s="68"/>
      <c r="AP1741" s="68"/>
      <c r="AQ1741" s="68"/>
      <c r="AR1741" s="68"/>
      <c r="AS1741" s="68"/>
      <c r="AT1741" s="68"/>
      <c r="AU1741" s="68"/>
      <c r="AV1741" s="68"/>
      <c r="AW1741" s="68"/>
      <c r="AX1741" s="68"/>
      <c r="AY1741" s="68"/>
      <c r="AZ1741" s="68"/>
      <c r="BA1741" s="68"/>
      <c r="BB1741" s="68"/>
      <c r="BC1741" s="68"/>
      <c r="BD1741" s="68"/>
      <c r="BE1741" s="68"/>
      <c r="BF1741" s="68"/>
      <c r="BG1741" s="68"/>
      <c r="BH1741" s="68"/>
      <c r="BI1741" s="68"/>
      <c r="BJ1741" s="68"/>
      <c r="BK1741" s="68"/>
      <c r="BL1741" s="68"/>
    </row>
    <row r="1742" spans="27:64">
      <c r="AA1742" s="68"/>
      <c r="AB1742" s="68"/>
      <c r="AC1742" s="68"/>
      <c r="AD1742" s="68"/>
      <c r="AE1742" s="68"/>
      <c r="AG1742" s="167"/>
      <c r="AN1742" s="68"/>
      <c r="AO1742" s="68"/>
      <c r="AP1742" s="68"/>
      <c r="AQ1742" s="68"/>
      <c r="AR1742" s="68"/>
      <c r="AS1742" s="68"/>
      <c r="AT1742" s="68"/>
      <c r="AU1742" s="68"/>
    </row>
    <row r="1743" spans="27:64">
      <c r="AA1743" s="68"/>
      <c r="AB1743" s="68"/>
      <c r="AC1743" s="68"/>
      <c r="AD1743" s="68"/>
      <c r="AE1743" s="68"/>
      <c r="AG1743" s="167"/>
      <c r="AN1743" s="68"/>
      <c r="AO1743" s="68"/>
      <c r="AP1743" s="68"/>
      <c r="AQ1743" s="68"/>
      <c r="AR1743" s="68"/>
      <c r="AS1743" s="68"/>
      <c r="AT1743" s="68"/>
      <c r="AU1743" s="68"/>
    </row>
    <row r="1744" spans="27:64">
      <c r="AA1744" s="68"/>
      <c r="AB1744" s="68"/>
      <c r="AC1744" s="68"/>
      <c r="AD1744" s="68"/>
      <c r="AE1744" s="68"/>
      <c r="AG1744" s="167"/>
      <c r="AN1744" s="68"/>
      <c r="AO1744" s="68"/>
      <c r="AP1744" s="68"/>
      <c r="AQ1744" s="68"/>
      <c r="AR1744" s="68"/>
      <c r="AS1744" s="68"/>
      <c r="AT1744" s="68"/>
      <c r="AU1744" s="68"/>
      <c r="AV1744" s="68"/>
    </row>
    <row r="1745" spans="27:64">
      <c r="AA1745" s="68"/>
      <c r="AB1745" s="68"/>
      <c r="AC1745" s="68"/>
      <c r="AD1745" s="68"/>
      <c r="AE1745" s="68"/>
      <c r="AG1745" s="167"/>
      <c r="AN1745" s="68"/>
      <c r="AO1745" s="68"/>
      <c r="AP1745" s="68"/>
      <c r="AQ1745" s="68"/>
      <c r="AR1745" s="68"/>
      <c r="AS1745" s="68"/>
      <c r="AT1745" s="68"/>
      <c r="AU1745" s="68"/>
    </row>
    <row r="1746" spans="27:64">
      <c r="AA1746" s="68"/>
      <c r="AB1746" s="68"/>
      <c r="AC1746" s="68"/>
      <c r="AD1746" s="68"/>
      <c r="AE1746" s="68"/>
      <c r="AG1746" s="167"/>
      <c r="AN1746" s="68"/>
      <c r="AO1746" s="68"/>
      <c r="AP1746" s="68"/>
      <c r="AQ1746" s="68"/>
      <c r="AR1746" s="68"/>
      <c r="AS1746" s="68"/>
      <c r="AT1746" s="68"/>
      <c r="AU1746" s="68"/>
    </row>
    <row r="1747" spans="27:64">
      <c r="AA1747" s="68"/>
      <c r="AB1747" s="68"/>
      <c r="AC1747" s="68"/>
      <c r="AD1747" s="68"/>
      <c r="AE1747" s="68"/>
      <c r="AG1747" s="167"/>
      <c r="AN1747" s="68"/>
      <c r="AO1747" s="68"/>
      <c r="AP1747" s="68"/>
      <c r="AQ1747" s="68"/>
      <c r="AR1747" s="68"/>
      <c r="AS1747" s="68"/>
      <c r="AT1747" s="68"/>
      <c r="AU1747" s="68"/>
    </row>
    <row r="1748" spans="27:64">
      <c r="AA1748" s="68"/>
      <c r="AB1748" s="68"/>
      <c r="AC1748" s="68"/>
      <c r="AD1748" s="68"/>
      <c r="AE1748" s="68"/>
      <c r="AG1748" s="167"/>
      <c r="AN1748" s="68"/>
      <c r="AO1748" s="68"/>
      <c r="AP1748" s="68"/>
      <c r="AQ1748" s="68"/>
      <c r="AR1748" s="68"/>
      <c r="AS1748" s="68"/>
      <c r="AT1748" s="68"/>
      <c r="AU1748" s="68"/>
    </row>
    <row r="1749" spans="27:64">
      <c r="AA1749" s="68"/>
      <c r="AB1749" s="68"/>
      <c r="AC1749" s="68"/>
      <c r="AD1749" s="68"/>
      <c r="AE1749" s="68"/>
      <c r="AG1749" s="167"/>
      <c r="AN1749" s="68"/>
      <c r="AO1749" s="68"/>
      <c r="AP1749" s="68"/>
      <c r="AQ1749" s="68"/>
      <c r="AR1749" s="68"/>
      <c r="AS1749" s="68"/>
      <c r="AT1749" s="68"/>
      <c r="AU1749" s="68"/>
    </row>
    <row r="1750" spans="27:64">
      <c r="AA1750" s="68"/>
      <c r="AB1750" s="68"/>
      <c r="AC1750" s="68"/>
      <c r="AD1750" s="68"/>
      <c r="AE1750" s="68"/>
      <c r="AG1750" s="167"/>
      <c r="AN1750" s="68"/>
      <c r="AO1750" s="68"/>
      <c r="AP1750" s="68"/>
      <c r="AQ1750" s="68"/>
      <c r="AR1750" s="68"/>
      <c r="AS1750" s="68"/>
      <c r="AT1750" s="68"/>
      <c r="AU1750" s="68"/>
      <c r="AV1750" s="68"/>
    </row>
    <row r="1751" spans="27:64">
      <c r="AA1751" s="68"/>
      <c r="AB1751" s="68"/>
      <c r="AC1751" s="68"/>
      <c r="AD1751" s="68"/>
      <c r="AE1751" s="68"/>
      <c r="AG1751" s="167"/>
      <c r="AN1751" s="68"/>
      <c r="AO1751" s="68"/>
      <c r="AP1751" s="68"/>
      <c r="AQ1751" s="68"/>
      <c r="AR1751" s="68"/>
      <c r="AS1751" s="68"/>
      <c r="AT1751" s="68"/>
      <c r="AU1751" s="68"/>
    </row>
    <row r="1752" spans="27:64">
      <c r="AA1752" s="68"/>
      <c r="AB1752" s="68"/>
      <c r="AC1752" s="68"/>
      <c r="AD1752" s="68"/>
      <c r="AE1752" s="68"/>
      <c r="AG1752" s="167"/>
      <c r="AN1752" s="68"/>
      <c r="AO1752" s="68"/>
      <c r="AP1752" s="68"/>
      <c r="AQ1752" s="68"/>
      <c r="AR1752" s="68"/>
      <c r="AS1752" s="68"/>
      <c r="AT1752" s="68"/>
      <c r="AU1752" s="68"/>
    </row>
    <row r="1753" spans="27:64">
      <c r="AA1753" s="68"/>
      <c r="AB1753" s="68"/>
      <c r="AC1753" s="68"/>
      <c r="AD1753" s="68"/>
      <c r="AE1753" s="68"/>
      <c r="AG1753" s="167"/>
      <c r="AN1753" s="68"/>
      <c r="AO1753" s="68"/>
      <c r="AP1753" s="68"/>
      <c r="AQ1753" s="68"/>
      <c r="AR1753" s="68"/>
      <c r="AS1753" s="68"/>
      <c r="AT1753" s="68"/>
      <c r="AU1753" s="68"/>
      <c r="AV1753" s="68"/>
      <c r="AW1753" s="68"/>
      <c r="AX1753" s="68"/>
      <c r="AY1753" s="68"/>
      <c r="AZ1753" s="68"/>
      <c r="BA1753" s="68"/>
      <c r="BB1753" s="68"/>
      <c r="BC1753" s="68"/>
      <c r="BD1753" s="68"/>
      <c r="BE1753" s="68"/>
      <c r="BF1753" s="68"/>
      <c r="BG1753" s="68"/>
      <c r="BH1753" s="68"/>
      <c r="BI1753" s="68"/>
      <c r="BJ1753" s="68"/>
      <c r="BK1753" s="68"/>
      <c r="BL1753" s="68"/>
    </row>
    <row r="1754" spans="27:64">
      <c r="AA1754" s="68"/>
      <c r="AB1754" s="68"/>
      <c r="AC1754" s="68"/>
      <c r="AD1754" s="68"/>
      <c r="AE1754" s="68"/>
      <c r="AG1754" s="167"/>
      <c r="AN1754" s="68"/>
      <c r="AO1754" s="68"/>
      <c r="AP1754" s="68"/>
      <c r="AQ1754" s="68"/>
      <c r="AR1754" s="68"/>
      <c r="AS1754" s="68"/>
      <c r="AT1754" s="68"/>
      <c r="AU1754" s="68"/>
    </row>
    <row r="1755" spans="27:64">
      <c r="AA1755" s="68"/>
      <c r="AB1755" s="68"/>
      <c r="AC1755" s="68"/>
      <c r="AD1755" s="68"/>
      <c r="AE1755" s="68"/>
      <c r="AG1755" s="167"/>
      <c r="AN1755" s="68"/>
      <c r="AO1755" s="68"/>
      <c r="AP1755" s="68"/>
      <c r="AQ1755" s="68"/>
      <c r="AR1755" s="68"/>
      <c r="AS1755" s="68"/>
      <c r="AT1755" s="68"/>
      <c r="AU1755" s="68"/>
    </row>
    <row r="1756" spans="27:64">
      <c r="AA1756" s="68"/>
      <c r="AB1756" s="68"/>
      <c r="AC1756" s="68"/>
      <c r="AD1756" s="68"/>
      <c r="AE1756" s="68"/>
      <c r="AG1756" s="167"/>
      <c r="AN1756" s="68"/>
      <c r="AO1756" s="68"/>
      <c r="AP1756" s="68"/>
      <c r="AQ1756" s="68"/>
      <c r="AR1756" s="68"/>
      <c r="AS1756" s="68"/>
      <c r="AT1756" s="68"/>
      <c r="AU1756" s="68"/>
    </row>
    <row r="1757" spans="27:64">
      <c r="AA1757" s="68"/>
      <c r="AB1757" s="68"/>
      <c r="AC1757" s="68"/>
      <c r="AD1757" s="68"/>
      <c r="AE1757" s="68"/>
      <c r="AG1757" s="167"/>
      <c r="AN1757" s="68"/>
      <c r="AO1757" s="68"/>
      <c r="AP1757" s="68"/>
      <c r="AQ1757" s="68"/>
      <c r="AR1757" s="68"/>
      <c r="AS1757" s="68"/>
      <c r="AT1757" s="68"/>
      <c r="AU1757" s="68"/>
    </row>
    <row r="1758" spans="27:64">
      <c r="AA1758" s="68"/>
      <c r="AB1758" s="68"/>
      <c r="AC1758" s="68"/>
      <c r="AD1758" s="68"/>
      <c r="AE1758" s="68"/>
      <c r="AG1758" s="167"/>
      <c r="AN1758" s="68"/>
      <c r="AO1758" s="68"/>
      <c r="AP1758" s="68"/>
      <c r="AQ1758" s="68"/>
      <c r="AR1758" s="68"/>
      <c r="AS1758" s="68"/>
      <c r="AT1758" s="68"/>
      <c r="AU1758" s="68"/>
    </row>
    <row r="1759" spans="27:64">
      <c r="AA1759" s="68"/>
      <c r="AB1759" s="68"/>
      <c r="AC1759" s="68"/>
      <c r="AD1759" s="68"/>
      <c r="AE1759" s="68"/>
      <c r="AG1759" s="167"/>
      <c r="AN1759" s="68"/>
      <c r="AO1759" s="68"/>
      <c r="AP1759" s="68"/>
      <c r="AQ1759" s="68"/>
      <c r="AR1759" s="68"/>
      <c r="AS1759" s="68"/>
      <c r="AT1759" s="68"/>
      <c r="AU1759" s="68"/>
      <c r="AV1759" s="68"/>
      <c r="AW1759" s="68"/>
      <c r="AX1759" s="68"/>
      <c r="AY1759" s="68"/>
      <c r="AZ1759" s="68"/>
      <c r="BA1759" s="68"/>
      <c r="BB1759" s="68"/>
      <c r="BC1759" s="68"/>
      <c r="BD1759" s="68"/>
      <c r="BE1759" s="68"/>
      <c r="BF1759" s="68"/>
      <c r="BG1759" s="68"/>
      <c r="BH1759" s="68"/>
      <c r="BI1759" s="68"/>
      <c r="BJ1759" s="68"/>
      <c r="BK1759" s="68"/>
      <c r="BL1759" s="68"/>
    </row>
    <row r="1760" spans="27:64">
      <c r="AA1760" s="68"/>
      <c r="AB1760" s="68"/>
      <c r="AC1760" s="68"/>
      <c r="AD1760" s="68"/>
      <c r="AE1760" s="68"/>
      <c r="AG1760" s="167"/>
      <c r="AN1760" s="68"/>
      <c r="AO1760" s="68"/>
      <c r="AP1760" s="68"/>
      <c r="AQ1760" s="68"/>
      <c r="AR1760" s="68"/>
      <c r="AS1760" s="68"/>
      <c r="AT1760" s="68"/>
      <c r="AU1760" s="68"/>
      <c r="AV1760" s="68"/>
      <c r="AW1760" s="68"/>
      <c r="AX1760" s="68"/>
      <c r="AY1760" s="68"/>
      <c r="AZ1760" s="68"/>
      <c r="BA1760" s="68"/>
      <c r="BB1760" s="68"/>
      <c r="BC1760" s="68"/>
      <c r="BD1760" s="68"/>
      <c r="BE1760" s="68"/>
      <c r="BF1760" s="68"/>
      <c r="BG1760" s="68"/>
      <c r="BH1760" s="68"/>
      <c r="BI1760" s="68"/>
      <c r="BJ1760" s="68"/>
      <c r="BK1760" s="68"/>
      <c r="BL1760" s="68"/>
    </row>
    <row r="1761" spans="27:64">
      <c r="AA1761" s="68"/>
      <c r="AB1761" s="68"/>
      <c r="AC1761" s="68"/>
      <c r="AD1761" s="68"/>
      <c r="AE1761" s="68"/>
      <c r="AG1761" s="167"/>
      <c r="AN1761" s="68"/>
      <c r="AO1761" s="68"/>
      <c r="AP1761" s="68"/>
      <c r="AQ1761" s="68"/>
      <c r="AR1761" s="68"/>
      <c r="AS1761" s="68"/>
      <c r="AT1761" s="68"/>
      <c r="AU1761" s="68"/>
      <c r="AV1761" s="68"/>
    </row>
    <row r="1762" spans="27:64">
      <c r="AA1762" s="68"/>
      <c r="AB1762" s="68"/>
      <c r="AC1762" s="68"/>
      <c r="AD1762" s="68"/>
      <c r="AE1762" s="68"/>
      <c r="AG1762" s="167"/>
      <c r="AN1762" s="68"/>
      <c r="AO1762" s="68"/>
      <c r="AP1762" s="68"/>
      <c r="AQ1762" s="68"/>
      <c r="AR1762" s="68"/>
      <c r="AS1762" s="68"/>
      <c r="AT1762" s="68"/>
      <c r="AU1762" s="68"/>
      <c r="AV1762" s="68"/>
    </row>
    <row r="1763" spans="27:64">
      <c r="AA1763" s="68"/>
      <c r="AB1763" s="68"/>
      <c r="AC1763" s="68"/>
      <c r="AD1763" s="68"/>
      <c r="AE1763" s="68"/>
      <c r="AG1763" s="167"/>
      <c r="AN1763" s="68"/>
      <c r="AO1763" s="68"/>
      <c r="AP1763" s="68"/>
      <c r="AQ1763" s="68"/>
      <c r="AR1763" s="68"/>
      <c r="AS1763" s="68"/>
      <c r="AT1763" s="68"/>
      <c r="AU1763" s="68"/>
    </row>
    <row r="1764" spans="27:64">
      <c r="AA1764" s="68"/>
      <c r="AB1764" s="68"/>
      <c r="AC1764" s="68"/>
      <c r="AD1764" s="68"/>
      <c r="AE1764" s="68"/>
      <c r="AG1764" s="167"/>
      <c r="AN1764" s="68"/>
      <c r="AO1764" s="68"/>
      <c r="AP1764" s="68"/>
      <c r="AQ1764" s="68"/>
      <c r="AR1764" s="68"/>
      <c r="AS1764" s="68"/>
      <c r="AT1764" s="68"/>
      <c r="AU1764" s="68"/>
    </row>
    <row r="1765" spans="27:64">
      <c r="AA1765" s="68"/>
      <c r="AB1765" s="68"/>
      <c r="AC1765" s="68"/>
      <c r="AD1765" s="68"/>
      <c r="AE1765" s="68"/>
      <c r="AG1765" s="167"/>
      <c r="AN1765" s="68"/>
      <c r="AO1765" s="68"/>
      <c r="AP1765" s="68"/>
      <c r="AQ1765" s="68"/>
      <c r="AR1765" s="68"/>
      <c r="AS1765" s="68"/>
      <c r="AT1765" s="68"/>
      <c r="AU1765" s="68"/>
      <c r="AV1765" s="68"/>
      <c r="AW1765" s="68"/>
      <c r="AX1765" s="68"/>
      <c r="AY1765" s="68"/>
      <c r="AZ1765" s="68"/>
      <c r="BA1765" s="68"/>
      <c r="BB1765" s="68"/>
      <c r="BC1765" s="68"/>
      <c r="BD1765" s="68"/>
      <c r="BE1765" s="68"/>
      <c r="BF1765" s="68"/>
      <c r="BG1765" s="68"/>
      <c r="BH1765" s="68"/>
      <c r="BI1765" s="68"/>
      <c r="BJ1765" s="68"/>
      <c r="BK1765" s="68"/>
      <c r="BL1765" s="68"/>
    </row>
    <row r="1766" spans="27:64">
      <c r="AA1766" s="68"/>
      <c r="AB1766" s="68"/>
      <c r="AC1766" s="68"/>
      <c r="AD1766" s="68"/>
      <c r="AE1766" s="68"/>
      <c r="AG1766" s="167"/>
      <c r="AN1766" s="68"/>
      <c r="AO1766" s="68"/>
      <c r="AP1766" s="68"/>
      <c r="AQ1766" s="68"/>
      <c r="AR1766" s="68"/>
      <c r="AS1766" s="68"/>
      <c r="AT1766" s="68"/>
      <c r="AU1766" s="68"/>
      <c r="AV1766" s="68"/>
      <c r="AX1766" s="68"/>
      <c r="AY1766" s="68"/>
      <c r="AZ1766" s="68"/>
      <c r="BA1766" s="68"/>
      <c r="BB1766" s="68"/>
      <c r="BC1766" s="68"/>
      <c r="BD1766" s="68"/>
      <c r="BE1766" s="68"/>
      <c r="BF1766" s="68"/>
      <c r="BG1766" s="68"/>
      <c r="BH1766" s="68"/>
      <c r="BI1766" s="68"/>
      <c r="BJ1766" s="68"/>
      <c r="BK1766" s="68"/>
      <c r="BL1766" s="68"/>
    </row>
    <row r="1767" spans="27:64">
      <c r="AA1767" s="68"/>
      <c r="AB1767" s="68"/>
      <c r="AC1767" s="68"/>
      <c r="AD1767" s="68"/>
      <c r="AE1767" s="68"/>
      <c r="AG1767" s="167"/>
      <c r="AN1767" s="68"/>
      <c r="AO1767" s="68"/>
      <c r="AP1767" s="68"/>
      <c r="AQ1767" s="68"/>
      <c r="AR1767" s="68"/>
      <c r="AS1767" s="68"/>
      <c r="AT1767" s="68"/>
      <c r="AU1767" s="68"/>
    </row>
    <row r="1768" spans="27:64">
      <c r="AA1768" s="68"/>
      <c r="AB1768" s="68"/>
      <c r="AC1768" s="68"/>
      <c r="AD1768" s="68"/>
      <c r="AE1768" s="68"/>
      <c r="AG1768" s="167"/>
      <c r="AN1768" s="68"/>
      <c r="AO1768" s="68"/>
      <c r="AP1768" s="68"/>
      <c r="AQ1768" s="68"/>
      <c r="AR1768" s="68"/>
      <c r="AS1768" s="68"/>
      <c r="AT1768" s="68"/>
      <c r="AU1768" s="68"/>
      <c r="AV1768" s="68"/>
    </row>
    <row r="1769" spans="27:64">
      <c r="AA1769" s="68"/>
      <c r="AB1769" s="68"/>
      <c r="AC1769" s="68"/>
      <c r="AD1769" s="68"/>
      <c r="AE1769" s="68"/>
      <c r="AG1769" s="167"/>
      <c r="AN1769" s="68"/>
      <c r="AO1769" s="68"/>
      <c r="AP1769" s="68"/>
      <c r="AQ1769" s="68"/>
      <c r="AR1769" s="68"/>
      <c r="AS1769" s="68"/>
      <c r="AT1769" s="68"/>
      <c r="AU1769" s="68"/>
    </row>
    <row r="1770" spans="27:64">
      <c r="AA1770" s="68"/>
      <c r="AB1770" s="68"/>
      <c r="AC1770" s="68"/>
      <c r="AD1770" s="68"/>
      <c r="AE1770" s="68"/>
      <c r="AG1770" s="167"/>
      <c r="AN1770" s="68"/>
      <c r="AO1770" s="68"/>
      <c r="AP1770" s="68"/>
      <c r="AQ1770" s="68"/>
      <c r="AR1770" s="68"/>
      <c r="AS1770" s="68"/>
      <c r="AT1770" s="68"/>
      <c r="AU1770" s="68"/>
      <c r="AV1770" s="68"/>
    </row>
    <row r="1771" spans="27:64">
      <c r="AA1771" s="68"/>
      <c r="AB1771" s="68"/>
      <c r="AC1771" s="68"/>
      <c r="AD1771" s="68"/>
      <c r="AE1771" s="68"/>
      <c r="AG1771" s="167"/>
      <c r="AN1771" s="68"/>
      <c r="AO1771" s="68"/>
      <c r="AP1771" s="68"/>
      <c r="AQ1771" s="68"/>
      <c r="AR1771" s="68"/>
      <c r="AS1771" s="68"/>
      <c r="AT1771" s="68"/>
      <c r="AU1771" s="68"/>
    </row>
    <row r="1772" spans="27:64">
      <c r="AA1772" s="68"/>
      <c r="AB1772" s="68"/>
      <c r="AC1772" s="68"/>
      <c r="AD1772" s="68"/>
      <c r="AE1772" s="68"/>
      <c r="AG1772" s="167"/>
      <c r="AN1772" s="68"/>
      <c r="AO1772" s="68"/>
      <c r="AP1772" s="68"/>
      <c r="AQ1772" s="68"/>
      <c r="AR1772" s="68"/>
      <c r="AS1772" s="68"/>
      <c r="AT1772" s="68"/>
      <c r="AU1772" s="68"/>
      <c r="AV1772" s="68"/>
    </row>
    <row r="1773" spans="27:64">
      <c r="AA1773" s="68"/>
      <c r="AB1773" s="68"/>
      <c r="AC1773" s="68"/>
      <c r="AD1773" s="68"/>
      <c r="AE1773" s="68"/>
      <c r="AG1773" s="167"/>
      <c r="AN1773" s="68"/>
      <c r="AO1773" s="68"/>
      <c r="AP1773" s="68"/>
      <c r="AQ1773" s="68"/>
      <c r="AR1773" s="68"/>
      <c r="AS1773" s="68"/>
      <c r="AT1773" s="68"/>
      <c r="AU1773" s="68"/>
      <c r="AV1773" s="68"/>
      <c r="AW1773" s="68"/>
      <c r="AX1773" s="68"/>
      <c r="AY1773" s="68"/>
      <c r="AZ1773" s="68"/>
      <c r="BA1773" s="68"/>
      <c r="BB1773" s="68"/>
      <c r="BC1773" s="68"/>
      <c r="BD1773" s="68"/>
      <c r="BE1773" s="68"/>
      <c r="BF1773" s="68"/>
      <c r="BG1773" s="68"/>
      <c r="BH1773" s="68"/>
      <c r="BI1773" s="68"/>
      <c r="BJ1773" s="68"/>
      <c r="BK1773" s="68"/>
      <c r="BL1773" s="68"/>
    </row>
    <row r="1774" spans="27:64">
      <c r="AA1774" s="68"/>
      <c r="AB1774" s="68"/>
      <c r="AC1774" s="68"/>
      <c r="AD1774" s="68"/>
      <c r="AE1774" s="68"/>
      <c r="AG1774" s="167"/>
      <c r="AN1774" s="68"/>
      <c r="AO1774" s="68"/>
      <c r="AP1774" s="68"/>
      <c r="AQ1774" s="68"/>
      <c r="AR1774" s="68"/>
      <c r="AS1774" s="68"/>
      <c r="AT1774" s="68"/>
      <c r="AU1774" s="68"/>
    </row>
    <row r="1775" spans="27:64">
      <c r="AA1775" s="68"/>
      <c r="AB1775" s="68"/>
      <c r="AC1775" s="68"/>
      <c r="AD1775" s="68"/>
      <c r="AE1775" s="68"/>
      <c r="AG1775" s="167"/>
      <c r="AN1775" s="68"/>
      <c r="AO1775" s="68"/>
      <c r="AP1775" s="68"/>
      <c r="AQ1775" s="68"/>
      <c r="AR1775" s="68"/>
      <c r="AS1775" s="68"/>
      <c r="AT1775" s="68"/>
      <c r="AU1775" s="68"/>
    </row>
    <row r="1776" spans="27:64">
      <c r="AA1776" s="68"/>
      <c r="AB1776" s="68"/>
      <c r="AC1776" s="68"/>
      <c r="AD1776" s="68"/>
      <c r="AE1776" s="68"/>
      <c r="AG1776" s="167"/>
      <c r="AN1776" s="68"/>
      <c r="AO1776" s="68"/>
      <c r="AP1776" s="68"/>
      <c r="AQ1776" s="68"/>
      <c r="AR1776" s="68"/>
      <c r="AS1776" s="68"/>
      <c r="AT1776" s="68"/>
      <c r="AU1776" s="68"/>
    </row>
    <row r="1777" spans="27:48">
      <c r="AA1777" s="68"/>
      <c r="AB1777" s="68"/>
      <c r="AC1777" s="68"/>
      <c r="AD1777" s="68"/>
      <c r="AE1777" s="68"/>
      <c r="AG1777" s="167"/>
      <c r="AN1777" s="68"/>
      <c r="AO1777" s="68"/>
      <c r="AP1777" s="68"/>
      <c r="AQ1777" s="68"/>
      <c r="AR1777" s="68"/>
      <c r="AS1777" s="68"/>
      <c r="AT1777" s="68"/>
      <c r="AU1777" s="68"/>
    </row>
    <row r="1778" spans="27:48">
      <c r="AA1778" s="68"/>
      <c r="AB1778" s="68"/>
      <c r="AC1778" s="68"/>
      <c r="AD1778" s="68"/>
      <c r="AE1778" s="68"/>
      <c r="AG1778" s="167"/>
      <c r="AN1778" s="68"/>
      <c r="AO1778" s="68"/>
      <c r="AP1778" s="68"/>
      <c r="AQ1778" s="68"/>
      <c r="AR1778" s="68"/>
      <c r="AS1778" s="68"/>
      <c r="AT1778" s="68"/>
      <c r="AU1778" s="68"/>
    </row>
    <row r="1779" spans="27:48">
      <c r="AA1779" s="68"/>
      <c r="AB1779" s="68"/>
      <c r="AC1779" s="68"/>
      <c r="AD1779" s="68"/>
      <c r="AE1779" s="68"/>
      <c r="AG1779" s="167"/>
      <c r="AN1779" s="68"/>
      <c r="AO1779" s="68"/>
      <c r="AP1779" s="68"/>
      <c r="AQ1779" s="68"/>
      <c r="AR1779" s="68"/>
      <c r="AS1779" s="68"/>
      <c r="AT1779" s="68"/>
      <c r="AU1779" s="68"/>
    </row>
    <row r="1780" spans="27:48">
      <c r="AA1780" s="68"/>
      <c r="AB1780" s="68"/>
      <c r="AC1780" s="68"/>
      <c r="AD1780" s="68"/>
      <c r="AE1780" s="68"/>
      <c r="AG1780" s="167"/>
      <c r="AN1780" s="68"/>
      <c r="AO1780" s="68"/>
      <c r="AP1780" s="68"/>
      <c r="AQ1780" s="68"/>
      <c r="AR1780" s="68"/>
      <c r="AS1780" s="68"/>
      <c r="AT1780" s="68"/>
      <c r="AU1780" s="68"/>
    </row>
    <row r="1781" spans="27:48">
      <c r="AA1781" s="68"/>
      <c r="AB1781" s="68"/>
      <c r="AC1781" s="68"/>
      <c r="AD1781" s="68"/>
      <c r="AE1781" s="68"/>
      <c r="AG1781" s="167"/>
      <c r="AN1781" s="68"/>
      <c r="AO1781" s="68"/>
      <c r="AP1781" s="68"/>
      <c r="AQ1781" s="68"/>
      <c r="AR1781" s="68"/>
      <c r="AS1781" s="68"/>
      <c r="AT1781" s="68"/>
      <c r="AU1781" s="68"/>
    </row>
    <row r="1782" spans="27:48">
      <c r="AA1782" s="68"/>
      <c r="AB1782" s="68"/>
      <c r="AC1782" s="68"/>
      <c r="AD1782" s="68"/>
      <c r="AE1782" s="68"/>
      <c r="AG1782" s="167"/>
      <c r="AN1782" s="68"/>
      <c r="AO1782" s="68"/>
      <c r="AP1782" s="68"/>
      <c r="AQ1782" s="68"/>
      <c r="AR1782" s="68"/>
      <c r="AS1782" s="68"/>
      <c r="AT1782" s="68"/>
      <c r="AU1782" s="68"/>
    </row>
    <row r="1783" spans="27:48">
      <c r="AA1783" s="68"/>
      <c r="AB1783" s="68"/>
      <c r="AC1783" s="68"/>
      <c r="AD1783" s="68"/>
      <c r="AE1783" s="68"/>
      <c r="AG1783" s="167"/>
      <c r="AN1783" s="68"/>
      <c r="AO1783" s="68"/>
      <c r="AP1783" s="68"/>
      <c r="AQ1783" s="68"/>
      <c r="AR1783" s="68"/>
      <c r="AS1783" s="68"/>
      <c r="AT1783" s="68"/>
      <c r="AU1783" s="68"/>
    </row>
    <row r="1784" spans="27:48">
      <c r="AA1784" s="68"/>
      <c r="AB1784" s="68"/>
      <c r="AC1784" s="68"/>
      <c r="AD1784" s="68"/>
      <c r="AE1784" s="68"/>
      <c r="AG1784" s="167"/>
      <c r="AN1784" s="68"/>
      <c r="AO1784" s="68"/>
      <c r="AP1784" s="68"/>
      <c r="AQ1784" s="68"/>
      <c r="AR1784" s="68"/>
      <c r="AS1784" s="68"/>
      <c r="AT1784" s="68"/>
      <c r="AU1784" s="68"/>
      <c r="AV1784" s="68"/>
    </row>
    <row r="1785" spans="27:48">
      <c r="AA1785" s="68"/>
      <c r="AB1785" s="68"/>
      <c r="AC1785" s="68"/>
      <c r="AD1785" s="68"/>
      <c r="AE1785" s="68"/>
      <c r="AG1785" s="167"/>
      <c r="AN1785" s="68"/>
      <c r="AO1785" s="68"/>
      <c r="AP1785" s="68"/>
      <c r="AQ1785" s="68"/>
      <c r="AR1785" s="68"/>
      <c r="AS1785" s="68"/>
      <c r="AT1785" s="68"/>
      <c r="AU1785" s="68"/>
    </row>
    <row r="1786" spans="27:48">
      <c r="AA1786" s="68"/>
      <c r="AB1786" s="68"/>
      <c r="AC1786" s="68"/>
      <c r="AD1786" s="68"/>
      <c r="AE1786" s="68"/>
      <c r="AG1786" s="167"/>
      <c r="AN1786" s="68"/>
      <c r="AO1786" s="68"/>
      <c r="AP1786" s="68"/>
      <c r="AQ1786" s="68"/>
      <c r="AR1786" s="68"/>
      <c r="AS1786" s="68"/>
      <c r="AT1786" s="68"/>
      <c r="AU1786" s="68"/>
    </row>
    <row r="1787" spans="27:48">
      <c r="AA1787" s="68"/>
      <c r="AB1787" s="68"/>
      <c r="AC1787" s="68"/>
      <c r="AD1787" s="68"/>
      <c r="AE1787" s="68"/>
      <c r="AG1787" s="167"/>
      <c r="AN1787" s="68"/>
      <c r="AO1787" s="68"/>
      <c r="AP1787" s="68"/>
      <c r="AQ1787" s="68"/>
      <c r="AR1787" s="68"/>
      <c r="AS1787" s="68"/>
      <c r="AT1787" s="68"/>
      <c r="AU1787" s="68"/>
    </row>
    <row r="1788" spans="27:48">
      <c r="AA1788" s="68"/>
      <c r="AB1788" s="68"/>
      <c r="AC1788" s="68"/>
      <c r="AD1788" s="68"/>
      <c r="AE1788" s="68"/>
      <c r="AG1788" s="167"/>
      <c r="AN1788" s="68"/>
      <c r="AO1788" s="68"/>
      <c r="AP1788" s="68"/>
      <c r="AQ1788" s="68"/>
      <c r="AR1788" s="68"/>
      <c r="AS1788" s="68"/>
      <c r="AT1788" s="68"/>
      <c r="AU1788" s="68"/>
    </row>
    <row r="1789" spans="27:48">
      <c r="AA1789" s="68"/>
      <c r="AB1789" s="68"/>
      <c r="AC1789" s="68"/>
      <c r="AD1789" s="68"/>
      <c r="AE1789" s="68"/>
      <c r="AG1789" s="167"/>
      <c r="AN1789" s="68"/>
      <c r="AO1789" s="68"/>
      <c r="AP1789" s="68"/>
      <c r="AQ1789" s="68"/>
      <c r="AR1789" s="68"/>
      <c r="AS1789" s="68"/>
      <c r="AT1789" s="68"/>
      <c r="AU1789" s="68"/>
      <c r="AV1789" s="68"/>
    </row>
    <row r="1790" spans="27:48">
      <c r="AA1790" s="68"/>
      <c r="AB1790" s="68"/>
      <c r="AC1790" s="68"/>
      <c r="AD1790" s="68"/>
      <c r="AE1790" s="68"/>
      <c r="AG1790" s="167"/>
      <c r="AN1790" s="68"/>
      <c r="AO1790" s="68"/>
      <c r="AP1790" s="68"/>
      <c r="AQ1790" s="68"/>
      <c r="AR1790" s="68"/>
      <c r="AS1790" s="68"/>
      <c r="AT1790" s="68"/>
      <c r="AU1790" s="68"/>
    </row>
    <row r="1791" spans="27:48">
      <c r="AA1791" s="68"/>
      <c r="AB1791" s="68"/>
      <c r="AC1791" s="68"/>
      <c r="AD1791" s="68"/>
      <c r="AE1791" s="68"/>
      <c r="AG1791" s="167"/>
      <c r="AN1791" s="68"/>
      <c r="AO1791" s="68"/>
      <c r="AP1791" s="68"/>
      <c r="AQ1791" s="68"/>
      <c r="AR1791" s="68"/>
      <c r="AS1791" s="68"/>
      <c r="AT1791" s="68"/>
      <c r="AU1791" s="68"/>
    </row>
    <row r="1792" spans="27:48">
      <c r="AA1792" s="68"/>
      <c r="AB1792" s="68"/>
      <c r="AC1792" s="68"/>
      <c r="AD1792" s="68"/>
      <c r="AE1792" s="68"/>
      <c r="AG1792" s="167"/>
      <c r="AN1792" s="68"/>
      <c r="AO1792" s="68"/>
      <c r="AP1792" s="68"/>
      <c r="AQ1792" s="68"/>
      <c r="AR1792" s="68"/>
      <c r="AS1792" s="68"/>
      <c r="AT1792" s="68"/>
      <c r="AU1792" s="68"/>
    </row>
    <row r="1793" spans="27:64">
      <c r="AA1793" s="68"/>
      <c r="AB1793" s="68"/>
      <c r="AC1793" s="68"/>
      <c r="AD1793" s="68"/>
      <c r="AE1793" s="68"/>
      <c r="AG1793" s="167"/>
      <c r="AN1793" s="68"/>
      <c r="AO1793" s="68"/>
      <c r="AP1793" s="68"/>
      <c r="AQ1793" s="68"/>
      <c r="AR1793" s="68"/>
      <c r="AS1793" s="68"/>
      <c r="AT1793" s="68"/>
      <c r="AU1793" s="68"/>
    </row>
    <row r="1794" spans="27:64">
      <c r="AA1794" s="68"/>
      <c r="AB1794" s="68"/>
      <c r="AC1794" s="68"/>
      <c r="AD1794" s="68"/>
      <c r="AE1794" s="68"/>
      <c r="AG1794" s="167"/>
      <c r="AN1794" s="68"/>
      <c r="AO1794" s="68"/>
      <c r="AP1794" s="68"/>
      <c r="AQ1794" s="68"/>
      <c r="AR1794" s="68"/>
      <c r="AS1794" s="68"/>
      <c r="AT1794" s="68"/>
      <c r="AU1794" s="68"/>
    </row>
    <row r="1795" spans="27:64">
      <c r="AA1795" s="68"/>
      <c r="AB1795" s="68"/>
      <c r="AC1795" s="68"/>
      <c r="AD1795" s="68"/>
      <c r="AE1795" s="68"/>
      <c r="AG1795" s="167"/>
      <c r="AN1795" s="68"/>
      <c r="AO1795" s="68"/>
      <c r="AP1795" s="68"/>
      <c r="AQ1795" s="68"/>
      <c r="AR1795" s="68"/>
      <c r="AS1795" s="68"/>
      <c r="AT1795" s="68"/>
      <c r="AU1795" s="68"/>
    </row>
    <row r="1796" spans="27:64">
      <c r="AA1796" s="68"/>
      <c r="AB1796" s="68"/>
      <c r="AC1796" s="68"/>
      <c r="AD1796" s="68"/>
      <c r="AE1796" s="68"/>
      <c r="AG1796" s="167"/>
      <c r="AN1796" s="68"/>
      <c r="AO1796" s="68"/>
      <c r="AP1796" s="68"/>
      <c r="AQ1796" s="68"/>
      <c r="AR1796" s="68"/>
      <c r="AS1796" s="68"/>
      <c r="AT1796" s="68"/>
      <c r="AU1796" s="68"/>
    </row>
    <row r="1797" spans="27:64">
      <c r="AA1797" s="68"/>
      <c r="AB1797" s="68"/>
      <c r="AC1797" s="68"/>
      <c r="AD1797" s="68"/>
      <c r="AE1797" s="68"/>
      <c r="AG1797" s="167"/>
      <c r="AN1797" s="68"/>
      <c r="AO1797" s="68"/>
      <c r="AP1797" s="68"/>
      <c r="AQ1797" s="68"/>
      <c r="AR1797" s="68"/>
      <c r="AS1797" s="68"/>
      <c r="AT1797" s="68"/>
      <c r="AU1797" s="68"/>
    </row>
    <row r="1798" spans="27:64">
      <c r="AA1798" s="68"/>
      <c r="AB1798" s="68"/>
      <c r="AC1798" s="68"/>
      <c r="AD1798" s="68"/>
      <c r="AE1798" s="68"/>
      <c r="AG1798" s="167"/>
      <c r="AN1798" s="68"/>
      <c r="AO1798" s="68"/>
      <c r="AP1798" s="68"/>
      <c r="AQ1798" s="68"/>
      <c r="AR1798" s="68"/>
      <c r="AS1798" s="68"/>
      <c r="AT1798" s="68"/>
      <c r="AU1798" s="68"/>
      <c r="AV1798" s="68"/>
    </row>
    <row r="1799" spans="27:64">
      <c r="AA1799" s="68"/>
      <c r="AB1799" s="68"/>
      <c r="AC1799" s="68"/>
      <c r="AD1799" s="68"/>
      <c r="AE1799" s="68"/>
      <c r="AG1799" s="167"/>
      <c r="AN1799" s="68"/>
      <c r="AO1799" s="68"/>
      <c r="AP1799" s="68"/>
      <c r="AQ1799" s="68"/>
      <c r="AR1799" s="68"/>
      <c r="AS1799" s="68"/>
      <c r="AT1799" s="68"/>
      <c r="AU1799" s="68"/>
    </row>
    <row r="1800" spans="27:64">
      <c r="AA1800" s="68"/>
      <c r="AB1800" s="68"/>
      <c r="AC1800" s="68"/>
      <c r="AD1800" s="68"/>
      <c r="AE1800" s="68"/>
      <c r="AG1800" s="167"/>
      <c r="AN1800" s="68"/>
      <c r="AO1800" s="68"/>
      <c r="AP1800" s="68"/>
      <c r="AQ1800" s="68"/>
      <c r="AR1800" s="68"/>
      <c r="AS1800" s="68"/>
      <c r="AT1800" s="68"/>
      <c r="AU1800" s="68"/>
      <c r="AV1800" s="68"/>
      <c r="AX1800" s="68"/>
    </row>
    <row r="1801" spans="27:64">
      <c r="AA1801" s="68"/>
      <c r="AB1801" s="68"/>
      <c r="AC1801" s="68"/>
      <c r="AD1801" s="68"/>
      <c r="AE1801" s="68"/>
      <c r="AG1801" s="167"/>
      <c r="AN1801" s="68"/>
      <c r="AO1801" s="68"/>
      <c r="AP1801" s="68"/>
      <c r="AQ1801" s="68"/>
      <c r="AR1801" s="68"/>
      <c r="AS1801" s="68"/>
      <c r="AT1801" s="68"/>
      <c r="AU1801" s="68"/>
      <c r="AV1801" s="68"/>
      <c r="AW1801" s="68"/>
      <c r="AX1801" s="68"/>
      <c r="AY1801" s="68"/>
      <c r="AZ1801" s="68"/>
      <c r="BA1801" s="68"/>
      <c r="BB1801" s="68"/>
      <c r="BC1801" s="68"/>
      <c r="BD1801" s="68"/>
      <c r="BE1801" s="68"/>
      <c r="BF1801" s="68"/>
      <c r="BG1801" s="68"/>
      <c r="BH1801" s="68"/>
      <c r="BI1801" s="68"/>
      <c r="BJ1801" s="68"/>
      <c r="BK1801" s="68"/>
      <c r="BL1801" s="68"/>
    </row>
    <row r="1802" spans="27:64">
      <c r="AA1802" s="68"/>
      <c r="AB1802" s="68"/>
      <c r="AC1802" s="68"/>
      <c r="AD1802" s="68"/>
      <c r="AE1802" s="68"/>
      <c r="AG1802" s="167"/>
      <c r="AN1802" s="68"/>
      <c r="AO1802" s="68"/>
      <c r="AP1802" s="68"/>
      <c r="AQ1802" s="68"/>
      <c r="AR1802" s="68"/>
      <c r="AS1802" s="68"/>
      <c r="AT1802" s="68"/>
      <c r="AU1802" s="68"/>
    </row>
    <row r="1803" spans="27:64">
      <c r="AA1803" s="68"/>
      <c r="AB1803" s="68"/>
      <c r="AC1803" s="68"/>
      <c r="AD1803" s="68"/>
      <c r="AE1803" s="68"/>
      <c r="AG1803" s="167"/>
      <c r="AN1803" s="68"/>
      <c r="AO1803" s="68"/>
      <c r="AP1803" s="68"/>
      <c r="AQ1803" s="68"/>
      <c r="AR1803" s="68"/>
      <c r="AS1803" s="68"/>
      <c r="AT1803" s="68"/>
      <c r="AU1803" s="68"/>
    </row>
    <row r="1804" spans="27:64">
      <c r="AA1804" s="68"/>
      <c r="AB1804" s="68"/>
      <c r="AC1804" s="68"/>
      <c r="AD1804" s="68"/>
      <c r="AE1804" s="68"/>
      <c r="AG1804" s="167"/>
      <c r="AN1804" s="68"/>
      <c r="AO1804" s="68"/>
      <c r="AP1804" s="68"/>
      <c r="AQ1804" s="68"/>
      <c r="AR1804" s="68"/>
      <c r="AS1804" s="68"/>
      <c r="AT1804" s="68"/>
      <c r="AU1804" s="68"/>
    </row>
    <row r="1805" spans="27:64">
      <c r="AA1805" s="68"/>
      <c r="AB1805" s="68"/>
      <c r="AC1805" s="68"/>
      <c r="AD1805" s="68"/>
      <c r="AE1805" s="68"/>
      <c r="AG1805" s="167"/>
      <c r="AN1805" s="68"/>
      <c r="AO1805" s="68"/>
      <c r="AP1805" s="68"/>
      <c r="AQ1805" s="68"/>
      <c r="AR1805" s="68"/>
      <c r="AS1805" s="68"/>
      <c r="AT1805" s="68"/>
      <c r="AU1805" s="68"/>
      <c r="AV1805" s="68"/>
      <c r="AX1805" s="68"/>
    </row>
    <row r="1806" spans="27:64">
      <c r="AA1806" s="68"/>
      <c r="AB1806" s="68"/>
      <c r="AC1806" s="68"/>
      <c r="AD1806" s="68"/>
      <c r="AE1806" s="68"/>
      <c r="AG1806" s="167"/>
      <c r="AN1806" s="68"/>
      <c r="AO1806" s="68"/>
      <c r="AP1806" s="68"/>
      <c r="AQ1806" s="68"/>
      <c r="AR1806" s="68"/>
      <c r="AS1806" s="68"/>
      <c r="AT1806" s="68"/>
      <c r="AU1806" s="68"/>
      <c r="AV1806" s="68"/>
      <c r="AW1806" s="68"/>
      <c r="AX1806" s="68"/>
      <c r="AY1806" s="68"/>
      <c r="AZ1806" s="68"/>
      <c r="BA1806" s="68"/>
      <c r="BB1806" s="68"/>
      <c r="BC1806" s="68"/>
      <c r="BD1806" s="68"/>
      <c r="BE1806" s="68"/>
      <c r="BF1806" s="68"/>
      <c r="BG1806" s="68"/>
      <c r="BH1806" s="68"/>
      <c r="BI1806" s="68"/>
      <c r="BJ1806" s="68"/>
      <c r="BK1806" s="68"/>
      <c r="BL1806" s="68"/>
    </row>
    <row r="1807" spans="27:64">
      <c r="AA1807" s="68"/>
      <c r="AB1807" s="68"/>
      <c r="AC1807" s="68"/>
      <c r="AD1807" s="68"/>
      <c r="AE1807" s="68"/>
      <c r="AG1807" s="167"/>
      <c r="AN1807" s="68"/>
      <c r="AO1807" s="68"/>
      <c r="AP1807" s="68"/>
      <c r="AQ1807" s="68"/>
      <c r="AR1807" s="68"/>
      <c r="AS1807" s="68"/>
      <c r="AT1807" s="68"/>
      <c r="AU1807" s="68"/>
    </row>
    <row r="1808" spans="27:64">
      <c r="AA1808" s="68"/>
      <c r="AB1808" s="68"/>
      <c r="AC1808" s="68"/>
      <c r="AD1808" s="68"/>
      <c r="AE1808" s="68"/>
      <c r="AG1808" s="167"/>
      <c r="AN1808" s="68"/>
      <c r="AO1808" s="68"/>
      <c r="AP1808" s="68"/>
      <c r="AQ1808" s="68"/>
      <c r="AR1808" s="68"/>
      <c r="AS1808" s="68"/>
      <c r="AT1808" s="68"/>
      <c r="AU1808" s="68"/>
    </row>
    <row r="1809" spans="27:64">
      <c r="AA1809" s="68"/>
      <c r="AB1809" s="68"/>
      <c r="AC1809" s="68"/>
      <c r="AD1809" s="68"/>
      <c r="AE1809" s="68"/>
      <c r="AG1809" s="167"/>
      <c r="AN1809" s="68"/>
      <c r="AO1809" s="68"/>
      <c r="AP1809" s="68"/>
      <c r="AQ1809" s="68"/>
      <c r="AR1809" s="68"/>
      <c r="AS1809" s="68"/>
      <c r="AT1809" s="68"/>
      <c r="AU1809" s="68"/>
    </row>
    <row r="1810" spans="27:64">
      <c r="AA1810" s="68"/>
      <c r="AB1810" s="68"/>
      <c r="AC1810" s="68"/>
      <c r="AD1810" s="68"/>
      <c r="AE1810" s="68"/>
      <c r="AG1810" s="167"/>
      <c r="AN1810" s="68"/>
      <c r="AO1810" s="68"/>
      <c r="AP1810" s="68"/>
      <c r="AQ1810" s="68"/>
      <c r="AR1810" s="68"/>
      <c r="AS1810" s="68"/>
      <c r="AT1810" s="68"/>
      <c r="AU1810" s="68"/>
    </row>
    <row r="1811" spans="27:64">
      <c r="AA1811" s="68"/>
      <c r="AB1811" s="68"/>
      <c r="AC1811" s="68"/>
      <c r="AD1811" s="68"/>
      <c r="AE1811" s="68"/>
      <c r="AG1811" s="167"/>
      <c r="AN1811" s="68"/>
      <c r="AO1811" s="68"/>
      <c r="AP1811" s="68"/>
      <c r="AQ1811" s="68"/>
      <c r="AR1811" s="68"/>
      <c r="AS1811" s="68"/>
      <c r="AT1811" s="68"/>
      <c r="AU1811" s="68"/>
      <c r="AV1811" s="68"/>
      <c r="AX1811" s="68"/>
    </row>
    <row r="1812" spans="27:64">
      <c r="AA1812" s="68"/>
      <c r="AB1812" s="68"/>
      <c r="AC1812" s="68"/>
      <c r="AD1812" s="68"/>
      <c r="AE1812" s="68"/>
      <c r="AG1812" s="167"/>
      <c r="AN1812" s="68"/>
      <c r="AO1812" s="68"/>
      <c r="AP1812" s="68"/>
      <c r="AQ1812" s="68"/>
      <c r="AR1812" s="68"/>
      <c r="AS1812" s="68"/>
      <c r="AT1812" s="68"/>
      <c r="AU1812" s="68"/>
    </row>
    <row r="1813" spans="27:64">
      <c r="AA1813" s="68"/>
      <c r="AB1813" s="68"/>
      <c r="AC1813" s="68"/>
      <c r="AD1813" s="68"/>
      <c r="AE1813" s="68"/>
      <c r="AG1813" s="167"/>
      <c r="AN1813" s="68"/>
      <c r="AO1813" s="68"/>
      <c r="AP1813" s="68"/>
      <c r="AQ1813" s="68"/>
      <c r="AR1813" s="68"/>
      <c r="AS1813" s="68"/>
      <c r="AT1813" s="68"/>
      <c r="AU1813" s="68"/>
    </row>
    <row r="1814" spans="27:64">
      <c r="AA1814" s="68"/>
      <c r="AB1814" s="68"/>
      <c r="AC1814" s="68"/>
      <c r="AD1814" s="68"/>
      <c r="AE1814" s="68"/>
      <c r="AG1814" s="167"/>
      <c r="AN1814" s="68"/>
      <c r="AO1814" s="68"/>
      <c r="AP1814" s="68"/>
      <c r="AQ1814" s="68"/>
      <c r="AR1814" s="68"/>
      <c r="AS1814" s="68"/>
      <c r="AT1814" s="68"/>
      <c r="AU1814" s="68"/>
    </row>
    <row r="1815" spans="27:64">
      <c r="AA1815" s="68"/>
      <c r="AB1815" s="68"/>
      <c r="AC1815" s="68"/>
      <c r="AD1815" s="68"/>
      <c r="AE1815" s="68"/>
      <c r="AG1815" s="167"/>
      <c r="AN1815" s="68"/>
      <c r="AO1815" s="68"/>
      <c r="AP1815" s="68"/>
      <c r="AQ1815" s="68"/>
      <c r="AR1815" s="68"/>
      <c r="AS1815" s="68"/>
      <c r="AT1815" s="68"/>
      <c r="AU1815" s="68"/>
    </row>
    <row r="1816" spans="27:64">
      <c r="AA1816" s="68"/>
      <c r="AB1816" s="68"/>
      <c r="AC1816" s="68"/>
      <c r="AD1816" s="68"/>
      <c r="AE1816" s="68"/>
      <c r="AG1816" s="167"/>
      <c r="AN1816" s="68"/>
      <c r="AO1816" s="68"/>
      <c r="AP1816" s="68"/>
      <c r="AQ1816" s="68"/>
      <c r="AR1816" s="68"/>
      <c r="AS1816" s="68"/>
      <c r="AT1816" s="68"/>
      <c r="AU1816" s="68"/>
    </row>
    <row r="1817" spans="27:64">
      <c r="AA1817" s="68"/>
      <c r="AB1817" s="68"/>
      <c r="AC1817" s="68"/>
      <c r="AD1817" s="68"/>
      <c r="AE1817" s="68"/>
      <c r="AG1817" s="167"/>
      <c r="AN1817" s="68"/>
      <c r="AO1817" s="68"/>
      <c r="AP1817" s="68"/>
      <c r="AQ1817" s="68"/>
      <c r="AR1817" s="68"/>
      <c r="AS1817" s="68"/>
      <c r="AT1817" s="68"/>
      <c r="AU1817" s="68"/>
    </row>
    <row r="1818" spans="27:64">
      <c r="AA1818" s="68"/>
      <c r="AB1818" s="68"/>
      <c r="AC1818" s="68"/>
      <c r="AD1818" s="68"/>
      <c r="AE1818" s="68"/>
      <c r="AG1818" s="167"/>
      <c r="AN1818" s="68"/>
      <c r="AO1818" s="68"/>
      <c r="AP1818" s="68"/>
      <c r="AQ1818" s="68"/>
      <c r="AR1818" s="68"/>
      <c r="AS1818" s="68"/>
      <c r="AT1818" s="68"/>
      <c r="AU1818" s="68"/>
      <c r="AV1818" s="68"/>
      <c r="AX1818" s="68"/>
      <c r="AY1818" s="68"/>
      <c r="AZ1818" s="68"/>
      <c r="BA1818" s="68"/>
      <c r="BB1818" s="68"/>
      <c r="BC1818" s="68"/>
      <c r="BD1818" s="68"/>
      <c r="BE1818" s="68"/>
      <c r="BF1818" s="68"/>
      <c r="BG1818" s="68"/>
      <c r="BH1818" s="68"/>
      <c r="BI1818" s="68"/>
      <c r="BJ1818" s="68"/>
      <c r="BK1818" s="68"/>
      <c r="BL1818" s="68"/>
    </row>
    <row r="1819" spans="27:64">
      <c r="AA1819" s="68"/>
      <c r="AB1819" s="68"/>
      <c r="AC1819" s="68"/>
      <c r="AD1819" s="68"/>
      <c r="AE1819" s="68"/>
      <c r="AG1819" s="167"/>
      <c r="AN1819" s="68"/>
      <c r="AO1819" s="68"/>
      <c r="AP1819" s="68"/>
      <c r="AQ1819" s="68"/>
      <c r="AR1819" s="68"/>
      <c r="AS1819" s="68"/>
      <c r="AT1819" s="68"/>
      <c r="AU1819" s="68"/>
      <c r="AV1819" s="68"/>
    </row>
    <row r="1820" spans="27:64">
      <c r="AA1820" s="68"/>
      <c r="AB1820" s="68"/>
      <c r="AC1820" s="68"/>
      <c r="AD1820" s="68"/>
      <c r="AE1820" s="68"/>
      <c r="AG1820" s="167"/>
      <c r="AN1820" s="68"/>
      <c r="AO1820" s="68"/>
      <c r="AP1820" s="68"/>
      <c r="AQ1820" s="68"/>
      <c r="AR1820" s="68"/>
      <c r="AS1820" s="68"/>
      <c r="AT1820" s="68"/>
      <c r="AU1820" s="68"/>
    </row>
    <row r="1821" spans="27:64">
      <c r="AA1821" s="68"/>
      <c r="AB1821" s="68"/>
      <c r="AC1821" s="68"/>
      <c r="AD1821" s="68"/>
      <c r="AE1821" s="68"/>
      <c r="AG1821" s="167"/>
      <c r="AN1821" s="68"/>
      <c r="AO1821" s="68"/>
      <c r="AP1821" s="68"/>
      <c r="AQ1821" s="68"/>
      <c r="AR1821" s="68"/>
      <c r="AS1821" s="68"/>
      <c r="AT1821" s="68"/>
      <c r="AU1821" s="68"/>
      <c r="AV1821" s="68"/>
    </row>
    <row r="1822" spans="27:64">
      <c r="AA1822" s="68"/>
      <c r="AB1822" s="68"/>
      <c r="AC1822" s="68"/>
      <c r="AD1822" s="68"/>
      <c r="AE1822" s="68"/>
      <c r="AG1822" s="167"/>
      <c r="AN1822" s="68"/>
      <c r="AO1822" s="68"/>
      <c r="AP1822" s="68"/>
      <c r="AQ1822" s="68"/>
      <c r="AR1822" s="68"/>
      <c r="AS1822" s="68"/>
      <c r="AT1822" s="68"/>
      <c r="AU1822" s="68"/>
    </row>
    <row r="1823" spans="27:64">
      <c r="AA1823" s="68"/>
      <c r="AB1823" s="68"/>
      <c r="AC1823" s="68"/>
      <c r="AD1823" s="68"/>
      <c r="AE1823" s="68"/>
      <c r="AG1823" s="167"/>
      <c r="AN1823" s="68"/>
      <c r="AO1823" s="68"/>
      <c r="AP1823" s="68"/>
      <c r="AQ1823" s="68"/>
      <c r="AR1823" s="68"/>
      <c r="AS1823" s="68"/>
      <c r="AT1823" s="68"/>
      <c r="AU1823" s="68"/>
    </row>
    <row r="1824" spans="27:64">
      <c r="AA1824" s="68"/>
      <c r="AB1824" s="68"/>
      <c r="AC1824" s="68"/>
      <c r="AD1824" s="68"/>
      <c r="AE1824" s="68"/>
      <c r="AG1824" s="167"/>
      <c r="AN1824" s="68"/>
      <c r="AO1824" s="68"/>
      <c r="AP1824" s="68"/>
      <c r="AQ1824" s="68"/>
      <c r="AR1824" s="68"/>
      <c r="AS1824" s="68"/>
      <c r="AT1824" s="68"/>
      <c r="AU1824" s="68"/>
    </row>
    <row r="1825" spans="27:64">
      <c r="AA1825" s="68"/>
      <c r="AB1825" s="68"/>
      <c r="AC1825" s="68"/>
      <c r="AD1825" s="68"/>
      <c r="AE1825" s="68"/>
      <c r="AG1825" s="167"/>
      <c r="AN1825" s="68"/>
      <c r="AO1825" s="68"/>
      <c r="AP1825" s="68"/>
      <c r="AQ1825" s="68"/>
      <c r="AR1825" s="68"/>
      <c r="AS1825" s="68"/>
      <c r="AT1825" s="68"/>
      <c r="AU1825" s="68"/>
    </row>
    <row r="1826" spans="27:64">
      <c r="AA1826" s="68"/>
      <c r="AB1826" s="68"/>
      <c r="AC1826" s="68"/>
      <c r="AD1826" s="68"/>
      <c r="AE1826" s="68"/>
      <c r="AG1826" s="167"/>
      <c r="AN1826" s="68"/>
      <c r="AO1826" s="68"/>
      <c r="AP1826" s="68"/>
      <c r="AQ1826" s="68"/>
      <c r="AR1826" s="68"/>
      <c r="AS1826" s="68"/>
      <c r="AT1826" s="68"/>
      <c r="AU1826" s="68"/>
    </row>
    <row r="1827" spans="27:64">
      <c r="AA1827" s="68"/>
      <c r="AB1827" s="68"/>
      <c r="AC1827" s="68"/>
      <c r="AD1827" s="68"/>
      <c r="AE1827" s="68"/>
      <c r="AG1827" s="167"/>
      <c r="AN1827" s="68"/>
      <c r="AO1827" s="68"/>
      <c r="AP1827" s="68"/>
      <c r="AQ1827" s="68"/>
      <c r="AR1827" s="68"/>
      <c r="AS1827" s="68"/>
      <c r="AT1827" s="68"/>
      <c r="AU1827" s="68"/>
    </row>
    <row r="1828" spans="27:64">
      <c r="AA1828" s="68"/>
      <c r="AB1828" s="68"/>
      <c r="AC1828" s="68"/>
      <c r="AD1828" s="68"/>
      <c r="AE1828" s="68"/>
      <c r="AG1828" s="167"/>
      <c r="AN1828" s="68"/>
      <c r="AO1828" s="68"/>
      <c r="AP1828" s="68"/>
      <c r="AQ1828" s="68"/>
      <c r="AR1828" s="68"/>
      <c r="AS1828" s="68"/>
      <c r="AT1828" s="68"/>
      <c r="AU1828" s="68"/>
    </row>
    <row r="1829" spans="27:64">
      <c r="AA1829" s="68"/>
      <c r="AB1829" s="68"/>
      <c r="AC1829" s="68"/>
      <c r="AD1829" s="68"/>
      <c r="AE1829" s="68"/>
      <c r="AG1829" s="167"/>
      <c r="AN1829" s="68"/>
      <c r="AO1829" s="68"/>
      <c r="AP1829" s="68"/>
      <c r="AQ1829" s="68"/>
      <c r="AR1829" s="68"/>
      <c r="AS1829" s="68"/>
      <c r="AT1829" s="68"/>
      <c r="AU1829" s="68"/>
    </row>
    <row r="1830" spans="27:64">
      <c r="AA1830" s="68"/>
      <c r="AB1830" s="68"/>
      <c r="AC1830" s="68"/>
      <c r="AD1830" s="68"/>
      <c r="AE1830" s="68"/>
      <c r="AG1830" s="167"/>
      <c r="AN1830" s="68"/>
      <c r="AO1830" s="68"/>
      <c r="AP1830" s="68"/>
      <c r="AQ1830" s="68"/>
      <c r="AR1830" s="68"/>
      <c r="AS1830" s="68"/>
      <c r="AT1830" s="68"/>
      <c r="AU1830" s="68"/>
    </row>
    <row r="1831" spans="27:64">
      <c r="AA1831" s="68"/>
      <c r="AB1831" s="68"/>
      <c r="AC1831" s="68"/>
      <c r="AD1831" s="68"/>
      <c r="AE1831" s="68"/>
      <c r="AG1831" s="167"/>
      <c r="AN1831" s="68"/>
      <c r="AO1831" s="68"/>
      <c r="AP1831" s="68"/>
      <c r="AQ1831" s="68"/>
      <c r="AR1831" s="68"/>
      <c r="AS1831" s="68"/>
      <c r="AT1831" s="68"/>
      <c r="AU1831" s="68"/>
      <c r="AV1831" s="68"/>
      <c r="AW1831" s="68"/>
      <c r="AX1831" s="68"/>
      <c r="AY1831" s="68"/>
      <c r="AZ1831" s="68"/>
      <c r="BA1831" s="68"/>
      <c r="BB1831" s="68"/>
      <c r="BC1831" s="68"/>
      <c r="BD1831" s="68"/>
      <c r="BE1831" s="68"/>
      <c r="BF1831" s="68"/>
      <c r="BG1831" s="68"/>
      <c r="BH1831" s="68"/>
      <c r="BI1831" s="68"/>
      <c r="BJ1831" s="68"/>
      <c r="BK1831" s="68"/>
      <c r="BL1831" s="68"/>
    </row>
    <row r="1832" spans="27:64">
      <c r="AA1832" s="68"/>
      <c r="AB1832" s="68"/>
      <c r="AC1832" s="68"/>
      <c r="AD1832" s="68"/>
      <c r="AE1832" s="68"/>
      <c r="AG1832" s="167"/>
      <c r="AN1832" s="68"/>
      <c r="AO1832" s="68"/>
      <c r="AP1832" s="68"/>
      <c r="AQ1832" s="68"/>
      <c r="AR1832" s="68"/>
      <c r="AS1832" s="68"/>
      <c r="AT1832" s="68"/>
      <c r="AU1832" s="68"/>
    </row>
    <row r="1833" spans="27:64">
      <c r="AA1833" s="68"/>
      <c r="AB1833" s="68"/>
      <c r="AC1833" s="68"/>
      <c r="AD1833" s="68"/>
      <c r="AE1833" s="68"/>
      <c r="AG1833" s="167"/>
      <c r="AN1833" s="68"/>
      <c r="AO1833" s="68"/>
      <c r="AP1833" s="68"/>
      <c r="AQ1833" s="68"/>
      <c r="AR1833" s="68"/>
      <c r="AS1833" s="68"/>
      <c r="AT1833" s="68"/>
      <c r="AU1833" s="68"/>
    </row>
    <row r="1834" spans="27:64">
      <c r="AA1834" s="68"/>
      <c r="AB1834" s="68"/>
      <c r="AC1834" s="68"/>
      <c r="AD1834" s="68"/>
      <c r="AE1834" s="68"/>
      <c r="AG1834" s="167"/>
      <c r="AN1834" s="68"/>
      <c r="AO1834" s="68"/>
      <c r="AP1834" s="68"/>
      <c r="AQ1834" s="68"/>
      <c r="AR1834" s="68"/>
      <c r="AS1834" s="68"/>
      <c r="AT1834" s="68"/>
      <c r="AU1834" s="68"/>
    </row>
    <row r="1835" spans="27:64">
      <c r="AA1835" s="68"/>
      <c r="AB1835" s="68"/>
      <c r="AC1835" s="68"/>
      <c r="AD1835" s="68"/>
      <c r="AE1835" s="68"/>
      <c r="AG1835" s="167"/>
      <c r="AN1835" s="68"/>
      <c r="AO1835" s="68"/>
      <c r="AP1835" s="68"/>
      <c r="AQ1835" s="68"/>
      <c r="AR1835" s="68"/>
      <c r="AS1835" s="68"/>
      <c r="AT1835" s="68"/>
      <c r="AU1835" s="68"/>
    </row>
    <row r="1836" spans="27:64">
      <c r="AA1836" s="68"/>
      <c r="AB1836" s="68"/>
      <c r="AC1836" s="68"/>
      <c r="AD1836" s="68"/>
      <c r="AE1836" s="68"/>
      <c r="AG1836" s="167"/>
      <c r="AN1836" s="68"/>
      <c r="AO1836" s="68"/>
      <c r="AP1836" s="68"/>
      <c r="AQ1836" s="68"/>
      <c r="AR1836" s="68"/>
      <c r="AS1836" s="68"/>
      <c r="AT1836" s="68"/>
      <c r="AU1836" s="68"/>
    </row>
    <row r="1837" spans="27:64">
      <c r="AA1837" s="68"/>
      <c r="AB1837" s="68"/>
      <c r="AC1837" s="68"/>
      <c r="AD1837" s="68"/>
      <c r="AE1837" s="68"/>
      <c r="AG1837" s="167"/>
      <c r="AN1837" s="68"/>
      <c r="AO1837" s="68"/>
      <c r="AP1837" s="68"/>
      <c r="AQ1837" s="68"/>
      <c r="AR1837" s="68"/>
      <c r="AS1837" s="68"/>
      <c r="AT1837" s="68"/>
      <c r="AU1837" s="68"/>
    </row>
    <row r="1838" spans="27:64">
      <c r="AA1838" s="68"/>
      <c r="AB1838" s="68"/>
      <c r="AC1838" s="68"/>
      <c r="AD1838" s="68"/>
      <c r="AE1838" s="68"/>
      <c r="AG1838" s="167"/>
      <c r="AN1838" s="68"/>
      <c r="AO1838" s="68"/>
      <c r="AP1838" s="68"/>
      <c r="AQ1838" s="68"/>
      <c r="AR1838" s="68"/>
      <c r="AS1838" s="68"/>
      <c r="AT1838" s="68"/>
      <c r="AU1838" s="68"/>
    </row>
    <row r="1839" spans="27:64">
      <c r="AA1839" s="68"/>
      <c r="AB1839" s="68"/>
      <c r="AC1839" s="68"/>
      <c r="AD1839" s="68"/>
      <c r="AE1839" s="68"/>
      <c r="AG1839" s="167"/>
      <c r="AN1839" s="68"/>
      <c r="AO1839" s="68"/>
      <c r="AP1839" s="68"/>
      <c r="AQ1839" s="68"/>
      <c r="AR1839" s="68"/>
      <c r="AS1839" s="68"/>
      <c r="AT1839" s="68"/>
      <c r="AU1839" s="68"/>
    </row>
    <row r="1840" spans="27:64">
      <c r="AA1840" s="68"/>
      <c r="AB1840" s="68"/>
      <c r="AC1840" s="68"/>
      <c r="AD1840" s="68"/>
      <c r="AE1840" s="68"/>
      <c r="AG1840" s="167"/>
      <c r="AN1840" s="68"/>
      <c r="AO1840" s="68"/>
      <c r="AP1840" s="68"/>
      <c r="AQ1840" s="68"/>
      <c r="AR1840" s="68"/>
      <c r="AS1840" s="68"/>
      <c r="AT1840" s="68"/>
      <c r="AU1840" s="68"/>
    </row>
    <row r="1841" spans="27:64">
      <c r="AA1841" s="68"/>
      <c r="AB1841" s="68"/>
      <c r="AC1841" s="68"/>
      <c r="AD1841" s="68"/>
      <c r="AE1841" s="68"/>
      <c r="AG1841" s="167"/>
      <c r="AN1841" s="68"/>
      <c r="AO1841" s="68"/>
      <c r="AP1841" s="68"/>
      <c r="AQ1841" s="68"/>
      <c r="AR1841" s="68"/>
      <c r="AS1841" s="68"/>
      <c r="AT1841" s="68"/>
      <c r="AU1841" s="68"/>
    </row>
    <row r="1842" spans="27:64">
      <c r="AA1842" s="68"/>
      <c r="AB1842" s="68"/>
      <c r="AC1842" s="68"/>
      <c r="AD1842" s="68"/>
      <c r="AE1842" s="68"/>
      <c r="AG1842" s="167"/>
      <c r="AN1842" s="68"/>
      <c r="AO1842" s="68"/>
      <c r="AP1842" s="68"/>
      <c r="AQ1842" s="68"/>
      <c r="AR1842" s="68"/>
      <c r="AS1842" s="68"/>
      <c r="AT1842" s="68"/>
      <c r="AU1842" s="68"/>
    </row>
    <row r="1843" spans="27:64">
      <c r="AA1843" s="68"/>
      <c r="AB1843" s="68"/>
      <c r="AC1843" s="68"/>
      <c r="AD1843" s="68"/>
      <c r="AE1843" s="68"/>
      <c r="AG1843" s="167"/>
      <c r="AN1843" s="68"/>
      <c r="AO1843" s="68"/>
      <c r="AP1843" s="68"/>
      <c r="AQ1843" s="68"/>
      <c r="AR1843" s="68"/>
      <c r="AS1843" s="68"/>
      <c r="AT1843" s="68"/>
      <c r="AU1843" s="68"/>
    </row>
    <row r="1844" spans="27:64">
      <c r="AA1844" s="68"/>
      <c r="AB1844" s="68"/>
      <c r="AC1844" s="68"/>
      <c r="AD1844" s="68"/>
      <c r="AE1844" s="68"/>
      <c r="AG1844" s="167"/>
      <c r="AN1844" s="68"/>
      <c r="AO1844" s="68"/>
      <c r="AP1844" s="68"/>
      <c r="AQ1844" s="68"/>
      <c r="AR1844" s="68"/>
      <c r="AS1844" s="68"/>
      <c r="AT1844" s="68"/>
      <c r="AU1844" s="68"/>
    </row>
    <row r="1845" spans="27:64">
      <c r="AA1845" s="68"/>
      <c r="AB1845" s="68"/>
      <c r="AC1845" s="68"/>
      <c r="AD1845" s="68"/>
      <c r="AE1845" s="68"/>
      <c r="AG1845" s="167"/>
      <c r="AN1845" s="68"/>
      <c r="AO1845" s="68"/>
      <c r="AP1845" s="68"/>
      <c r="AQ1845" s="68"/>
      <c r="AR1845" s="68"/>
      <c r="AS1845" s="68"/>
      <c r="AT1845" s="68"/>
      <c r="AU1845" s="68"/>
    </row>
    <row r="1846" spans="27:64">
      <c r="AA1846" s="68"/>
      <c r="AB1846" s="68"/>
      <c r="AC1846" s="68"/>
      <c r="AD1846" s="68"/>
      <c r="AE1846" s="68"/>
      <c r="AG1846" s="167"/>
      <c r="AN1846" s="68"/>
      <c r="AO1846" s="68"/>
      <c r="AP1846" s="68"/>
      <c r="AQ1846" s="68"/>
      <c r="AR1846" s="68"/>
      <c r="AS1846" s="68"/>
      <c r="AT1846" s="68"/>
      <c r="AU1846" s="68"/>
    </row>
    <row r="1847" spans="27:64">
      <c r="AA1847" s="68"/>
      <c r="AB1847" s="68"/>
      <c r="AC1847" s="68"/>
      <c r="AD1847" s="68"/>
      <c r="AE1847" s="68"/>
      <c r="AG1847" s="167"/>
      <c r="AN1847" s="68"/>
      <c r="AO1847" s="68"/>
      <c r="AP1847" s="68"/>
      <c r="AQ1847" s="68"/>
      <c r="AR1847" s="68"/>
      <c r="AS1847" s="68"/>
      <c r="AT1847" s="68"/>
      <c r="AU1847" s="68"/>
    </row>
    <row r="1848" spans="27:64">
      <c r="AA1848" s="68"/>
      <c r="AB1848" s="68"/>
      <c r="AC1848" s="68"/>
      <c r="AD1848" s="68"/>
      <c r="AE1848" s="68"/>
      <c r="AG1848" s="167"/>
      <c r="AN1848" s="68"/>
      <c r="AO1848" s="68"/>
      <c r="AP1848" s="68"/>
      <c r="AQ1848" s="68"/>
      <c r="AR1848" s="68"/>
      <c r="AS1848" s="68"/>
      <c r="AT1848" s="68"/>
      <c r="AU1848" s="68"/>
    </row>
    <row r="1849" spans="27:64">
      <c r="AA1849" s="68"/>
      <c r="AB1849" s="68"/>
      <c r="AC1849" s="68"/>
      <c r="AD1849" s="68"/>
      <c r="AE1849" s="68"/>
      <c r="AG1849" s="167"/>
      <c r="AN1849" s="68"/>
      <c r="AO1849" s="68"/>
      <c r="AP1849" s="68"/>
      <c r="AQ1849" s="68"/>
      <c r="AR1849" s="68"/>
      <c r="AS1849" s="68"/>
      <c r="AT1849" s="68"/>
      <c r="AU1849" s="68"/>
    </row>
    <row r="1850" spans="27:64">
      <c r="AA1850" s="68"/>
      <c r="AB1850" s="68"/>
      <c r="AC1850" s="68"/>
      <c r="AD1850" s="68"/>
      <c r="AE1850" s="68"/>
      <c r="AG1850" s="167"/>
      <c r="AN1850" s="68"/>
      <c r="AO1850" s="68"/>
      <c r="AP1850" s="68"/>
      <c r="AQ1850" s="68"/>
      <c r="AR1850" s="68"/>
      <c r="AS1850" s="68"/>
      <c r="AT1850" s="68"/>
      <c r="AU1850" s="68"/>
      <c r="AV1850" s="68"/>
    </row>
    <row r="1851" spans="27:64">
      <c r="AA1851" s="68"/>
      <c r="AB1851" s="68"/>
      <c r="AC1851" s="68"/>
      <c r="AD1851" s="68"/>
      <c r="AE1851" s="68"/>
      <c r="AG1851" s="167"/>
      <c r="AN1851" s="68"/>
      <c r="AO1851" s="68"/>
      <c r="AP1851" s="68"/>
      <c r="AQ1851" s="68"/>
      <c r="AR1851" s="68"/>
      <c r="AS1851" s="68"/>
      <c r="AT1851" s="68"/>
      <c r="AU1851" s="68"/>
    </row>
    <row r="1852" spans="27:64">
      <c r="AA1852" s="68"/>
      <c r="AB1852" s="68"/>
      <c r="AC1852" s="68"/>
      <c r="AD1852" s="68"/>
      <c r="AE1852" s="68"/>
      <c r="AG1852" s="167"/>
      <c r="AN1852" s="68"/>
      <c r="AO1852" s="68"/>
      <c r="AP1852" s="68"/>
      <c r="AQ1852" s="68"/>
      <c r="AR1852" s="68"/>
      <c r="AS1852" s="68"/>
      <c r="AT1852" s="68"/>
      <c r="AU1852" s="68"/>
      <c r="AV1852" s="68"/>
      <c r="AW1852" s="68"/>
      <c r="AX1852" s="68"/>
      <c r="AY1852" s="68"/>
      <c r="AZ1852" s="68"/>
      <c r="BA1852" s="68"/>
      <c r="BB1852" s="68"/>
      <c r="BC1852" s="68"/>
      <c r="BD1852" s="68"/>
      <c r="BE1852" s="68"/>
      <c r="BF1852" s="68"/>
      <c r="BG1852" s="68"/>
      <c r="BH1852" s="68"/>
      <c r="BI1852" s="68"/>
      <c r="BJ1852" s="68"/>
      <c r="BK1852" s="68"/>
      <c r="BL1852" s="68"/>
    </row>
    <row r="1853" spans="27:64">
      <c r="AA1853" s="68"/>
      <c r="AB1853" s="68"/>
      <c r="AC1853" s="68"/>
      <c r="AD1853" s="68"/>
      <c r="AE1853" s="68"/>
      <c r="AG1853" s="167"/>
      <c r="AN1853" s="68"/>
      <c r="AO1853" s="68"/>
      <c r="AP1853" s="68"/>
      <c r="AQ1853" s="68"/>
      <c r="AR1853" s="68"/>
      <c r="AS1853" s="68"/>
      <c r="AT1853" s="68"/>
      <c r="AU1853" s="68"/>
      <c r="AV1853" s="68"/>
    </row>
    <row r="1854" spans="27:64">
      <c r="AA1854" s="68"/>
      <c r="AB1854" s="68"/>
      <c r="AC1854" s="68"/>
      <c r="AD1854" s="68"/>
      <c r="AE1854" s="68"/>
      <c r="AG1854" s="167"/>
      <c r="AN1854" s="68"/>
      <c r="AO1854" s="68"/>
      <c r="AP1854" s="68"/>
      <c r="AQ1854" s="68"/>
      <c r="AR1854" s="68"/>
      <c r="AS1854" s="68"/>
      <c r="AT1854" s="68"/>
      <c r="AU1854" s="68"/>
    </row>
    <row r="1855" spans="27:64">
      <c r="AA1855" s="68"/>
      <c r="AB1855" s="68"/>
      <c r="AC1855" s="68"/>
      <c r="AD1855" s="68"/>
      <c r="AE1855" s="68"/>
      <c r="AG1855" s="167"/>
      <c r="AN1855" s="68"/>
      <c r="AO1855" s="68"/>
      <c r="AP1855" s="68"/>
      <c r="AQ1855" s="68"/>
      <c r="AR1855" s="68"/>
      <c r="AS1855" s="68"/>
      <c r="AT1855" s="68"/>
      <c r="AU1855" s="68"/>
    </row>
    <row r="1856" spans="27:64">
      <c r="AA1856" s="68"/>
      <c r="AB1856" s="68"/>
      <c r="AC1856" s="68"/>
      <c r="AD1856" s="68"/>
      <c r="AE1856" s="68"/>
      <c r="AG1856" s="167"/>
      <c r="AN1856" s="68"/>
      <c r="AO1856" s="68"/>
      <c r="AP1856" s="68"/>
      <c r="AQ1856" s="68"/>
      <c r="AR1856" s="68"/>
      <c r="AS1856" s="68"/>
      <c r="AT1856" s="68"/>
      <c r="AU1856" s="68"/>
    </row>
    <row r="1857" spans="27:47">
      <c r="AA1857" s="68"/>
      <c r="AB1857" s="68"/>
      <c r="AC1857" s="68"/>
      <c r="AD1857" s="68"/>
      <c r="AE1857" s="68"/>
      <c r="AG1857" s="167"/>
      <c r="AN1857" s="68"/>
      <c r="AO1857" s="68"/>
      <c r="AP1857" s="68"/>
      <c r="AQ1857" s="68"/>
      <c r="AR1857" s="68"/>
      <c r="AS1857" s="68"/>
      <c r="AT1857" s="68"/>
      <c r="AU1857" s="68"/>
    </row>
    <row r="1858" spans="27:47">
      <c r="AA1858" s="68"/>
      <c r="AB1858" s="68"/>
      <c r="AC1858" s="68"/>
      <c r="AD1858" s="68"/>
      <c r="AE1858" s="68"/>
      <c r="AG1858" s="167"/>
      <c r="AN1858" s="68"/>
      <c r="AO1858" s="68"/>
      <c r="AP1858" s="68"/>
      <c r="AQ1858" s="68"/>
      <c r="AR1858" s="68"/>
      <c r="AS1858" s="68"/>
      <c r="AT1858" s="68"/>
      <c r="AU1858" s="68"/>
    </row>
    <row r="1859" spans="27:47">
      <c r="AA1859" s="68"/>
      <c r="AB1859" s="68"/>
      <c r="AC1859" s="68"/>
      <c r="AD1859" s="68"/>
      <c r="AE1859" s="68"/>
      <c r="AG1859" s="167"/>
      <c r="AN1859" s="68"/>
      <c r="AO1859" s="68"/>
      <c r="AP1859" s="68"/>
      <c r="AQ1859" s="68"/>
      <c r="AR1859" s="68"/>
      <c r="AS1859" s="68"/>
      <c r="AT1859" s="68"/>
      <c r="AU1859" s="68"/>
    </row>
    <row r="1860" spans="27:47">
      <c r="AA1860" s="68"/>
      <c r="AB1860" s="68"/>
      <c r="AC1860" s="68"/>
      <c r="AD1860" s="68"/>
      <c r="AE1860" s="68"/>
      <c r="AG1860" s="167"/>
      <c r="AN1860" s="68"/>
      <c r="AO1860" s="68"/>
      <c r="AP1860" s="68"/>
      <c r="AQ1860" s="68"/>
      <c r="AR1860" s="68"/>
      <c r="AS1860" s="68"/>
      <c r="AT1860" s="68"/>
      <c r="AU1860" s="68"/>
    </row>
    <row r="1861" spans="27:47">
      <c r="AA1861" s="68"/>
      <c r="AB1861" s="68"/>
      <c r="AC1861" s="68"/>
      <c r="AD1861" s="68"/>
      <c r="AE1861" s="68"/>
      <c r="AG1861" s="167"/>
      <c r="AN1861" s="68"/>
      <c r="AO1861" s="68"/>
      <c r="AP1861" s="68"/>
      <c r="AQ1861" s="68"/>
      <c r="AR1861" s="68"/>
      <c r="AS1861" s="68"/>
      <c r="AT1861" s="68"/>
      <c r="AU1861" s="68"/>
    </row>
    <row r="1862" spans="27:47">
      <c r="AA1862" s="68"/>
      <c r="AB1862" s="68"/>
      <c r="AC1862" s="68"/>
      <c r="AD1862" s="68"/>
      <c r="AE1862" s="68"/>
      <c r="AG1862" s="167"/>
      <c r="AN1862" s="68"/>
      <c r="AO1862" s="68"/>
      <c r="AP1862" s="68"/>
      <c r="AQ1862" s="68"/>
      <c r="AR1862" s="68"/>
      <c r="AS1862" s="68"/>
      <c r="AT1862" s="68"/>
      <c r="AU1862" s="68"/>
    </row>
    <row r="1863" spans="27:47">
      <c r="AA1863" s="68"/>
      <c r="AB1863" s="68"/>
      <c r="AC1863" s="68"/>
      <c r="AD1863" s="68"/>
      <c r="AE1863" s="68"/>
      <c r="AG1863" s="167"/>
      <c r="AN1863" s="68"/>
      <c r="AO1863" s="68"/>
      <c r="AP1863" s="68"/>
      <c r="AQ1863" s="68"/>
      <c r="AR1863" s="68"/>
      <c r="AS1863" s="68"/>
      <c r="AT1863" s="68"/>
      <c r="AU1863" s="68"/>
    </row>
    <row r="1864" spans="27:47">
      <c r="AA1864" s="68"/>
      <c r="AB1864" s="68"/>
      <c r="AC1864" s="68"/>
      <c r="AD1864" s="68"/>
      <c r="AE1864" s="68"/>
      <c r="AG1864" s="167"/>
      <c r="AN1864" s="68"/>
      <c r="AO1864" s="68"/>
      <c r="AP1864" s="68"/>
      <c r="AQ1864" s="68"/>
      <c r="AR1864" s="68"/>
      <c r="AS1864" s="68"/>
      <c r="AT1864" s="68"/>
      <c r="AU1864" s="68"/>
    </row>
    <row r="1865" spans="27:47">
      <c r="AA1865" s="68"/>
      <c r="AB1865" s="68"/>
      <c r="AC1865" s="68"/>
      <c r="AD1865" s="68"/>
      <c r="AE1865" s="68"/>
      <c r="AG1865" s="167"/>
      <c r="AN1865" s="68"/>
      <c r="AO1865" s="68"/>
      <c r="AP1865" s="68"/>
      <c r="AQ1865" s="68"/>
      <c r="AR1865" s="68"/>
      <c r="AS1865" s="68"/>
      <c r="AT1865" s="68"/>
      <c r="AU1865" s="68"/>
    </row>
    <row r="1866" spans="27:47">
      <c r="AA1866" s="68"/>
      <c r="AB1866" s="68"/>
      <c r="AC1866" s="68"/>
      <c r="AD1866" s="68"/>
      <c r="AE1866" s="68"/>
      <c r="AG1866" s="167"/>
      <c r="AN1866" s="68"/>
      <c r="AO1866" s="68"/>
      <c r="AP1866" s="68"/>
      <c r="AQ1866" s="68"/>
      <c r="AR1866" s="68"/>
      <c r="AS1866" s="68"/>
      <c r="AT1866" s="68"/>
      <c r="AU1866" s="68"/>
    </row>
    <row r="1867" spans="27:47">
      <c r="AA1867" s="68"/>
      <c r="AB1867" s="68"/>
      <c r="AC1867" s="68"/>
      <c r="AD1867" s="68"/>
      <c r="AE1867" s="68"/>
      <c r="AG1867" s="167"/>
      <c r="AN1867" s="68"/>
      <c r="AO1867" s="68"/>
      <c r="AP1867" s="68"/>
      <c r="AQ1867" s="68"/>
      <c r="AR1867" s="68"/>
      <c r="AS1867" s="68"/>
      <c r="AT1867" s="68"/>
      <c r="AU1867" s="68"/>
    </row>
    <row r="1868" spans="27:47">
      <c r="AA1868" s="68"/>
      <c r="AB1868" s="68"/>
      <c r="AC1868" s="68"/>
      <c r="AD1868" s="68"/>
      <c r="AE1868" s="68"/>
      <c r="AG1868" s="167"/>
      <c r="AN1868" s="68"/>
      <c r="AO1868" s="68"/>
      <c r="AP1868" s="68"/>
      <c r="AQ1868" s="68"/>
      <c r="AR1868" s="68"/>
      <c r="AS1868" s="68"/>
      <c r="AT1868" s="68"/>
      <c r="AU1868" s="68"/>
    </row>
    <row r="1869" spans="27:47">
      <c r="AA1869" s="68"/>
      <c r="AB1869" s="68"/>
      <c r="AC1869" s="68"/>
      <c r="AD1869" s="68"/>
      <c r="AE1869" s="68"/>
      <c r="AG1869" s="167"/>
      <c r="AN1869" s="68"/>
      <c r="AO1869" s="68"/>
      <c r="AP1869" s="68"/>
      <c r="AQ1869" s="68"/>
      <c r="AR1869" s="68"/>
      <c r="AS1869" s="68"/>
      <c r="AT1869" s="68"/>
      <c r="AU1869" s="68"/>
    </row>
    <row r="1870" spans="27:47">
      <c r="AA1870" s="68"/>
      <c r="AB1870" s="68"/>
      <c r="AC1870" s="68"/>
      <c r="AD1870" s="68"/>
      <c r="AE1870" s="68"/>
      <c r="AG1870" s="167"/>
      <c r="AN1870" s="68"/>
      <c r="AO1870" s="68"/>
      <c r="AP1870" s="68"/>
      <c r="AQ1870" s="68"/>
      <c r="AR1870" s="68"/>
      <c r="AS1870" s="68"/>
      <c r="AT1870" s="68"/>
      <c r="AU1870" s="68"/>
    </row>
    <row r="1871" spans="27:47">
      <c r="AA1871" s="68"/>
      <c r="AB1871" s="68"/>
      <c r="AC1871" s="68"/>
      <c r="AD1871" s="68"/>
      <c r="AE1871" s="68"/>
      <c r="AG1871" s="167"/>
      <c r="AN1871" s="68"/>
      <c r="AO1871" s="68"/>
      <c r="AP1871" s="68"/>
      <c r="AQ1871" s="68"/>
      <c r="AR1871" s="68"/>
      <c r="AS1871" s="68"/>
      <c r="AT1871" s="68"/>
      <c r="AU1871" s="68"/>
    </row>
    <row r="1872" spans="27:47">
      <c r="AA1872" s="68"/>
      <c r="AB1872" s="68"/>
      <c r="AC1872" s="68"/>
      <c r="AD1872" s="68"/>
      <c r="AE1872" s="68"/>
      <c r="AG1872" s="167"/>
      <c r="AN1872" s="68"/>
      <c r="AO1872" s="68"/>
      <c r="AP1872" s="68"/>
      <c r="AQ1872" s="68"/>
      <c r="AR1872" s="68"/>
      <c r="AS1872" s="68"/>
      <c r="AT1872" s="68"/>
      <c r="AU1872" s="68"/>
    </row>
    <row r="1873" spans="27:47">
      <c r="AA1873" s="68"/>
      <c r="AB1873" s="68"/>
      <c r="AC1873" s="68"/>
      <c r="AD1873" s="68"/>
      <c r="AE1873" s="68"/>
      <c r="AG1873" s="167"/>
      <c r="AN1873" s="68"/>
      <c r="AO1873" s="68"/>
      <c r="AP1873" s="68"/>
      <c r="AQ1873" s="68"/>
      <c r="AR1873" s="68"/>
      <c r="AS1873" s="68"/>
      <c r="AT1873" s="68"/>
      <c r="AU1873" s="68"/>
    </row>
    <row r="1874" spans="27:47">
      <c r="AA1874" s="68"/>
      <c r="AB1874" s="68"/>
      <c r="AC1874" s="68"/>
      <c r="AD1874" s="68"/>
      <c r="AE1874" s="68"/>
      <c r="AG1874" s="167"/>
      <c r="AN1874" s="68"/>
      <c r="AO1874" s="68"/>
      <c r="AP1874" s="68"/>
      <c r="AQ1874" s="68"/>
      <c r="AR1874" s="68"/>
      <c r="AS1874" s="68"/>
      <c r="AT1874" s="68"/>
      <c r="AU1874" s="68"/>
    </row>
    <row r="1875" spans="27:47">
      <c r="AA1875" s="68"/>
      <c r="AB1875" s="68"/>
      <c r="AC1875" s="68"/>
      <c r="AD1875" s="68"/>
      <c r="AE1875" s="68"/>
      <c r="AG1875" s="167"/>
      <c r="AN1875" s="68"/>
      <c r="AO1875" s="68"/>
      <c r="AP1875" s="68"/>
      <c r="AQ1875" s="68"/>
      <c r="AR1875" s="68"/>
      <c r="AS1875" s="68"/>
      <c r="AT1875" s="68"/>
      <c r="AU1875" s="68"/>
    </row>
    <row r="1876" spans="27:47">
      <c r="AA1876" s="68"/>
      <c r="AB1876" s="68"/>
      <c r="AC1876" s="68"/>
      <c r="AD1876" s="68"/>
      <c r="AE1876" s="68"/>
      <c r="AG1876" s="167"/>
      <c r="AN1876" s="68"/>
      <c r="AO1876" s="68"/>
      <c r="AP1876" s="68"/>
      <c r="AQ1876" s="68"/>
      <c r="AR1876" s="68"/>
      <c r="AS1876" s="68"/>
      <c r="AT1876" s="68"/>
      <c r="AU1876" s="68"/>
    </row>
    <row r="1877" spans="27:47">
      <c r="AA1877" s="68"/>
      <c r="AB1877" s="68"/>
      <c r="AC1877" s="68"/>
      <c r="AD1877" s="68"/>
      <c r="AE1877" s="68"/>
      <c r="AG1877" s="167"/>
      <c r="AN1877" s="68"/>
      <c r="AO1877" s="68"/>
      <c r="AP1877" s="68"/>
      <c r="AQ1877" s="68"/>
      <c r="AR1877" s="68"/>
      <c r="AS1877" s="68"/>
      <c r="AT1877" s="68"/>
      <c r="AU1877" s="68"/>
    </row>
    <row r="1878" spans="27:47">
      <c r="AA1878" s="68"/>
      <c r="AB1878" s="68"/>
      <c r="AC1878" s="68"/>
      <c r="AD1878" s="68"/>
      <c r="AE1878" s="68"/>
      <c r="AG1878" s="167"/>
      <c r="AN1878" s="68"/>
      <c r="AO1878" s="68"/>
      <c r="AP1878" s="68"/>
      <c r="AQ1878" s="68"/>
      <c r="AR1878" s="68"/>
      <c r="AS1878" s="68"/>
      <c r="AT1878" s="68"/>
      <c r="AU1878" s="68"/>
    </row>
    <row r="1879" spans="27:47">
      <c r="AA1879" s="68"/>
      <c r="AB1879" s="68"/>
      <c r="AC1879" s="68"/>
      <c r="AD1879" s="68"/>
      <c r="AE1879" s="68"/>
      <c r="AG1879" s="167"/>
      <c r="AN1879" s="68"/>
      <c r="AO1879" s="68"/>
      <c r="AP1879" s="68"/>
      <c r="AQ1879" s="68"/>
      <c r="AR1879" s="68"/>
      <c r="AS1879" s="68"/>
      <c r="AT1879" s="68"/>
      <c r="AU1879" s="68"/>
    </row>
    <row r="1880" spans="27:47">
      <c r="AA1880" s="68"/>
      <c r="AB1880" s="68"/>
      <c r="AC1880" s="68"/>
      <c r="AD1880" s="68"/>
      <c r="AE1880" s="68"/>
      <c r="AG1880" s="167"/>
      <c r="AN1880" s="68"/>
      <c r="AO1880" s="68"/>
      <c r="AP1880" s="68"/>
      <c r="AQ1880" s="68"/>
      <c r="AR1880" s="68"/>
      <c r="AS1880" s="68"/>
      <c r="AT1880" s="68"/>
      <c r="AU1880" s="68"/>
    </row>
    <row r="1881" spans="27:47">
      <c r="AA1881" s="68"/>
      <c r="AB1881" s="68"/>
      <c r="AC1881" s="68"/>
      <c r="AD1881" s="68"/>
      <c r="AE1881" s="68"/>
      <c r="AG1881" s="167"/>
      <c r="AN1881" s="68"/>
      <c r="AO1881" s="68"/>
      <c r="AP1881" s="68"/>
      <c r="AQ1881" s="68"/>
      <c r="AR1881" s="68"/>
      <c r="AS1881" s="68"/>
      <c r="AT1881" s="68"/>
      <c r="AU1881" s="68"/>
    </row>
    <row r="1882" spans="27:47">
      <c r="AA1882" s="68"/>
      <c r="AB1882" s="68"/>
      <c r="AC1882" s="68"/>
      <c r="AD1882" s="68"/>
      <c r="AE1882" s="68"/>
      <c r="AG1882" s="167"/>
      <c r="AN1882" s="68"/>
      <c r="AO1882" s="68"/>
      <c r="AP1882" s="68"/>
      <c r="AQ1882" s="68"/>
      <c r="AR1882" s="68"/>
      <c r="AS1882" s="68"/>
      <c r="AT1882" s="68"/>
      <c r="AU1882" s="68"/>
    </row>
    <row r="1883" spans="27:47">
      <c r="AA1883" s="68"/>
      <c r="AB1883" s="68"/>
      <c r="AC1883" s="68"/>
      <c r="AD1883" s="68"/>
      <c r="AE1883" s="68"/>
      <c r="AG1883" s="167"/>
      <c r="AN1883" s="68"/>
      <c r="AO1883" s="68"/>
      <c r="AP1883" s="68"/>
      <c r="AQ1883" s="68"/>
      <c r="AR1883" s="68"/>
      <c r="AS1883" s="68"/>
      <c r="AT1883" s="68"/>
      <c r="AU1883" s="68"/>
    </row>
    <row r="1884" spans="27:47">
      <c r="AA1884" s="68"/>
      <c r="AB1884" s="68"/>
      <c r="AC1884" s="68"/>
      <c r="AD1884" s="68"/>
      <c r="AE1884" s="68"/>
      <c r="AG1884" s="167"/>
      <c r="AN1884" s="68"/>
      <c r="AO1884" s="68"/>
      <c r="AP1884" s="68"/>
      <c r="AQ1884" s="68"/>
      <c r="AR1884" s="68"/>
      <c r="AS1884" s="68"/>
      <c r="AT1884" s="68"/>
      <c r="AU1884" s="68"/>
    </row>
    <row r="1885" spans="27:47">
      <c r="AA1885" s="68"/>
      <c r="AB1885" s="68"/>
      <c r="AC1885" s="68"/>
      <c r="AD1885" s="68"/>
      <c r="AE1885" s="68"/>
      <c r="AG1885" s="167"/>
      <c r="AN1885" s="68"/>
      <c r="AO1885" s="68"/>
      <c r="AP1885" s="68"/>
      <c r="AQ1885" s="68"/>
      <c r="AR1885" s="68"/>
      <c r="AS1885" s="68"/>
      <c r="AT1885" s="68"/>
      <c r="AU1885" s="68"/>
    </row>
    <row r="1886" spans="27:47">
      <c r="AA1886" s="68"/>
      <c r="AB1886" s="68"/>
      <c r="AC1886" s="68"/>
      <c r="AD1886" s="68"/>
      <c r="AE1886" s="68"/>
      <c r="AG1886" s="167"/>
      <c r="AN1886" s="68"/>
      <c r="AO1886" s="68"/>
      <c r="AP1886" s="68"/>
      <c r="AQ1886" s="68"/>
      <c r="AR1886" s="68"/>
      <c r="AS1886" s="68"/>
      <c r="AT1886" s="68"/>
      <c r="AU1886" s="68"/>
    </row>
    <row r="1887" spans="27:47">
      <c r="AA1887" s="68"/>
      <c r="AB1887" s="68"/>
      <c r="AC1887" s="68"/>
      <c r="AD1887" s="68"/>
      <c r="AE1887" s="68"/>
      <c r="AG1887" s="167"/>
      <c r="AN1887" s="68"/>
      <c r="AO1887" s="68"/>
      <c r="AP1887" s="68"/>
      <c r="AQ1887" s="68"/>
      <c r="AR1887" s="68"/>
      <c r="AS1887" s="68"/>
      <c r="AT1887" s="68"/>
      <c r="AU1887" s="68"/>
    </row>
    <row r="1888" spans="27:47">
      <c r="AA1888" s="68"/>
      <c r="AB1888" s="68"/>
      <c r="AC1888" s="68"/>
      <c r="AD1888" s="68"/>
      <c r="AE1888" s="68"/>
      <c r="AG1888" s="167"/>
      <c r="AN1888" s="68"/>
      <c r="AO1888" s="68"/>
      <c r="AP1888" s="68"/>
      <c r="AQ1888" s="68"/>
      <c r="AR1888" s="68"/>
      <c r="AS1888" s="68"/>
      <c r="AT1888" s="68"/>
      <c r="AU1888" s="68"/>
    </row>
    <row r="1889" spans="27:47">
      <c r="AA1889" s="68"/>
      <c r="AB1889" s="68"/>
      <c r="AC1889" s="68"/>
      <c r="AD1889" s="68"/>
      <c r="AE1889" s="68"/>
      <c r="AG1889" s="167"/>
      <c r="AN1889" s="68"/>
      <c r="AO1889" s="68"/>
      <c r="AP1889" s="68"/>
      <c r="AQ1889" s="68"/>
      <c r="AR1889" s="68"/>
      <c r="AS1889" s="68"/>
      <c r="AT1889" s="68"/>
      <c r="AU1889" s="68"/>
    </row>
    <row r="1890" spans="27:47">
      <c r="AA1890" s="68"/>
      <c r="AB1890" s="68"/>
      <c r="AC1890" s="68"/>
      <c r="AD1890" s="68"/>
      <c r="AE1890" s="68"/>
      <c r="AG1890" s="167"/>
      <c r="AN1890" s="68"/>
      <c r="AO1890" s="68"/>
      <c r="AP1890" s="68"/>
      <c r="AQ1890" s="68"/>
      <c r="AR1890" s="68"/>
      <c r="AS1890" s="68"/>
      <c r="AT1890" s="68"/>
      <c r="AU1890" s="68"/>
    </row>
    <row r="1891" spans="27:47">
      <c r="AA1891" s="68"/>
      <c r="AB1891" s="68"/>
      <c r="AC1891" s="68"/>
      <c r="AD1891" s="68"/>
      <c r="AE1891" s="68"/>
      <c r="AG1891" s="167"/>
      <c r="AN1891" s="68"/>
      <c r="AO1891" s="68"/>
      <c r="AP1891" s="68"/>
      <c r="AQ1891" s="68"/>
      <c r="AR1891" s="68"/>
      <c r="AS1891" s="68"/>
      <c r="AT1891" s="68"/>
      <c r="AU1891" s="68"/>
    </row>
    <row r="1892" spans="27:47">
      <c r="AA1892" s="68"/>
      <c r="AB1892" s="68"/>
      <c r="AC1892" s="68"/>
      <c r="AD1892" s="68"/>
      <c r="AE1892" s="68"/>
      <c r="AG1892" s="167"/>
      <c r="AN1892" s="68"/>
      <c r="AO1892" s="68"/>
      <c r="AP1892" s="68"/>
      <c r="AQ1892" s="68"/>
      <c r="AR1892" s="68"/>
      <c r="AS1892" s="68"/>
      <c r="AT1892" s="68"/>
      <c r="AU1892" s="68"/>
    </row>
    <row r="1893" spans="27:47">
      <c r="AA1893" s="68"/>
      <c r="AB1893" s="68"/>
      <c r="AC1893" s="68"/>
      <c r="AD1893" s="68"/>
      <c r="AE1893" s="68"/>
      <c r="AG1893" s="167"/>
      <c r="AN1893" s="68"/>
      <c r="AO1893" s="68"/>
      <c r="AP1893" s="68"/>
      <c r="AQ1893" s="68"/>
      <c r="AR1893" s="68"/>
      <c r="AS1893" s="68"/>
      <c r="AT1893" s="68"/>
      <c r="AU1893" s="68"/>
    </row>
    <row r="1894" spans="27:47">
      <c r="AA1894" s="68"/>
      <c r="AB1894" s="68"/>
      <c r="AC1894" s="68"/>
      <c r="AD1894" s="68"/>
      <c r="AE1894" s="68"/>
      <c r="AG1894" s="167"/>
      <c r="AN1894" s="68"/>
      <c r="AO1894" s="68"/>
      <c r="AP1894" s="68"/>
      <c r="AQ1894" s="68"/>
      <c r="AR1894" s="68"/>
      <c r="AS1894" s="68"/>
      <c r="AT1894" s="68"/>
      <c r="AU1894" s="68"/>
    </row>
    <row r="1895" spans="27:47">
      <c r="AA1895" s="68"/>
      <c r="AB1895" s="68"/>
      <c r="AC1895" s="68"/>
      <c r="AD1895" s="68"/>
      <c r="AE1895" s="68"/>
      <c r="AG1895" s="167"/>
      <c r="AN1895" s="68"/>
      <c r="AO1895" s="68"/>
      <c r="AP1895" s="68"/>
      <c r="AQ1895" s="68"/>
      <c r="AR1895" s="68"/>
      <c r="AS1895" s="68"/>
      <c r="AT1895" s="68"/>
      <c r="AU1895" s="68"/>
    </row>
    <row r="1896" spans="27:47">
      <c r="AA1896" s="68"/>
      <c r="AB1896" s="68"/>
      <c r="AC1896" s="68"/>
      <c r="AD1896" s="68"/>
      <c r="AE1896" s="68"/>
      <c r="AG1896" s="167"/>
      <c r="AN1896" s="68"/>
      <c r="AO1896" s="68"/>
      <c r="AP1896" s="68"/>
      <c r="AQ1896" s="68"/>
      <c r="AR1896" s="68"/>
      <c r="AS1896" s="68"/>
      <c r="AT1896" s="68"/>
      <c r="AU1896" s="68"/>
    </row>
    <row r="1897" spans="27:47">
      <c r="AA1897" s="68"/>
      <c r="AB1897" s="68"/>
      <c r="AC1897" s="68"/>
      <c r="AD1897" s="68"/>
      <c r="AE1897" s="68"/>
      <c r="AG1897" s="167"/>
      <c r="AN1897" s="68"/>
      <c r="AO1897" s="68"/>
      <c r="AP1897" s="68"/>
      <c r="AQ1897" s="68"/>
      <c r="AR1897" s="68"/>
      <c r="AS1897" s="68"/>
      <c r="AT1897" s="68"/>
      <c r="AU1897" s="68"/>
    </row>
    <row r="1898" spans="27:47">
      <c r="AA1898" s="68"/>
      <c r="AB1898" s="68"/>
      <c r="AC1898" s="68"/>
      <c r="AD1898" s="68"/>
      <c r="AE1898" s="68"/>
      <c r="AG1898" s="167"/>
      <c r="AN1898" s="68"/>
      <c r="AO1898" s="68"/>
      <c r="AP1898" s="68"/>
      <c r="AQ1898" s="68"/>
      <c r="AR1898" s="68"/>
      <c r="AS1898" s="68"/>
      <c r="AT1898" s="68"/>
      <c r="AU1898" s="68"/>
    </row>
    <row r="1899" spans="27:47">
      <c r="AA1899" s="68"/>
      <c r="AB1899" s="68"/>
      <c r="AC1899" s="68"/>
      <c r="AD1899" s="68"/>
      <c r="AE1899" s="68"/>
      <c r="AG1899" s="167"/>
      <c r="AN1899" s="68"/>
      <c r="AO1899" s="68"/>
      <c r="AP1899" s="68"/>
      <c r="AQ1899" s="68"/>
      <c r="AR1899" s="68"/>
      <c r="AS1899" s="68"/>
      <c r="AT1899" s="68"/>
      <c r="AU1899" s="68"/>
    </row>
    <row r="1900" spans="27:47">
      <c r="AA1900" s="68"/>
      <c r="AB1900" s="68"/>
      <c r="AC1900" s="68"/>
      <c r="AD1900" s="68"/>
      <c r="AE1900" s="68"/>
      <c r="AG1900" s="167"/>
      <c r="AN1900" s="68"/>
      <c r="AO1900" s="68"/>
      <c r="AP1900" s="68"/>
      <c r="AQ1900" s="68"/>
      <c r="AR1900" s="68"/>
      <c r="AS1900" s="68"/>
      <c r="AT1900" s="68"/>
      <c r="AU1900" s="68"/>
    </row>
    <row r="1901" spans="27:47">
      <c r="AA1901" s="68"/>
      <c r="AB1901" s="68"/>
      <c r="AC1901" s="68"/>
      <c r="AD1901" s="68"/>
      <c r="AE1901" s="68"/>
      <c r="AG1901" s="167"/>
      <c r="AN1901" s="68"/>
      <c r="AO1901" s="68"/>
      <c r="AP1901" s="68"/>
      <c r="AQ1901" s="68"/>
      <c r="AR1901" s="68"/>
      <c r="AS1901" s="68"/>
      <c r="AT1901" s="68"/>
      <c r="AU1901" s="68"/>
    </row>
    <row r="1902" spans="27:47">
      <c r="AA1902" s="68"/>
      <c r="AB1902" s="68"/>
      <c r="AC1902" s="68"/>
      <c r="AD1902" s="68"/>
      <c r="AE1902" s="68"/>
      <c r="AG1902" s="167"/>
      <c r="AN1902" s="68"/>
      <c r="AO1902" s="68"/>
      <c r="AP1902" s="68"/>
      <c r="AQ1902" s="68"/>
      <c r="AR1902" s="68"/>
      <c r="AS1902" s="68"/>
      <c r="AT1902" s="68"/>
      <c r="AU1902" s="68"/>
    </row>
    <row r="1903" spans="27:47">
      <c r="AA1903" s="68"/>
      <c r="AB1903" s="68"/>
      <c r="AC1903" s="68"/>
      <c r="AD1903" s="68"/>
      <c r="AE1903" s="68"/>
      <c r="AG1903" s="167"/>
      <c r="AN1903" s="68"/>
      <c r="AO1903" s="68"/>
      <c r="AP1903" s="68"/>
      <c r="AQ1903" s="68"/>
      <c r="AR1903" s="68"/>
      <c r="AS1903" s="68"/>
      <c r="AT1903" s="68"/>
      <c r="AU1903" s="68"/>
    </row>
    <row r="1904" spans="27:47">
      <c r="AA1904" s="68"/>
      <c r="AB1904" s="68"/>
      <c r="AC1904" s="68"/>
      <c r="AD1904" s="68"/>
      <c r="AE1904" s="68"/>
      <c r="AG1904" s="167"/>
      <c r="AN1904" s="68"/>
      <c r="AO1904" s="68"/>
      <c r="AP1904" s="68"/>
      <c r="AQ1904" s="68"/>
      <c r="AR1904" s="68"/>
      <c r="AS1904" s="68"/>
      <c r="AT1904" s="68"/>
      <c r="AU1904" s="68"/>
    </row>
    <row r="1905" spans="27:48">
      <c r="AA1905" s="68"/>
      <c r="AB1905" s="68"/>
      <c r="AC1905" s="68"/>
      <c r="AD1905" s="68"/>
      <c r="AE1905" s="68"/>
      <c r="AG1905" s="167"/>
      <c r="AN1905" s="68"/>
      <c r="AO1905" s="68"/>
      <c r="AP1905" s="68"/>
      <c r="AQ1905" s="68"/>
      <c r="AR1905" s="68"/>
      <c r="AS1905" s="68"/>
      <c r="AT1905" s="68"/>
      <c r="AU1905" s="68"/>
    </row>
    <row r="1906" spans="27:48">
      <c r="AA1906" s="68"/>
      <c r="AB1906" s="68"/>
      <c r="AC1906" s="68"/>
      <c r="AD1906" s="68"/>
      <c r="AE1906" s="68"/>
      <c r="AG1906" s="167"/>
      <c r="AN1906" s="68"/>
      <c r="AO1906" s="68"/>
      <c r="AP1906" s="68"/>
      <c r="AQ1906" s="68"/>
      <c r="AR1906" s="68"/>
      <c r="AS1906" s="68"/>
      <c r="AT1906" s="68"/>
      <c r="AU1906" s="68"/>
    </row>
    <row r="1907" spans="27:48">
      <c r="AA1907" s="68"/>
      <c r="AB1907" s="68"/>
      <c r="AC1907" s="68"/>
      <c r="AD1907" s="68"/>
      <c r="AE1907" s="68"/>
      <c r="AG1907" s="167"/>
      <c r="AN1907" s="68"/>
      <c r="AO1907" s="68"/>
      <c r="AP1907" s="68"/>
      <c r="AQ1907" s="68"/>
      <c r="AR1907" s="68"/>
      <c r="AS1907" s="68"/>
      <c r="AT1907" s="68"/>
      <c r="AU1907" s="68"/>
    </row>
    <row r="1908" spans="27:48">
      <c r="AA1908" s="68"/>
      <c r="AB1908" s="68"/>
      <c r="AC1908" s="68"/>
      <c r="AD1908" s="68"/>
      <c r="AE1908" s="68"/>
      <c r="AG1908" s="167"/>
      <c r="AN1908" s="68"/>
      <c r="AO1908" s="68"/>
      <c r="AP1908" s="68"/>
      <c r="AQ1908" s="68"/>
      <c r="AR1908" s="68"/>
      <c r="AS1908" s="68"/>
      <c r="AT1908" s="68"/>
      <c r="AU1908" s="68"/>
    </row>
    <row r="1909" spans="27:48">
      <c r="AA1909" s="68"/>
      <c r="AB1909" s="68"/>
      <c r="AC1909" s="68"/>
      <c r="AD1909" s="68"/>
      <c r="AE1909" s="68"/>
      <c r="AG1909" s="167"/>
      <c r="AN1909" s="68"/>
      <c r="AO1909" s="68"/>
      <c r="AP1909" s="68"/>
      <c r="AQ1909" s="68"/>
      <c r="AR1909" s="68"/>
      <c r="AS1909" s="68"/>
      <c r="AT1909" s="68"/>
      <c r="AU1909" s="68"/>
    </row>
    <row r="1910" spans="27:48">
      <c r="AA1910" s="68"/>
      <c r="AB1910" s="68"/>
      <c r="AC1910" s="68"/>
      <c r="AD1910" s="68"/>
      <c r="AE1910" s="68"/>
      <c r="AG1910" s="167"/>
      <c r="AN1910" s="68"/>
      <c r="AO1910" s="68"/>
      <c r="AP1910" s="68"/>
      <c r="AQ1910" s="68"/>
      <c r="AR1910" s="68"/>
      <c r="AS1910" s="68"/>
      <c r="AT1910" s="68"/>
      <c r="AU1910" s="68"/>
    </row>
    <row r="1911" spans="27:48">
      <c r="AA1911" s="68"/>
      <c r="AB1911" s="68"/>
      <c r="AC1911" s="68"/>
      <c r="AD1911" s="68"/>
      <c r="AE1911" s="68"/>
      <c r="AG1911" s="167"/>
      <c r="AN1911" s="68"/>
      <c r="AO1911" s="68"/>
      <c r="AP1911" s="68"/>
      <c r="AQ1911" s="68"/>
      <c r="AR1911" s="68"/>
      <c r="AS1911" s="68"/>
      <c r="AT1911" s="68"/>
      <c r="AU1911" s="68"/>
    </row>
    <row r="1912" spans="27:48">
      <c r="AA1912" s="68"/>
      <c r="AB1912" s="68"/>
      <c r="AC1912" s="68"/>
      <c r="AD1912" s="68"/>
      <c r="AE1912" s="68"/>
      <c r="AG1912" s="167"/>
      <c r="AN1912" s="68"/>
      <c r="AO1912" s="68"/>
      <c r="AP1912" s="68"/>
      <c r="AQ1912" s="68"/>
      <c r="AR1912" s="68"/>
      <c r="AS1912" s="68"/>
      <c r="AT1912" s="68"/>
      <c r="AU1912" s="68"/>
    </row>
    <row r="1913" spans="27:48">
      <c r="AA1913" s="68"/>
      <c r="AB1913" s="68"/>
      <c r="AC1913" s="68"/>
      <c r="AD1913" s="68"/>
      <c r="AE1913" s="68"/>
      <c r="AG1913" s="167"/>
      <c r="AN1913" s="68"/>
      <c r="AO1913" s="68"/>
      <c r="AP1913" s="68"/>
      <c r="AQ1913" s="68"/>
      <c r="AR1913" s="68"/>
      <c r="AS1913" s="68"/>
      <c r="AT1913" s="68"/>
      <c r="AU1913" s="68"/>
    </row>
    <row r="1914" spans="27:48">
      <c r="AA1914" s="68"/>
      <c r="AB1914" s="68"/>
      <c r="AC1914" s="68"/>
      <c r="AD1914" s="68"/>
      <c r="AE1914" s="68"/>
      <c r="AG1914" s="167"/>
      <c r="AN1914" s="68"/>
      <c r="AO1914" s="68"/>
      <c r="AP1914" s="68"/>
      <c r="AQ1914" s="68"/>
      <c r="AR1914" s="68"/>
      <c r="AS1914" s="68"/>
      <c r="AT1914" s="68"/>
      <c r="AU1914" s="68"/>
    </row>
    <row r="1915" spans="27:48">
      <c r="AA1915" s="68"/>
      <c r="AB1915" s="68"/>
      <c r="AC1915" s="68"/>
      <c r="AD1915" s="68"/>
      <c r="AE1915" s="68"/>
      <c r="AG1915" s="167"/>
      <c r="AN1915" s="68"/>
      <c r="AO1915" s="68"/>
      <c r="AP1915" s="68"/>
      <c r="AQ1915" s="68"/>
      <c r="AR1915" s="68"/>
      <c r="AS1915" s="68"/>
      <c r="AT1915" s="68"/>
      <c r="AU1915" s="68"/>
    </row>
    <row r="1916" spans="27:48">
      <c r="AA1916" s="68"/>
      <c r="AB1916" s="68"/>
      <c r="AC1916" s="68"/>
      <c r="AD1916" s="68"/>
      <c r="AE1916" s="68"/>
      <c r="AG1916" s="167"/>
      <c r="AN1916" s="68"/>
      <c r="AO1916" s="68"/>
      <c r="AP1916" s="68"/>
      <c r="AQ1916" s="68"/>
      <c r="AR1916" s="68"/>
      <c r="AS1916" s="68"/>
      <c r="AT1916" s="68"/>
      <c r="AU1916" s="68"/>
      <c r="AV1916" s="68"/>
    </row>
    <row r="1917" spans="27:48">
      <c r="AA1917" s="68"/>
      <c r="AB1917" s="68"/>
      <c r="AC1917" s="68"/>
      <c r="AD1917" s="68"/>
      <c r="AE1917" s="68"/>
      <c r="AG1917" s="167"/>
      <c r="AN1917" s="68"/>
      <c r="AO1917" s="68"/>
      <c r="AP1917" s="68"/>
      <c r="AQ1917" s="68"/>
      <c r="AR1917" s="68"/>
      <c r="AS1917" s="68"/>
      <c r="AT1917" s="68"/>
      <c r="AU1917" s="68"/>
    </row>
    <row r="1918" spans="27:48">
      <c r="AA1918" s="68"/>
      <c r="AB1918" s="68"/>
      <c r="AC1918" s="68"/>
      <c r="AD1918" s="68"/>
      <c r="AE1918" s="68"/>
      <c r="AG1918" s="167"/>
      <c r="AN1918" s="68"/>
      <c r="AO1918" s="68"/>
      <c r="AP1918" s="68"/>
      <c r="AQ1918" s="68"/>
      <c r="AR1918" s="68"/>
      <c r="AS1918" s="68"/>
      <c r="AT1918" s="68"/>
      <c r="AU1918" s="68"/>
    </row>
    <row r="1919" spans="27:48">
      <c r="AA1919" s="68"/>
      <c r="AB1919" s="68"/>
      <c r="AC1919" s="68"/>
      <c r="AD1919" s="68"/>
      <c r="AE1919" s="68"/>
      <c r="AG1919" s="167"/>
      <c r="AN1919" s="68"/>
      <c r="AO1919" s="68"/>
      <c r="AP1919" s="68"/>
      <c r="AQ1919" s="68"/>
      <c r="AR1919" s="68"/>
      <c r="AS1919" s="68"/>
      <c r="AT1919" s="68"/>
      <c r="AU1919" s="68"/>
    </row>
    <row r="1920" spans="27:48">
      <c r="AA1920" s="68"/>
      <c r="AB1920" s="68"/>
      <c r="AC1920" s="68"/>
      <c r="AD1920" s="68"/>
      <c r="AE1920" s="68"/>
      <c r="AG1920" s="167"/>
      <c r="AN1920" s="68"/>
      <c r="AO1920" s="68"/>
      <c r="AP1920" s="68"/>
      <c r="AQ1920" s="68"/>
      <c r="AR1920" s="68"/>
      <c r="AS1920" s="68"/>
      <c r="AT1920" s="68"/>
      <c r="AU1920" s="68"/>
      <c r="AV1920" s="68"/>
    </row>
    <row r="1921" spans="27:48">
      <c r="AA1921" s="68"/>
      <c r="AB1921" s="68"/>
      <c r="AC1921" s="68"/>
      <c r="AD1921" s="68"/>
      <c r="AE1921" s="68"/>
      <c r="AG1921" s="167"/>
      <c r="AN1921" s="68"/>
      <c r="AO1921" s="68"/>
      <c r="AP1921" s="68"/>
      <c r="AQ1921" s="68"/>
      <c r="AR1921" s="68"/>
      <c r="AS1921" s="68"/>
      <c r="AT1921" s="68"/>
      <c r="AU1921" s="68"/>
    </row>
    <row r="1922" spans="27:48">
      <c r="AA1922" s="68"/>
      <c r="AB1922" s="68"/>
      <c r="AC1922" s="68"/>
      <c r="AD1922" s="68"/>
      <c r="AE1922" s="68"/>
      <c r="AG1922" s="167"/>
      <c r="AN1922" s="68"/>
      <c r="AO1922" s="68"/>
      <c r="AP1922" s="68"/>
      <c r="AQ1922" s="68"/>
      <c r="AR1922" s="68"/>
      <c r="AS1922" s="68"/>
      <c r="AT1922" s="68"/>
      <c r="AU1922" s="68"/>
    </row>
    <row r="1923" spans="27:48">
      <c r="AA1923" s="68"/>
      <c r="AB1923" s="68"/>
      <c r="AC1923" s="68"/>
      <c r="AD1923" s="68"/>
      <c r="AE1923" s="68"/>
      <c r="AG1923" s="167"/>
      <c r="AN1923" s="68"/>
      <c r="AO1923" s="68"/>
      <c r="AP1923" s="68"/>
      <c r="AQ1923" s="68"/>
      <c r="AR1923" s="68"/>
      <c r="AS1923" s="68"/>
      <c r="AT1923" s="68"/>
      <c r="AU1923" s="68"/>
      <c r="AV1923" s="68"/>
    </row>
    <row r="1924" spans="27:48">
      <c r="AA1924" s="68"/>
      <c r="AB1924" s="68"/>
      <c r="AC1924" s="68"/>
      <c r="AD1924" s="68"/>
      <c r="AE1924" s="68"/>
      <c r="AG1924" s="167"/>
      <c r="AN1924" s="68"/>
      <c r="AO1924" s="68"/>
      <c r="AP1924" s="68"/>
      <c r="AQ1924" s="68"/>
      <c r="AR1924" s="68"/>
      <c r="AS1924" s="68"/>
      <c r="AT1924" s="68"/>
      <c r="AU1924" s="68"/>
    </row>
    <row r="1925" spans="27:48">
      <c r="AA1925" s="68"/>
      <c r="AB1925" s="68"/>
      <c r="AC1925" s="68"/>
      <c r="AD1925" s="68"/>
      <c r="AE1925" s="68"/>
      <c r="AG1925" s="167"/>
      <c r="AN1925" s="68"/>
      <c r="AO1925" s="68"/>
      <c r="AP1925" s="68"/>
      <c r="AQ1925" s="68"/>
      <c r="AR1925" s="68"/>
      <c r="AS1925" s="68"/>
      <c r="AT1925" s="68"/>
      <c r="AU1925" s="68"/>
    </row>
    <row r="1926" spans="27:48">
      <c r="AA1926" s="68"/>
      <c r="AB1926" s="68"/>
      <c r="AC1926" s="68"/>
      <c r="AD1926" s="68"/>
      <c r="AE1926" s="68"/>
      <c r="AG1926" s="167"/>
      <c r="AN1926" s="68"/>
      <c r="AO1926" s="68"/>
      <c r="AP1926" s="68"/>
      <c r="AQ1926" s="68"/>
      <c r="AR1926" s="68"/>
      <c r="AS1926" s="68"/>
      <c r="AT1926" s="68"/>
      <c r="AU1926" s="68"/>
    </row>
    <row r="1927" spans="27:48">
      <c r="AA1927" s="68"/>
      <c r="AB1927" s="68"/>
      <c r="AC1927" s="68"/>
      <c r="AD1927" s="68"/>
      <c r="AE1927" s="68"/>
      <c r="AG1927" s="167"/>
      <c r="AN1927" s="68"/>
      <c r="AO1927" s="68"/>
      <c r="AP1927" s="68"/>
      <c r="AQ1927" s="68"/>
      <c r="AR1927" s="68"/>
      <c r="AS1927" s="68"/>
      <c r="AT1927" s="68"/>
      <c r="AU1927" s="68"/>
    </row>
    <row r="1928" spans="27:48">
      <c r="AA1928" s="68"/>
      <c r="AB1928" s="68"/>
      <c r="AC1928" s="68"/>
      <c r="AD1928" s="68"/>
      <c r="AE1928" s="68"/>
      <c r="AG1928" s="167"/>
      <c r="AN1928" s="68"/>
      <c r="AO1928" s="68"/>
      <c r="AP1928" s="68"/>
      <c r="AQ1928" s="68"/>
      <c r="AR1928" s="68"/>
      <c r="AS1928" s="68"/>
      <c r="AT1928" s="68"/>
      <c r="AU1928" s="68"/>
    </row>
    <row r="1929" spans="27:48">
      <c r="AA1929" s="68"/>
      <c r="AB1929" s="68"/>
      <c r="AC1929" s="68"/>
      <c r="AD1929" s="68"/>
      <c r="AE1929" s="68"/>
      <c r="AG1929" s="167"/>
      <c r="AN1929" s="68"/>
      <c r="AO1929" s="68"/>
      <c r="AP1929" s="68"/>
      <c r="AQ1929" s="68"/>
      <c r="AR1929" s="68"/>
      <c r="AS1929" s="68"/>
      <c r="AT1929" s="68"/>
      <c r="AU1929" s="68"/>
    </row>
    <row r="1930" spans="27:48">
      <c r="AA1930" s="68"/>
      <c r="AB1930" s="68"/>
      <c r="AC1930" s="68"/>
      <c r="AD1930" s="68"/>
      <c r="AE1930" s="68"/>
      <c r="AG1930" s="167"/>
      <c r="AN1930" s="68"/>
      <c r="AO1930" s="68"/>
      <c r="AP1930" s="68"/>
      <c r="AQ1930" s="68"/>
      <c r="AR1930" s="68"/>
      <c r="AS1930" s="68"/>
      <c r="AT1930" s="68"/>
      <c r="AU1930" s="68"/>
    </row>
    <row r="1931" spans="27:48">
      <c r="AA1931" s="68"/>
      <c r="AB1931" s="68"/>
      <c r="AC1931" s="68"/>
      <c r="AD1931" s="68"/>
      <c r="AE1931" s="68"/>
      <c r="AG1931" s="167"/>
      <c r="AN1931" s="68"/>
      <c r="AO1931" s="68"/>
      <c r="AP1931" s="68"/>
      <c r="AQ1931" s="68"/>
      <c r="AR1931" s="68"/>
      <c r="AS1931" s="68"/>
      <c r="AT1931" s="68"/>
      <c r="AU1931" s="68"/>
    </row>
    <row r="1932" spans="27:48">
      <c r="AA1932" s="68"/>
      <c r="AB1932" s="68"/>
      <c r="AC1932" s="68"/>
      <c r="AD1932" s="68"/>
      <c r="AE1932" s="68"/>
      <c r="AG1932" s="167"/>
      <c r="AN1932" s="68"/>
      <c r="AO1932" s="68"/>
      <c r="AP1932" s="68"/>
      <c r="AQ1932" s="68"/>
      <c r="AR1932" s="68"/>
      <c r="AS1932" s="68"/>
      <c r="AT1932" s="68"/>
      <c r="AU1932" s="68"/>
    </row>
    <row r="1933" spans="27:48">
      <c r="AA1933" s="68"/>
      <c r="AB1933" s="68"/>
      <c r="AC1933" s="68"/>
      <c r="AD1933" s="68"/>
      <c r="AE1933" s="68"/>
      <c r="AG1933" s="167"/>
      <c r="AN1933" s="68"/>
      <c r="AO1933" s="68"/>
      <c r="AP1933" s="68"/>
      <c r="AQ1933" s="68"/>
      <c r="AR1933" s="68"/>
      <c r="AS1933" s="68"/>
      <c r="AT1933" s="68"/>
      <c r="AU1933" s="68"/>
    </row>
    <row r="1934" spans="27:48">
      <c r="AA1934" s="68"/>
      <c r="AB1934" s="68"/>
      <c r="AC1934" s="68"/>
      <c r="AD1934" s="68"/>
      <c r="AE1934" s="68"/>
      <c r="AG1934" s="167"/>
      <c r="AN1934" s="68"/>
      <c r="AO1934" s="68"/>
      <c r="AP1934" s="68"/>
      <c r="AQ1934" s="68"/>
      <c r="AR1934" s="68"/>
      <c r="AS1934" s="68"/>
      <c r="AT1934" s="68"/>
      <c r="AU1934" s="68"/>
    </row>
    <row r="1935" spans="27:48">
      <c r="AA1935" s="68"/>
      <c r="AB1935" s="68"/>
      <c r="AC1935" s="68"/>
      <c r="AD1935" s="68"/>
      <c r="AE1935" s="68"/>
      <c r="AG1935" s="167"/>
      <c r="AN1935" s="68"/>
      <c r="AO1935" s="68"/>
      <c r="AP1935" s="68"/>
      <c r="AQ1935" s="68"/>
      <c r="AR1935" s="68"/>
      <c r="AS1935" s="68"/>
      <c r="AT1935" s="68"/>
      <c r="AU1935" s="68"/>
    </row>
    <row r="1936" spans="27:48">
      <c r="AA1936" s="68"/>
      <c r="AB1936" s="68"/>
      <c r="AC1936" s="68"/>
      <c r="AD1936" s="68"/>
      <c r="AE1936" s="68"/>
      <c r="AG1936" s="167"/>
      <c r="AN1936" s="68"/>
      <c r="AO1936" s="68"/>
      <c r="AP1936" s="68"/>
      <c r="AQ1936" s="68"/>
      <c r="AR1936" s="68"/>
      <c r="AS1936" s="68"/>
      <c r="AT1936" s="68"/>
      <c r="AU1936" s="68"/>
    </row>
    <row r="1937" spans="27:47">
      <c r="AA1937" s="68"/>
      <c r="AB1937" s="68"/>
      <c r="AC1937" s="68"/>
      <c r="AD1937" s="68"/>
      <c r="AE1937" s="68"/>
      <c r="AG1937" s="167"/>
      <c r="AN1937" s="68"/>
      <c r="AO1937" s="68"/>
      <c r="AP1937" s="68"/>
      <c r="AQ1937" s="68"/>
      <c r="AR1937" s="68"/>
      <c r="AS1937" s="68"/>
      <c r="AT1937" s="68"/>
      <c r="AU1937" s="68"/>
    </row>
    <row r="1938" spans="27:47">
      <c r="AA1938" s="68"/>
      <c r="AB1938" s="68"/>
      <c r="AC1938" s="68"/>
      <c r="AD1938" s="68"/>
      <c r="AE1938" s="68"/>
      <c r="AG1938" s="167"/>
      <c r="AN1938" s="68"/>
      <c r="AO1938" s="68"/>
      <c r="AP1938" s="68"/>
      <c r="AQ1938" s="68"/>
      <c r="AR1938" s="68"/>
      <c r="AS1938" s="68"/>
      <c r="AT1938" s="68"/>
      <c r="AU1938" s="68"/>
    </row>
    <row r="1939" spans="27:47">
      <c r="AA1939" s="68"/>
      <c r="AB1939" s="68"/>
      <c r="AC1939" s="68"/>
      <c r="AD1939" s="68"/>
      <c r="AE1939" s="68"/>
      <c r="AG1939" s="167"/>
      <c r="AN1939" s="68"/>
      <c r="AO1939" s="68"/>
      <c r="AP1939" s="68"/>
      <c r="AQ1939" s="68"/>
      <c r="AR1939" s="68"/>
      <c r="AS1939" s="68"/>
      <c r="AT1939" s="68"/>
      <c r="AU1939" s="68"/>
    </row>
    <row r="1940" spans="27:47">
      <c r="AA1940" s="68"/>
      <c r="AB1940" s="68"/>
      <c r="AC1940" s="68"/>
      <c r="AD1940" s="68"/>
      <c r="AE1940" s="68"/>
      <c r="AG1940" s="167"/>
      <c r="AN1940" s="68"/>
      <c r="AO1940" s="68"/>
      <c r="AP1940" s="68"/>
      <c r="AQ1940" s="68"/>
      <c r="AR1940" s="68"/>
      <c r="AS1940" s="68"/>
      <c r="AT1940" s="68"/>
      <c r="AU1940" s="68"/>
    </row>
    <row r="1941" spans="27:47">
      <c r="AA1941" s="68"/>
      <c r="AB1941" s="68"/>
      <c r="AC1941" s="68"/>
      <c r="AD1941" s="68"/>
      <c r="AE1941" s="68"/>
      <c r="AG1941" s="167"/>
      <c r="AN1941" s="68"/>
      <c r="AO1941" s="68"/>
      <c r="AP1941" s="68"/>
      <c r="AQ1941" s="68"/>
      <c r="AR1941" s="68"/>
      <c r="AS1941" s="68"/>
      <c r="AT1941" s="68"/>
      <c r="AU1941" s="68"/>
    </row>
    <row r="1942" spans="27:47">
      <c r="AA1942" s="68"/>
      <c r="AB1942" s="68"/>
      <c r="AC1942" s="68"/>
      <c r="AD1942" s="68"/>
      <c r="AE1942" s="68"/>
      <c r="AG1942" s="167"/>
      <c r="AN1942" s="68"/>
      <c r="AO1942" s="68"/>
      <c r="AP1942" s="68"/>
      <c r="AQ1942" s="68"/>
      <c r="AR1942" s="68"/>
      <c r="AS1942" s="68"/>
      <c r="AT1942" s="68"/>
      <c r="AU1942" s="68"/>
    </row>
    <row r="1943" spans="27:47">
      <c r="AA1943" s="68"/>
      <c r="AB1943" s="68"/>
      <c r="AC1943" s="68"/>
      <c r="AD1943" s="68"/>
      <c r="AE1943" s="68"/>
      <c r="AG1943" s="167"/>
      <c r="AN1943" s="68"/>
      <c r="AO1943" s="68"/>
      <c r="AP1943" s="68"/>
      <c r="AQ1943" s="68"/>
      <c r="AR1943" s="68"/>
      <c r="AS1943" s="68"/>
      <c r="AT1943" s="68"/>
      <c r="AU1943" s="68"/>
    </row>
    <row r="1944" spans="27:47">
      <c r="AA1944" s="68"/>
      <c r="AB1944" s="68"/>
      <c r="AC1944" s="68"/>
      <c r="AD1944" s="68"/>
      <c r="AE1944" s="68"/>
      <c r="AG1944" s="167"/>
      <c r="AN1944" s="68"/>
      <c r="AO1944" s="68"/>
      <c r="AP1944" s="68"/>
      <c r="AQ1944" s="68"/>
      <c r="AR1944" s="68"/>
      <c r="AS1944" s="68"/>
      <c r="AT1944" s="68"/>
      <c r="AU1944" s="68"/>
    </row>
    <row r="1945" spans="27:47">
      <c r="AA1945" s="68"/>
      <c r="AB1945" s="68"/>
      <c r="AC1945" s="68"/>
      <c r="AD1945" s="68"/>
      <c r="AE1945" s="68"/>
      <c r="AG1945" s="167"/>
      <c r="AN1945" s="68"/>
      <c r="AO1945" s="68"/>
      <c r="AP1945" s="68"/>
      <c r="AQ1945" s="68"/>
      <c r="AR1945" s="68"/>
      <c r="AS1945" s="68"/>
      <c r="AT1945" s="68"/>
      <c r="AU1945" s="68"/>
    </row>
    <row r="1946" spans="27:47">
      <c r="AA1946" s="68"/>
      <c r="AB1946" s="68"/>
      <c r="AC1946" s="68"/>
      <c r="AD1946" s="68"/>
      <c r="AE1946" s="68"/>
      <c r="AG1946" s="167"/>
      <c r="AN1946" s="68"/>
      <c r="AO1946" s="68"/>
      <c r="AP1946" s="68"/>
      <c r="AQ1946" s="68"/>
      <c r="AR1946" s="68"/>
      <c r="AS1946" s="68"/>
      <c r="AT1946" s="68"/>
      <c r="AU1946" s="68"/>
    </row>
    <row r="1947" spans="27:47">
      <c r="AA1947" s="68"/>
      <c r="AB1947" s="68"/>
      <c r="AC1947" s="68"/>
      <c r="AD1947" s="68"/>
      <c r="AE1947" s="68"/>
      <c r="AG1947" s="167"/>
      <c r="AN1947" s="68"/>
      <c r="AO1947" s="68"/>
      <c r="AP1947" s="68"/>
      <c r="AQ1947" s="68"/>
      <c r="AR1947" s="68"/>
      <c r="AS1947" s="68"/>
      <c r="AT1947" s="68"/>
      <c r="AU1947" s="68"/>
    </row>
    <row r="1948" spans="27:47">
      <c r="AA1948" s="68"/>
      <c r="AB1948" s="68"/>
      <c r="AC1948" s="68"/>
      <c r="AD1948" s="68"/>
      <c r="AE1948" s="68"/>
      <c r="AG1948" s="167"/>
      <c r="AN1948" s="68"/>
      <c r="AO1948" s="68"/>
      <c r="AP1948" s="68"/>
      <c r="AQ1948" s="68"/>
      <c r="AR1948" s="68"/>
      <c r="AS1948" s="68"/>
      <c r="AT1948" s="68"/>
      <c r="AU1948" s="68"/>
    </row>
    <row r="1949" spans="27:47">
      <c r="AA1949" s="68"/>
      <c r="AB1949" s="68"/>
      <c r="AC1949" s="68"/>
      <c r="AD1949" s="68"/>
      <c r="AE1949" s="68"/>
      <c r="AG1949" s="167"/>
      <c r="AN1949" s="68"/>
      <c r="AO1949" s="68"/>
      <c r="AP1949" s="68"/>
      <c r="AQ1949" s="68"/>
      <c r="AR1949" s="68"/>
      <c r="AS1949" s="68"/>
      <c r="AT1949" s="68"/>
      <c r="AU1949" s="68"/>
    </row>
    <row r="1950" spans="27:47">
      <c r="AA1950" s="68"/>
      <c r="AB1950" s="68"/>
      <c r="AC1950" s="68"/>
      <c r="AD1950" s="68"/>
      <c r="AE1950" s="68"/>
      <c r="AG1950" s="167"/>
      <c r="AN1950" s="68"/>
      <c r="AO1950" s="68"/>
      <c r="AP1950" s="68"/>
      <c r="AQ1950" s="68"/>
      <c r="AR1950" s="68"/>
      <c r="AS1950" s="68"/>
      <c r="AT1950" s="68"/>
      <c r="AU1950" s="68"/>
    </row>
    <row r="1951" spans="27:47">
      <c r="AA1951" s="68"/>
      <c r="AB1951" s="68"/>
      <c r="AC1951" s="68"/>
      <c r="AD1951" s="68"/>
      <c r="AE1951" s="68"/>
      <c r="AG1951" s="167"/>
      <c r="AN1951" s="68"/>
      <c r="AO1951" s="68"/>
      <c r="AP1951" s="68"/>
      <c r="AQ1951" s="68"/>
      <c r="AR1951" s="68"/>
      <c r="AS1951" s="68"/>
      <c r="AT1951" s="68"/>
      <c r="AU1951" s="68"/>
    </row>
    <row r="1952" spans="27:47">
      <c r="AA1952" s="68"/>
      <c r="AB1952" s="68"/>
      <c r="AC1952" s="68"/>
      <c r="AD1952" s="68"/>
      <c r="AE1952" s="68"/>
      <c r="AG1952" s="167"/>
      <c r="AN1952" s="68"/>
      <c r="AO1952" s="68"/>
      <c r="AP1952" s="68"/>
      <c r="AQ1952" s="68"/>
      <c r="AR1952" s="68"/>
      <c r="AS1952" s="68"/>
      <c r="AT1952" s="68"/>
      <c r="AU1952" s="68"/>
    </row>
    <row r="1953" spans="26:68">
      <c r="Z1953" s="168"/>
      <c r="AA1953" s="168"/>
      <c r="AB1953" s="168"/>
      <c r="AC1953" s="168"/>
      <c r="AD1953" s="168"/>
      <c r="AE1953" s="168"/>
      <c r="AF1953" s="168"/>
      <c r="AG1953" s="169"/>
      <c r="AH1953" s="168"/>
      <c r="AI1953" s="168"/>
      <c r="AJ1953" s="168"/>
      <c r="AK1953" s="168"/>
      <c r="AL1953" s="168"/>
      <c r="AM1953" s="168"/>
      <c r="AN1953" s="168"/>
      <c r="AO1953" s="168"/>
      <c r="AP1953" s="168"/>
      <c r="AQ1953" s="168"/>
      <c r="AR1953" s="168"/>
      <c r="AS1953" s="168"/>
      <c r="AT1953" s="168"/>
      <c r="AU1953" s="168"/>
      <c r="AV1953" s="168"/>
      <c r="AW1953" s="168"/>
      <c r="AX1953" s="168"/>
      <c r="AY1953" s="168"/>
      <c r="AZ1953" s="168"/>
      <c r="BA1953" s="168"/>
      <c r="BB1953" s="168"/>
      <c r="BC1953" s="168"/>
      <c r="BD1953" s="168"/>
      <c r="BE1953" s="168"/>
      <c r="BF1953" s="168"/>
      <c r="BG1953" s="168"/>
      <c r="BH1953" s="168"/>
      <c r="BI1953" s="168"/>
      <c r="BJ1953" s="168"/>
      <c r="BK1953" s="168"/>
      <c r="BL1953" s="168"/>
      <c r="BM1953" s="168"/>
      <c r="BN1953" s="168"/>
      <c r="BO1953" s="168"/>
      <c r="BP1953" s="168"/>
    </row>
    <row r="1954" spans="26:68">
      <c r="Z1954" s="168"/>
      <c r="AA1954" s="168"/>
      <c r="AB1954" s="168"/>
      <c r="AC1954" s="168"/>
      <c r="AD1954" s="168"/>
      <c r="AE1954" s="168"/>
      <c r="AF1954" s="168"/>
      <c r="AG1954" s="169"/>
      <c r="AH1954" s="168"/>
      <c r="AI1954" s="168"/>
      <c r="AJ1954" s="168"/>
      <c r="AK1954" s="168"/>
      <c r="AL1954" s="168"/>
      <c r="AM1954" s="168"/>
      <c r="AN1954" s="168"/>
      <c r="AO1954" s="168"/>
      <c r="AP1954" s="168"/>
      <c r="AQ1954" s="168"/>
      <c r="AR1954" s="168"/>
      <c r="AS1954" s="168"/>
      <c r="AT1954" s="168"/>
      <c r="AU1954" s="168"/>
      <c r="AV1954" s="168"/>
      <c r="AW1954" s="168"/>
      <c r="AX1954" s="168"/>
      <c r="AY1954" s="168"/>
      <c r="AZ1954" s="168"/>
      <c r="BA1954" s="168"/>
      <c r="BB1954" s="168"/>
      <c r="BC1954" s="168"/>
      <c r="BD1954" s="168"/>
      <c r="BE1954" s="168"/>
      <c r="BF1954" s="168"/>
      <c r="BG1954" s="168"/>
      <c r="BH1954" s="168"/>
      <c r="BI1954" s="168"/>
      <c r="BJ1954" s="168"/>
      <c r="BK1954" s="168"/>
      <c r="BL1954" s="168"/>
      <c r="BM1954" s="168"/>
      <c r="BN1954" s="168"/>
      <c r="BO1954" s="168"/>
      <c r="BP1954" s="168"/>
    </row>
    <row r="1955" spans="26:68">
      <c r="Z1955" s="168"/>
      <c r="AA1955" s="168"/>
      <c r="AB1955" s="168"/>
      <c r="AC1955" s="168"/>
      <c r="AD1955" s="168"/>
      <c r="AE1955" s="168"/>
      <c r="AF1955" s="168"/>
      <c r="AG1955" s="169"/>
      <c r="AH1955" s="168"/>
      <c r="AI1955" s="168"/>
      <c r="AJ1955" s="168"/>
      <c r="AK1955" s="168"/>
      <c r="AL1955" s="168"/>
      <c r="AM1955" s="168"/>
      <c r="AN1955" s="168"/>
      <c r="AO1955" s="168"/>
      <c r="AP1955" s="168"/>
      <c r="AQ1955" s="168"/>
      <c r="AR1955" s="168"/>
      <c r="AS1955" s="168"/>
      <c r="AT1955" s="168"/>
      <c r="AU1955" s="168"/>
      <c r="AV1955" s="168"/>
      <c r="AW1955" s="168"/>
      <c r="AX1955" s="168"/>
      <c r="AY1955" s="168"/>
      <c r="AZ1955" s="168"/>
      <c r="BA1955" s="168"/>
      <c r="BB1955" s="168"/>
      <c r="BC1955" s="168"/>
      <c r="BD1955" s="168"/>
      <c r="BE1955" s="168"/>
      <c r="BF1955" s="168"/>
      <c r="BG1955" s="168"/>
      <c r="BH1955" s="168"/>
      <c r="BI1955" s="168"/>
      <c r="BJ1955" s="168"/>
      <c r="BK1955" s="168"/>
      <c r="BL1955" s="168"/>
      <c r="BM1955" s="168"/>
      <c r="BN1955" s="168"/>
      <c r="BO1955" s="168"/>
      <c r="BP1955" s="168"/>
    </row>
    <row r="1956" spans="26:68">
      <c r="Z1956" s="168"/>
      <c r="AA1956" s="168"/>
      <c r="AB1956" s="168"/>
      <c r="AC1956" s="168"/>
      <c r="AD1956" s="168"/>
      <c r="AE1956" s="168"/>
      <c r="AF1956" s="168"/>
      <c r="AG1956" s="169"/>
      <c r="AH1956" s="168"/>
      <c r="AI1956" s="168"/>
      <c r="AJ1956" s="168"/>
      <c r="AK1956" s="168"/>
      <c r="AL1956" s="168"/>
      <c r="AM1956" s="168"/>
      <c r="AN1956" s="168"/>
      <c r="AO1956" s="168"/>
      <c r="AP1956" s="168"/>
      <c r="AQ1956" s="168"/>
      <c r="AR1956" s="168"/>
      <c r="AS1956" s="168"/>
      <c r="AT1956" s="168"/>
      <c r="AU1956" s="168"/>
      <c r="AV1956" s="168"/>
      <c r="AW1956" s="168"/>
      <c r="AX1956" s="168"/>
      <c r="AY1956" s="168"/>
      <c r="AZ1956" s="168"/>
      <c r="BA1956" s="168"/>
      <c r="BB1956" s="168"/>
      <c r="BC1956" s="168"/>
      <c r="BD1956" s="168"/>
      <c r="BE1956" s="168"/>
      <c r="BF1956" s="168"/>
      <c r="BG1956" s="168"/>
      <c r="BH1956" s="168"/>
      <c r="BI1956" s="168"/>
      <c r="BJ1956" s="168"/>
      <c r="BK1956" s="168"/>
      <c r="BL1956" s="168"/>
      <c r="BM1956" s="168"/>
      <c r="BN1956" s="168"/>
      <c r="BO1956" s="168"/>
      <c r="BP1956" s="168"/>
    </row>
    <row r="1957" spans="26:68">
      <c r="Z1957" s="168"/>
      <c r="AA1957" s="168"/>
      <c r="AB1957" s="168"/>
      <c r="AC1957" s="168"/>
      <c r="AD1957" s="168"/>
      <c r="AE1957" s="168"/>
      <c r="AF1957" s="168"/>
      <c r="AG1957" s="169"/>
      <c r="AH1957" s="168"/>
      <c r="AI1957" s="168"/>
      <c r="AJ1957" s="168"/>
      <c r="AK1957" s="168"/>
      <c r="AL1957" s="168"/>
      <c r="AM1957" s="168"/>
      <c r="AN1957" s="168"/>
      <c r="AO1957" s="168"/>
      <c r="AP1957" s="168"/>
      <c r="AQ1957" s="168"/>
      <c r="AR1957" s="168"/>
      <c r="AS1957" s="168"/>
      <c r="AT1957" s="168"/>
      <c r="AU1957" s="168"/>
      <c r="AV1957" s="168"/>
      <c r="AW1957" s="168"/>
      <c r="AX1957" s="168"/>
      <c r="AY1957" s="168"/>
      <c r="AZ1957" s="168"/>
      <c r="BA1957" s="168"/>
      <c r="BB1957" s="168"/>
      <c r="BC1957" s="168"/>
      <c r="BD1957" s="168"/>
      <c r="BE1957" s="168"/>
      <c r="BF1957" s="168"/>
      <c r="BG1957" s="168"/>
      <c r="BH1957" s="168"/>
      <c r="BI1957" s="168"/>
      <c r="BJ1957" s="168"/>
      <c r="BK1957" s="168"/>
      <c r="BL1957" s="168"/>
      <c r="BM1957" s="168"/>
      <c r="BN1957" s="168"/>
      <c r="BO1957" s="168"/>
      <c r="BP1957" s="168"/>
    </row>
    <row r="1958" spans="26:68">
      <c r="Z1958" s="168"/>
      <c r="AA1958" s="168"/>
      <c r="AB1958" s="168"/>
      <c r="AC1958" s="168"/>
      <c r="AD1958" s="168"/>
      <c r="AE1958" s="168"/>
      <c r="AF1958" s="168"/>
      <c r="AG1958" s="169"/>
      <c r="AH1958" s="168"/>
      <c r="AI1958" s="168"/>
      <c r="AJ1958" s="168"/>
      <c r="AK1958" s="168"/>
      <c r="AL1958" s="168"/>
      <c r="AM1958" s="168"/>
      <c r="AN1958" s="168"/>
      <c r="AO1958" s="168"/>
      <c r="AP1958" s="168"/>
      <c r="AQ1958" s="168"/>
      <c r="AR1958" s="168"/>
      <c r="AS1958" s="168"/>
      <c r="AT1958" s="168"/>
      <c r="AU1958" s="168"/>
      <c r="AV1958" s="168"/>
      <c r="AW1958" s="168"/>
      <c r="AX1958" s="168"/>
      <c r="AY1958" s="168"/>
      <c r="AZ1958" s="168"/>
      <c r="BA1958" s="168"/>
      <c r="BB1958" s="168"/>
      <c r="BC1958" s="168"/>
      <c r="BD1958" s="168"/>
      <c r="BE1958" s="168"/>
      <c r="BF1958" s="168"/>
      <c r="BG1958" s="168"/>
      <c r="BH1958" s="168"/>
      <c r="BI1958" s="168"/>
      <c r="BJ1958" s="168"/>
      <c r="BK1958" s="168"/>
      <c r="BL1958" s="168"/>
      <c r="BM1958" s="168"/>
      <c r="BN1958" s="168"/>
      <c r="BO1958" s="168"/>
      <c r="BP1958" s="168"/>
    </row>
    <row r="1959" spans="26:68">
      <c r="Z1959" s="168"/>
      <c r="AA1959" s="168"/>
      <c r="AB1959" s="168"/>
      <c r="AC1959" s="168"/>
      <c r="AD1959" s="168"/>
      <c r="AE1959" s="168"/>
      <c r="AF1959" s="168"/>
      <c r="AG1959" s="169"/>
      <c r="AH1959" s="168"/>
      <c r="AI1959" s="168"/>
      <c r="AJ1959" s="168"/>
      <c r="AK1959" s="168"/>
      <c r="AL1959" s="168"/>
      <c r="AM1959" s="168"/>
      <c r="AN1959" s="168"/>
      <c r="AO1959" s="168"/>
      <c r="AP1959" s="168"/>
      <c r="AQ1959" s="168"/>
      <c r="AR1959" s="168"/>
      <c r="AS1959" s="168"/>
      <c r="AT1959" s="168"/>
      <c r="AU1959" s="168"/>
    </row>
    <row r="1960" spans="26:68">
      <c r="Z1960" s="168"/>
      <c r="AA1960" s="168"/>
      <c r="AB1960" s="168"/>
      <c r="AC1960" s="168"/>
      <c r="AD1960" s="168"/>
      <c r="AE1960" s="168"/>
      <c r="AF1960" s="168"/>
      <c r="AG1960" s="169"/>
      <c r="AH1960" s="168"/>
      <c r="AI1960" s="168"/>
      <c r="AJ1960" s="168"/>
      <c r="AK1960" s="168"/>
      <c r="AL1960" s="168"/>
      <c r="AM1960" s="168"/>
      <c r="AN1960" s="168"/>
      <c r="AO1960" s="168"/>
      <c r="AP1960" s="168"/>
      <c r="AQ1960" s="168"/>
      <c r="AR1960" s="168"/>
      <c r="AS1960" s="168"/>
      <c r="AT1960" s="168"/>
      <c r="AU1960" s="168"/>
    </row>
    <row r="1961" spans="26:68">
      <c r="Z1961" s="168"/>
      <c r="AA1961" s="168"/>
      <c r="AB1961" s="168"/>
      <c r="AC1961" s="168"/>
      <c r="AD1961" s="168"/>
      <c r="AE1961" s="168"/>
      <c r="AF1961" s="168"/>
      <c r="AG1961" s="169"/>
      <c r="AH1961" s="168"/>
      <c r="AI1961" s="168"/>
      <c r="AJ1961" s="168"/>
      <c r="AK1961" s="168"/>
      <c r="AL1961" s="168"/>
      <c r="AM1961" s="168"/>
      <c r="AN1961" s="168"/>
      <c r="AO1961" s="168"/>
      <c r="AP1961" s="168"/>
      <c r="AQ1961" s="168"/>
      <c r="AR1961" s="168"/>
      <c r="AS1961" s="168"/>
      <c r="AT1961" s="168"/>
      <c r="AU1961" s="168"/>
    </row>
    <row r="1962" spans="26:68">
      <c r="Z1962" s="168"/>
      <c r="AA1962" s="168"/>
      <c r="AB1962" s="168"/>
      <c r="AC1962" s="168"/>
      <c r="AD1962" s="168"/>
      <c r="AE1962" s="168"/>
      <c r="AF1962" s="168"/>
      <c r="AG1962" s="169"/>
      <c r="AH1962" s="168"/>
      <c r="AI1962" s="168"/>
      <c r="AJ1962" s="168"/>
      <c r="AK1962" s="168"/>
      <c r="AL1962" s="168"/>
      <c r="AM1962" s="168"/>
      <c r="AN1962" s="168"/>
      <c r="AO1962" s="168"/>
      <c r="AP1962" s="168"/>
      <c r="AQ1962" s="168"/>
      <c r="AR1962" s="168"/>
      <c r="AS1962" s="168"/>
      <c r="AT1962" s="168"/>
      <c r="AU1962" s="168"/>
    </row>
    <row r="1963" spans="26:68">
      <c r="Z1963" s="168"/>
      <c r="AA1963" s="168"/>
      <c r="AB1963" s="168"/>
      <c r="AC1963" s="168"/>
      <c r="AD1963" s="168"/>
      <c r="AE1963" s="168"/>
      <c r="AF1963" s="168"/>
      <c r="AG1963" s="169"/>
      <c r="AH1963" s="168"/>
      <c r="AI1963" s="168"/>
      <c r="AJ1963" s="168"/>
      <c r="AK1963" s="168"/>
      <c r="AL1963" s="168"/>
      <c r="AM1963" s="168"/>
      <c r="AN1963" s="168"/>
      <c r="AO1963" s="168"/>
      <c r="AP1963" s="168"/>
      <c r="AQ1963" s="168"/>
      <c r="AR1963" s="168"/>
      <c r="AS1963" s="168"/>
      <c r="AT1963" s="168"/>
      <c r="AU1963" s="168"/>
    </row>
    <row r="1964" spans="26:68">
      <c r="Z1964" s="168"/>
      <c r="AA1964" s="168"/>
      <c r="AB1964" s="168"/>
      <c r="AC1964" s="168"/>
      <c r="AD1964" s="168"/>
      <c r="AE1964" s="168"/>
      <c r="AF1964" s="168"/>
      <c r="AG1964" s="169"/>
      <c r="AH1964" s="168"/>
      <c r="AI1964" s="168"/>
      <c r="AJ1964" s="168"/>
      <c r="AK1964" s="168"/>
      <c r="AL1964" s="168"/>
      <c r="AM1964" s="168"/>
      <c r="AN1964" s="168"/>
      <c r="AO1964" s="168"/>
      <c r="AP1964" s="168"/>
      <c r="AQ1964" s="168"/>
      <c r="AR1964" s="168"/>
      <c r="AS1964" s="168"/>
      <c r="AT1964" s="168"/>
      <c r="AU1964" s="168"/>
    </row>
    <row r="1965" spans="26:68">
      <c r="Z1965" s="168"/>
      <c r="AA1965" s="168"/>
      <c r="AB1965" s="168"/>
      <c r="AC1965" s="168"/>
      <c r="AD1965" s="168"/>
      <c r="AE1965" s="168"/>
      <c r="AF1965" s="168"/>
      <c r="AG1965" s="169"/>
      <c r="AH1965" s="168"/>
      <c r="AI1965" s="168"/>
      <c r="AJ1965" s="168"/>
      <c r="AK1965" s="168"/>
      <c r="AL1965" s="168"/>
      <c r="AM1965" s="168"/>
      <c r="AN1965" s="168"/>
      <c r="AO1965" s="168"/>
      <c r="AP1965" s="168"/>
      <c r="AQ1965" s="168"/>
      <c r="AR1965" s="168"/>
      <c r="AS1965" s="168"/>
      <c r="AT1965" s="168"/>
      <c r="AU1965" s="168"/>
    </row>
    <row r="1966" spans="26:68">
      <c r="Z1966" s="168"/>
      <c r="AA1966" s="168"/>
      <c r="AB1966" s="168"/>
      <c r="AC1966" s="168"/>
      <c r="AD1966" s="168"/>
      <c r="AE1966" s="168"/>
      <c r="AF1966" s="168"/>
      <c r="AG1966" s="169"/>
      <c r="AH1966" s="168"/>
      <c r="AI1966" s="168"/>
      <c r="AJ1966" s="168"/>
      <c r="AK1966" s="168"/>
      <c r="AL1966" s="168"/>
      <c r="AM1966" s="168"/>
      <c r="AN1966" s="168"/>
      <c r="AO1966" s="168"/>
      <c r="AP1966" s="168"/>
      <c r="AQ1966" s="168"/>
      <c r="AR1966" s="168"/>
      <c r="AS1966" s="168"/>
      <c r="AT1966" s="168"/>
      <c r="AU1966" s="168"/>
    </row>
    <row r="1967" spans="26:68">
      <c r="Z1967" s="168"/>
      <c r="AA1967" s="168"/>
      <c r="AB1967" s="168"/>
      <c r="AC1967" s="168"/>
      <c r="AD1967" s="168"/>
      <c r="AE1967" s="168"/>
      <c r="AF1967" s="168"/>
      <c r="AG1967" s="169"/>
      <c r="AH1967" s="168"/>
      <c r="AI1967" s="168"/>
      <c r="AJ1967" s="168"/>
      <c r="AK1967" s="168"/>
      <c r="AL1967" s="168"/>
      <c r="AM1967" s="168"/>
      <c r="AN1967" s="168"/>
      <c r="AO1967" s="168"/>
      <c r="AP1967" s="168"/>
      <c r="AQ1967" s="168"/>
      <c r="AR1967" s="168"/>
      <c r="AS1967" s="168"/>
      <c r="AT1967" s="168"/>
      <c r="AU1967" s="168"/>
    </row>
    <row r="1968" spans="26:68">
      <c r="Z1968" s="168"/>
      <c r="AA1968" s="168"/>
      <c r="AB1968" s="168"/>
      <c r="AC1968" s="168"/>
      <c r="AD1968" s="168"/>
      <c r="AE1968" s="168"/>
      <c r="AF1968" s="168"/>
      <c r="AG1968" s="169"/>
      <c r="AH1968" s="168"/>
      <c r="AI1968" s="168"/>
      <c r="AJ1968" s="168"/>
      <c r="AK1968" s="168"/>
      <c r="AL1968" s="168"/>
      <c r="AM1968" s="168"/>
      <c r="AN1968" s="168"/>
      <c r="AO1968" s="168"/>
      <c r="AP1968" s="168"/>
      <c r="AQ1968" s="168"/>
      <c r="AR1968" s="168"/>
      <c r="AS1968" s="168"/>
      <c r="AT1968" s="168"/>
      <c r="AU1968" s="168"/>
    </row>
    <row r="1969" spans="26:47">
      <c r="Z1969" s="168"/>
      <c r="AA1969" s="168"/>
      <c r="AB1969" s="168"/>
      <c r="AC1969" s="168"/>
      <c r="AD1969" s="168"/>
      <c r="AE1969" s="168"/>
      <c r="AF1969" s="168"/>
      <c r="AG1969" s="169"/>
      <c r="AH1969" s="168"/>
      <c r="AI1969" s="168"/>
      <c r="AJ1969" s="168"/>
      <c r="AK1969" s="168"/>
      <c r="AL1969" s="168"/>
      <c r="AM1969" s="168"/>
      <c r="AN1969" s="168"/>
      <c r="AO1969" s="168"/>
      <c r="AP1969" s="168"/>
      <c r="AQ1969" s="168"/>
      <c r="AR1969" s="168"/>
      <c r="AS1969" s="168"/>
      <c r="AT1969" s="168"/>
      <c r="AU1969" s="168"/>
    </row>
    <row r="1970" spans="26:47">
      <c r="Z1970" s="168"/>
      <c r="AA1970" s="168"/>
      <c r="AB1970" s="168"/>
      <c r="AC1970" s="168"/>
      <c r="AD1970" s="168"/>
      <c r="AE1970" s="168"/>
      <c r="AF1970" s="168"/>
      <c r="AG1970" s="169"/>
      <c r="AH1970" s="168"/>
      <c r="AI1970" s="168"/>
      <c r="AJ1970" s="168"/>
      <c r="AK1970" s="168"/>
      <c r="AL1970" s="168"/>
      <c r="AM1970" s="168"/>
      <c r="AN1970" s="168"/>
      <c r="AO1970" s="168"/>
      <c r="AP1970" s="168"/>
      <c r="AQ1970" s="168"/>
      <c r="AR1970" s="168"/>
      <c r="AS1970" s="168"/>
      <c r="AT1970" s="168"/>
      <c r="AU1970" s="168"/>
    </row>
    <row r="1971" spans="26:47">
      <c r="Z1971" s="168"/>
      <c r="AA1971" s="168"/>
      <c r="AB1971" s="168"/>
      <c r="AC1971" s="168"/>
      <c r="AD1971" s="168"/>
      <c r="AE1971" s="168"/>
      <c r="AF1971" s="168"/>
      <c r="AG1971" s="169"/>
      <c r="AH1971" s="168"/>
      <c r="AI1971" s="168"/>
      <c r="AJ1971" s="168"/>
      <c r="AK1971" s="168"/>
      <c r="AL1971" s="168"/>
      <c r="AM1971" s="168"/>
      <c r="AN1971" s="168"/>
      <c r="AO1971" s="168"/>
      <c r="AP1971" s="168"/>
      <c r="AQ1971" s="168"/>
      <c r="AR1971" s="168"/>
      <c r="AS1971" s="168"/>
      <c r="AT1971" s="168"/>
      <c r="AU1971" s="168"/>
    </row>
    <row r="1972" spans="26:47">
      <c r="Z1972" s="168"/>
      <c r="AA1972" s="168"/>
      <c r="AB1972" s="168"/>
      <c r="AC1972" s="168"/>
      <c r="AD1972" s="168"/>
      <c r="AE1972" s="168"/>
      <c r="AF1972" s="168"/>
      <c r="AG1972" s="169"/>
      <c r="AH1972" s="168"/>
      <c r="AI1972" s="168"/>
      <c r="AJ1972" s="168"/>
      <c r="AK1972" s="168"/>
      <c r="AL1972" s="168"/>
      <c r="AM1972" s="168"/>
      <c r="AN1972" s="168"/>
      <c r="AO1972" s="168"/>
      <c r="AP1972" s="168"/>
      <c r="AQ1972" s="168"/>
      <c r="AR1972" s="168"/>
      <c r="AS1972" s="168"/>
      <c r="AT1972" s="168"/>
      <c r="AU1972" s="168"/>
    </row>
    <row r="1973" spans="26:47">
      <c r="Z1973" s="168"/>
      <c r="AA1973" s="168"/>
      <c r="AB1973" s="168"/>
      <c r="AC1973" s="168"/>
      <c r="AD1973" s="168"/>
      <c r="AE1973" s="168"/>
      <c r="AF1973" s="168"/>
      <c r="AG1973" s="169"/>
      <c r="AH1973" s="168"/>
      <c r="AI1973" s="168"/>
      <c r="AJ1973" s="168"/>
      <c r="AK1973" s="168"/>
      <c r="AL1973" s="168"/>
      <c r="AM1973" s="168"/>
      <c r="AN1973" s="168"/>
      <c r="AO1973" s="168"/>
      <c r="AP1973" s="168"/>
      <c r="AQ1973" s="168"/>
      <c r="AR1973" s="168"/>
      <c r="AS1973" s="168"/>
      <c r="AT1973" s="168"/>
      <c r="AU1973" s="168"/>
    </row>
    <row r="1974" spans="26:47">
      <c r="Z1974" s="168"/>
      <c r="AA1974" s="168"/>
      <c r="AB1974" s="168"/>
      <c r="AC1974" s="168"/>
      <c r="AD1974" s="168"/>
      <c r="AE1974" s="168"/>
      <c r="AF1974" s="168"/>
      <c r="AG1974" s="169"/>
      <c r="AH1974" s="168"/>
      <c r="AI1974" s="168"/>
      <c r="AJ1974" s="168"/>
      <c r="AK1974" s="168"/>
      <c r="AL1974" s="168"/>
      <c r="AM1974" s="168"/>
      <c r="AN1974" s="168"/>
      <c r="AO1974" s="168"/>
      <c r="AP1974" s="168"/>
      <c r="AQ1974" s="168"/>
      <c r="AR1974" s="168"/>
      <c r="AS1974" s="168"/>
      <c r="AT1974" s="168"/>
      <c r="AU1974" s="168"/>
    </row>
    <row r="1975" spans="26:47">
      <c r="Z1975" s="168"/>
      <c r="AA1975" s="168"/>
      <c r="AB1975" s="168"/>
      <c r="AC1975" s="168"/>
      <c r="AD1975" s="168"/>
      <c r="AE1975" s="168"/>
      <c r="AF1975" s="168"/>
      <c r="AG1975" s="169"/>
      <c r="AH1975" s="168"/>
      <c r="AI1975" s="168"/>
      <c r="AJ1975" s="168"/>
      <c r="AK1975" s="168"/>
      <c r="AL1975" s="168"/>
      <c r="AM1975" s="168"/>
      <c r="AN1975" s="168"/>
      <c r="AO1975" s="168"/>
      <c r="AP1975" s="168"/>
      <c r="AQ1975" s="168"/>
      <c r="AR1975" s="168"/>
      <c r="AS1975" s="168"/>
      <c r="AT1975" s="168"/>
      <c r="AU1975" s="168"/>
    </row>
    <row r="1976" spans="26:47">
      <c r="Z1976" s="168"/>
      <c r="AA1976" s="168"/>
      <c r="AB1976" s="168"/>
      <c r="AC1976" s="168"/>
      <c r="AD1976" s="168"/>
      <c r="AE1976" s="168"/>
      <c r="AF1976" s="168"/>
      <c r="AG1976" s="169"/>
      <c r="AH1976" s="168"/>
      <c r="AI1976" s="168"/>
      <c r="AJ1976" s="168"/>
      <c r="AK1976" s="168"/>
      <c r="AL1976" s="168"/>
      <c r="AM1976" s="168"/>
      <c r="AN1976" s="168"/>
      <c r="AO1976" s="168"/>
      <c r="AP1976" s="168"/>
      <c r="AQ1976" s="168"/>
      <c r="AR1976" s="168"/>
      <c r="AS1976" s="168"/>
      <c r="AT1976" s="168"/>
      <c r="AU1976" s="168"/>
    </row>
    <row r="1977" spans="26:47">
      <c r="Z1977" s="168"/>
      <c r="AA1977" s="168"/>
      <c r="AB1977" s="168"/>
      <c r="AC1977" s="168"/>
      <c r="AD1977" s="168"/>
      <c r="AE1977" s="168"/>
      <c r="AF1977" s="168"/>
      <c r="AG1977" s="169"/>
      <c r="AH1977" s="168"/>
      <c r="AI1977" s="168"/>
      <c r="AJ1977" s="168"/>
      <c r="AK1977" s="168"/>
      <c r="AL1977" s="168"/>
      <c r="AM1977" s="168"/>
      <c r="AN1977" s="168"/>
      <c r="AO1977" s="168"/>
      <c r="AP1977" s="168"/>
      <c r="AQ1977" s="168"/>
      <c r="AR1977" s="168"/>
      <c r="AS1977" s="168"/>
      <c r="AT1977" s="168"/>
      <c r="AU1977" s="168"/>
    </row>
    <row r="1978" spans="26:47">
      <c r="Z1978" s="168"/>
      <c r="AA1978" s="168"/>
      <c r="AB1978" s="168"/>
      <c r="AC1978" s="168"/>
      <c r="AD1978" s="168"/>
      <c r="AE1978" s="168"/>
      <c r="AF1978" s="168"/>
      <c r="AG1978" s="169"/>
      <c r="AH1978" s="168"/>
      <c r="AI1978" s="168"/>
      <c r="AJ1978" s="168"/>
      <c r="AK1978" s="168"/>
      <c r="AL1978" s="168"/>
      <c r="AM1978" s="168"/>
      <c r="AN1978" s="168"/>
      <c r="AO1978" s="168"/>
      <c r="AP1978" s="168"/>
      <c r="AQ1978" s="168"/>
      <c r="AR1978" s="168"/>
      <c r="AS1978" s="168"/>
      <c r="AT1978" s="168"/>
      <c r="AU1978" s="168"/>
    </row>
    <row r="1979" spans="26:47">
      <c r="Z1979" s="168"/>
      <c r="AA1979" s="168"/>
      <c r="AB1979" s="168"/>
      <c r="AC1979" s="168"/>
      <c r="AD1979" s="168"/>
      <c r="AE1979" s="168"/>
      <c r="AF1979" s="168"/>
      <c r="AG1979" s="169"/>
      <c r="AH1979" s="168"/>
      <c r="AI1979" s="168"/>
      <c r="AJ1979" s="168"/>
      <c r="AK1979" s="168"/>
      <c r="AL1979" s="168"/>
      <c r="AM1979" s="168"/>
      <c r="AN1979" s="168"/>
      <c r="AO1979" s="168"/>
      <c r="AP1979" s="168"/>
      <c r="AQ1979" s="168"/>
      <c r="AR1979" s="168"/>
      <c r="AS1979" s="168"/>
      <c r="AT1979" s="168"/>
      <c r="AU1979" s="168"/>
    </row>
    <row r="1980" spans="26:47">
      <c r="Z1980" s="168"/>
      <c r="AA1980" s="168"/>
      <c r="AB1980" s="168"/>
      <c r="AC1980" s="168"/>
      <c r="AD1980" s="168"/>
      <c r="AE1980" s="168"/>
      <c r="AF1980" s="168"/>
      <c r="AG1980" s="169"/>
      <c r="AH1980" s="168"/>
      <c r="AI1980" s="168"/>
      <c r="AJ1980" s="168"/>
      <c r="AK1980" s="168"/>
      <c r="AL1980" s="168"/>
      <c r="AM1980" s="168"/>
      <c r="AN1980" s="168"/>
      <c r="AO1980" s="168"/>
      <c r="AP1980" s="168"/>
      <c r="AQ1980" s="168"/>
      <c r="AR1980" s="168"/>
      <c r="AS1980" s="168"/>
      <c r="AT1980" s="168"/>
      <c r="AU1980" s="168"/>
    </row>
    <row r="1981" spans="26:47">
      <c r="Z1981" s="168"/>
      <c r="AA1981" s="168"/>
      <c r="AB1981" s="168"/>
      <c r="AC1981" s="168"/>
      <c r="AD1981" s="168"/>
      <c r="AE1981" s="168"/>
      <c r="AF1981" s="168"/>
      <c r="AG1981" s="169"/>
      <c r="AH1981" s="168"/>
      <c r="AI1981" s="168"/>
      <c r="AJ1981" s="168"/>
      <c r="AK1981" s="168"/>
      <c r="AL1981" s="168"/>
      <c r="AM1981" s="168"/>
      <c r="AN1981" s="168"/>
      <c r="AO1981" s="168"/>
      <c r="AP1981" s="168"/>
      <c r="AQ1981" s="168"/>
      <c r="AR1981" s="168"/>
      <c r="AS1981" s="168"/>
      <c r="AT1981" s="168"/>
      <c r="AU1981" s="168"/>
    </row>
    <row r="1982" spans="26:47">
      <c r="Z1982" s="168"/>
      <c r="AA1982" s="168"/>
      <c r="AB1982" s="168"/>
      <c r="AC1982" s="168"/>
      <c r="AD1982" s="168"/>
      <c r="AE1982" s="168"/>
      <c r="AF1982" s="168"/>
      <c r="AG1982" s="169"/>
      <c r="AH1982" s="168"/>
      <c r="AI1982" s="168"/>
      <c r="AJ1982" s="168"/>
      <c r="AK1982" s="168"/>
      <c r="AL1982" s="168"/>
      <c r="AM1982" s="168"/>
      <c r="AN1982" s="168"/>
      <c r="AO1982" s="168"/>
      <c r="AP1982" s="168"/>
      <c r="AQ1982" s="168"/>
      <c r="AR1982" s="168"/>
      <c r="AS1982" s="168"/>
      <c r="AT1982" s="168"/>
      <c r="AU1982" s="168"/>
    </row>
    <row r="1983" spans="26:47">
      <c r="Z1983" s="168"/>
      <c r="AA1983" s="168"/>
      <c r="AB1983" s="168"/>
      <c r="AC1983" s="168"/>
      <c r="AD1983" s="168"/>
      <c r="AE1983" s="168"/>
      <c r="AF1983" s="168"/>
      <c r="AG1983" s="169"/>
      <c r="AH1983" s="168"/>
      <c r="AI1983" s="168"/>
      <c r="AJ1983" s="168"/>
      <c r="AK1983" s="168"/>
      <c r="AL1983" s="168"/>
      <c r="AM1983" s="168"/>
      <c r="AN1983" s="168"/>
      <c r="AO1983" s="168"/>
      <c r="AP1983" s="168"/>
      <c r="AQ1983" s="168"/>
      <c r="AR1983" s="168"/>
      <c r="AS1983" s="168"/>
      <c r="AT1983" s="168"/>
      <c r="AU1983" s="168"/>
    </row>
    <row r="1984" spans="26:47">
      <c r="Z1984" s="168"/>
      <c r="AA1984" s="168"/>
      <c r="AB1984" s="168"/>
      <c r="AC1984" s="168"/>
      <c r="AD1984" s="168"/>
      <c r="AE1984" s="168"/>
      <c r="AF1984" s="168"/>
      <c r="AG1984" s="169"/>
      <c r="AH1984" s="168"/>
      <c r="AI1984" s="168"/>
      <c r="AJ1984" s="168"/>
      <c r="AK1984" s="168"/>
      <c r="AL1984" s="168"/>
      <c r="AM1984" s="168"/>
      <c r="AN1984" s="168"/>
      <c r="AO1984" s="168"/>
      <c r="AP1984" s="168"/>
      <c r="AQ1984" s="168"/>
      <c r="AR1984" s="168"/>
      <c r="AS1984" s="168"/>
      <c r="AT1984" s="168"/>
      <c r="AU1984" s="168"/>
    </row>
    <row r="1985" spans="26:47">
      <c r="Z1985" s="168"/>
      <c r="AA1985" s="168"/>
      <c r="AB1985" s="168"/>
      <c r="AC1985" s="168"/>
      <c r="AD1985" s="168"/>
      <c r="AE1985" s="168"/>
      <c r="AF1985" s="168"/>
      <c r="AG1985" s="169"/>
      <c r="AH1985" s="168"/>
      <c r="AI1985" s="168"/>
      <c r="AJ1985" s="168"/>
      <c r="AK1985" s="168"/>
      <c r="AL1985" s="168"/>
      <c r="AM1985" s="168"/>
      <c r="AN1985" s="168"/>
      <c r="AO1985" s="168"/>
      <c r="AP1985" s="168"/>
      <c r="AQ1985" s="168"/>
      <c r="AR1985" s="168"/>
      <c r="AS1985" s="168"/>
      <c r="AT1985" s="168"/>
      <c r="AU1985" s="168"/>
    </row>
    <row r="1986" spans="26:47">
      <c r="Z1986" s="168"/>
      <c r="AA1986" s="168"/>
      <c r="AB1986" s="168"/>
      <c r="AC1986" s="168"/>
      <c r="AD1986" s="168"/>
      <c r="AE1986" s="168"/>
      <c r="AF1986" s="168"/>
      <c r="AG1986" s="169"/>
      <c r="AH1986" s="168"/>
      <c r="AI1986" s="168"/>
      <c r="AJ1986" s="168"/>
      <c r="AK1986" s="168"/>
      <c r="AL1986" s="168"/>
      <c r="AM1986" s="168"/>
      <c r="AN1986" s="168"/>
      <c r="AO1986" s="168"/>
      <c r="AP1986" s="168"/>
      <c r="AQ1986" s="168"/>
      <c r="AR1986" s="168"/>
      <c r="AS1986" s="168"/>
      <c r="AT1986" s="168"/>
      <c r="AU1986" s="168"/>
    </row>
    <row r="1987" spans="26:47">
      <c r="Z1987" s="168"/>
      <c r="AA1987" s="168"/>
      <c r="AB1987" s="168"/>
      <c r="AC1987" s="168"/>
      <c r="AD1987" s="168"/>
      <c r="AE1987" s="168"/>
      <c r="AF1987" s="168"/>
      <c r="AG1987" s="169"/>
      <c r="AH1987" s="168"/>
      <c r="AI1987" s="168"/>
      <c r="AJ1987" s="168"/>
      <c r="AK1987" s="168"/>
      <c r="AL1987" s="168"/>
      <c r="AM1987" s="168"/>
      <c r="AN1987" s="168"/>
      <c r="AO1987" s="168"/>
      <c r="AP1987" s="168"/>
      <c r="AQ1987" s="168"/>
      <c r="AR1987" s="168"/>
      <c r="AS1987" s="168"/>
      <c r="AT1987" s="168"/>
      <c r="AU1987" s="168"/>
    </row>
    <row r="1988" spans="26:47">
      <c r="Z1988" s="168"/>
      <c r="AA1988" s="168"/>
      <c r="AB1988" s="168"/>
      <c r="AC1988" s="168"/>
      <c r="AD1988" s="168"/>
      <c r="AE1988" s="168"/>
      <c r="AF1988" s="168"/>
      <c r="AG1988" s="169"/>
      <c r="AH1988" s="168"/>
      <c r="AI1988" s="168"/>
      <c r="AJ1988" s="168"/>
      <c r="AK1988" s="168"/>
      <c r="AL1988" s="168"/>
      <c r="AM1988" s="168"/>
      <c r="AN1988" s="168"/>
      <c r="AO1988" s="168"/>
      <c r="AP1988" s="168"/>
      <c r="AQ1988" s="168"/>
      <c r="AR1988" s="168"/>
      <c r="AS1988" s="168"/>
      <c r="AT1988" s="168"/>
      <c r="AU1988" s="168"/>
    </row>
    <row r="1989" spans="26:47">
      <c r="Z1989" s="168"/>
      <c r="AA1989" s="168"/>
      <c r="AB1989" s="168"/>
      <c r="AC1989" s="168"/>
      <c r="AD1989" s="168"/>
      <c r="AE1989" s="168"/>
      <c r="AF1989" s="168"/>
      <c r="AG1989" s="169"/>
      <c r="AH1989" s="168"/>
      <c r="AI1989" s="168"/>
      <c r="AJ1989" s="168"/>
      <c r="AK1989" s="168"/>
      <c r="AL1989" s="168"/>
      <c r="AM1989" s="168"/>
      <c r="AN1989" s="168"/>
      <c r="AO1989" s="168"/>
      <c r="AP1989" s="168"/>
      <c r="AQ1989" s="168"/>
      <c r="AR1989" s="168"/>
      <c r="AS1989" s="168"/>
      <c r="AT1989" s="168"/>
      <c r="AU1989" s="168"/>
    </row>
    <row r="1990" spans="26:47">
      <c r="AA1990" s="68"/>
      <c r="AB1990" s="68"/>
      <c r="AC1990" s="68"/>
      <c r="AD1990" s="68"/>
      <c r="AE1990" s="68"/>
      <c r="AG1990" s="167"/>
      <c r="AN1990" s="68"/>
      <c r="AO1990" s="68"/>
      <c r="AP1990" s="68"/>
      <c r="AQ1990" s="68"/>
      <c r="AR1990" s="68"/>
      <c r="AS1990" s="68"/>
      <c r="AT1990" s="68"/>
      <c r="AU1990" s="68"/>
    </row>
    <row r="1991" spans="26:47">
      <c r="AA1991" s="68"/>
      <c r="AB1991" s="68"/>
      <c r="AC1991" s="68"/>
      <c r="AD1991" s="68"/>
      <c r="AE1991" s="68"/>
      <c r="AG1991" s="167"/>
      <c r="AN1991" s="68"/>
      <c r="AO1991" s="68"/>
      <c r="AP1991" s="68"/>
      <c r="AQ1991" s="68"/>
      <c r="AR1991" s="68"/>
      <c r="AS1991" s="68"/>
      <c r="AT1991" s="68"/>
      <c r="AU1991" s="68"/>
    </row>
    <row r="1992" spans="26:47">
      <c r="AA1992" s="68"/>
      <c r="AB1992" s="68"/>
      <c r="AC1992" s="68"/>
      <c r="AD1992" s="68"/>
      <c r="AE1992" s="68"/>
      <c r="AG1992" s="167"/>
      <c r="AN1992" s="68"/>
      <c r="AO1992" s="68"/>
      <c r="AP1992" s="68"/>
      <c r="AQ1992" s="68"/>
      <c r="AR1992" s="68"/>
      <c r="AS1992" s="68"/>
      <c r="AT1992" s="68"/>
      <c r="AU1992" s="68"/>
    </row>
    <row r="1993" spans="26:47">
      <c r="AA1993" s="68"/>
      <c r="AB1993" s="68"/>
      <c r="AC1993" s="68"/>
      <c r="AD1993" s="68"/>
      <c r="AE1993" s="68"/>
      <c r="AG1993" s="167"/>
      <c r="AN1993" s="68"/>
      <c r="AO1993" s="68"/>
      <c r="AP1993" s="68"/>
      <c r="AQ1993" s="68"/>
      <c r="AR1993" s="68"/>
      <c r="AS1993" s="68"/>
      <c r="AT1993" s="68"/>
      <c r="AU1993" s="68"/>
    </row>
    <row r="1994" spans="26:47">
      <c r="AA1994" s="68"/>
      <c r="AB1994" s="68"/>
      <c r="AC1994" s="68"/>
      <c r="AD1994" s="68"/>
      <c r="AE1994" s="68"/>
      <c r="AG1994" s="167"/>
      <c r="AN1994" s="68"/>
      <c r="AO1994" s="68"/>
      <c r="AP1994" s="68"/>
      <c r="AQ1994" s="68"/>
      <c r="AR1994" s="68"/>
      <c r="AS1994" s="68"/>
      <c r="AT1994" s="68"/>
      <c r="AU1994" s="68"/>
    </row>
    <row r="1995" spans="26:47">
      <c r="AA1995" s="68"/>
      <c r="AB1995" s="68"/>
      <c r="AC1995" s="68"/>
      <c r="AD1995" s="68"/>
      <c r="AE1995" s="68"/>
      <c r="AG1995" s="167"/>
      <c r="AN1995" s="68"/>
      <c r="AO1995" s="68"/>
      <c r="AP1995" s="68"/>
      <c r="AQ1995" s="68"/>
      <c r="AR1995" s="68"/>
      <c r="AS1995" s="68"/>
      <c r="AT1995" s="68"/>
      <c r="AU1995" s="68"/>
    </row>
    <row r="1996" spans="26:47">
      <c r="AA1996" s="68"/>
      <c r="AB1996" s="68"/>
      <c r="AC1996" s="68"/>
      <c r="AD1996" s="68"/>
      <c r="AE1996" s="68"/>
      <c r="AG1996" s="167"/>
      <c r="AN1996" s="68"/>
      <c r="AO1996" s="68"/>
      <c r="AP1996" s="68"/>
      <c r="AQ1996" s="68"/>
      <c r="AR1996" s="68"/>
      <c r="AS1996" s="68"/>
      <c r="AT1996" s="68"/>
      <c r="AU1996" s="68"/>
    </row>
    <row r="1997" spans="26:47">
      <c r="AA1997" s="68"/>
      <c r="AB1997" s="68"/>
      <c r="AC1997" s="68"/>
      <c r="AD1997" s="68"/>
      <c r="AE1997" s="68"/>
      <c r="AG1997" s="167"/>
      <c r="AN1997" s="68"/>
      <c r="AO1997" s="68"/>
      <c r="AP1997" s="68"/>
      <c r="AQ1997" s="68"/>
      <c r="AR1997" s="68"/>
      <c r="AS1997" s="68"/>
      <c r="AT1997" s="68"/>
      <c r="AU1997" s="68"/>
    </row>
    <row r="1998" spans="26:47">
      <c r="AA1998" s="68"/>
      <c r="AB1998" s="68"/>
      <c r="AC1998" s="68"/>
      <c r="AD1998" s="68"/>
      <c r="AE1998" s="68"/>
      <c r="AG1998" s="167"/>
      <c r="AN1998" s="68"/>
      <c r="AO1998" s="68"/>
      <c r="AP1998" s="68"/>
      <c r="AQ1998" s="68"/>
      <c r="AR1998" s="68"/>
      <c r="AS1998" s="68"/>
      <c r="AT1998" s="68"/>
      <c r="AU1998" s="68"/>
    </row>
    <row r="1999" spans="26:47">
      <c r="AA1999" s="68"/>
      <c r="AB1999" s="68"/>
      <c r="AC1999" s="68"/>
      <c r="AD1999" s="68"/>
      <c r="AE1999" s="68"/>
      <c r="AG1999" s="167"/>
      <c r="AN1999" s="68"/>
      <c r="AO1999" s="68"/>
      <c r="AP1999" s="68"/>
      <c r="AQ1999" s="68"/>
      <c r="AR1999" s="68"/>
      <c r="AS1999" s="68"/>
      <c r="AT1999" s="68"/>
      <c r="AU1999" s="68"/>
    </row>
    <row r="2000" spans="26:47">
      <c r="AA2000" s="68"/>
      <c r="AB2000" s="68"/>
      <c r="AC2000" s="68"/>
      <c r="AD2000" s="68"/>
      <c r="AE2000" s="68"/>
      <c r="AG2000" s="167"/>
      <c r="AN2000" s="68"/>
      <c r="AO2000" s="68"/>
      <c r="AP2000" s="68"/>
      <c r="AQ2000" s="68"/>
      <c r="AR2000" s="68"/>
      <c r="AS2000" s="68"/>
      <c r="AT2000" s="68"/>
      <c r="AU2000" s="68"/>
    </row>
    <row r="2001" spans="27:47">
      <c r="AA2001" s="68"/>
      <c r="AB2001" s="68"/>
      <c r="AC2001" s="68"/>
      <c r="AD2001" s="68"/>
      <c r="AE2001" s="68"/>
      <c r="AG2001" s="167"/>
      <c r="AN2001" s="68"/>
      <c r="AO2001" s="68"/>
      <c r="AP2001" s="68"/>
      <c r="AQ2001" s="68"/>
      <c r="AR2001" s="68"/>
      <c r="AS2001" s="68"/>
      <c r="AT2001" s="68"/>
      <c r="AU2001" s="68"/>
    </row>
    <row r="2002" spans="27:47">
      <c r="AA2002" s="68"/>
      <c r="AB2002" s="68"/>
      <c r="AC2002" s="68"/>
      <c r="AD2002" s="68"/>
      <c r="AE2002" s="68"/>
      <c r="AG2002" s="167"/>
      <c r="AN2002" s="68"/>
      <c r="AO2002" s="68"/>
      <c r="AP2002" s="68"/>
      <c r="AQ2002" s="68"/>
      <c r="AR2002" s="68"/>
      <c r="AS2002" s="68"/>
      <c r="AT2002" s="68"/>
      <c r="AU2002" s="68"/>
    </row>
    <row r="2003" spans="27:47">
      <c r="AA2003" s="68"/>
      <c r="AB2003" s="68"/>
      <c r="AC2003" s="68"/>
      <c r="AD2003" s="68"/>
      <c r="AE2003" s="68"/>
      <c r="AG2003" s="167"/>
      <c r="AN2003" s="68"/>
      <c r="AO2003" s="68"/>
      <c r="AP2003" s="68"/>
      <c r="AQ2003" s="68"/>
      <c r="AR2003" s="68"/>
      <c r="AS2003" s="68"/>
      <c r="AT2003" s="68"/>
      <c r="AU2003" s="68"/>
    </row>
    <row r="2004" spans="27:47">
      <c r="AA2004" s="68"/>
      <c r="AB2004" s="68"/>
      <c r="AC2004" s="68"/>
      <c r="AD2004" s="68"/>
      <c r="AE2004" s="68"/>
      <c r="AG2004" s="167"/>
      <c r="AN2004" s="68"/>
      <c r="AO2004" s="68"/>
      <c r="AP2004" s="68"/>
      <c r="AQ2004" s="68"/>
      <c r="AR2004" s="68"/>
      <c r="AS2004" s="68"/>
      <c r="AT2004" s="68"/>
      <c r="AU2004" s="68"/>
    </row>
    <row r="2005" spans="27:47">
      <c r="AA2005" s="68"/>
      <c r="AB2005" s="68"/>
      <c r="AC2005" s="68"/>
      <c r="AD2005" s="68"/>
      <c r="AE2005" s="68"/>
      <c r="AG2005" s="167"/>
      <c r="AN2005" s="68"/>
      <c r="AO2005" s="68"/>
      <c r="AP2005" s="68"/>
      <c r="AQ2005" s="68"/>
      <c r="AR2005" s="68"/>
      <c r="AS2005" s="68"/>
      <c r="AT2005" s="68"/>
      <c r="AU2005" s="68"/>
    </row>
    <row r="2006" spans="27:47">
      <c r="AA2006" s="68"/>
      <c r="AB2006" s="68"/>
      <c r="AC2006" s="68"/>
      <c r="AD2006" s="68"/>
      <c r="AE2006" s="68"/>
      <c r="AG2006" s="167"/>
      <c r="AN2006" s="68"/>
      <c r="AO2006" s="68"/>
      <c r="AP2006" s="68"/>
      <c r="AQ2006" s="68"/>
      <c r="AR2006" s="68"/>
      <c r="AS2006" s="68"/>
      <c r="AT2006" s="68"/>
      <c r="AU2006" s="68"/>
    </row>
    <row r="2007" spans="27:47">
      <c r="AA2007" s="68"/>
      <c r="AB2007" s="68"/>
      <c r="AC2007" s="68"/>
      <c r="AD2007" s="68"/>
      <c r="AE2007" s="68"/>
      <c r="AG2007" s="167"/>
      <c r="AN2007" s="68"/>
      <c r="AO2007" s="68"/>
      <c r="AP2007" s="68"/>
      <c r="AQ2007" s="68"/>
      <c r="AR2007" s="68"/>
      <c r="AS2007" s="68"/>
      <c r="AT2007" s="68"/>
      <c r="AU2007" s="68"/>
    </row>
    <row r="2008" spans="27:47">
      <c r="AA2008" s="68"/>
      <c r="AB2008" s="68"/>
      <c r="AC2008" s="68"/>
      <c r="AD2008" s="68"/>
      <c r="AE2008" s="68"/>
      <c r="AG2008" s="167"/>
      <c r="AN2008" s="68"/>
      <c r="AO2008" s="68"/>
      <c r="AP2008" s="68"/>
      <c r="AQ2008" s="68"/>
      <c r="AR2008" s="68"/>
      <c r="AS2008" s="68"/>
      <c r="AT2008" s="68"/>
      <c r="AU2008" s="68"/>
    </row>
    <row r="2009" spans="27:47">
      <c r="AA2009" s="68"/>
      <c r="AB2009" s="68"/>
      <c r="AC2009" s="68"/>
      <c r="AD2009" s="68"/>
      <c r="AE2009" s="68"/>
      <c r="AG2009" s="167"/>
      <c r="AN2009" s="68"/>
      <c r="AO2009" s="68"/>
      <c r="AP2009" s="68"/>
      <c r="AQ2009" s="68"/>
      <c r="AR2009" s="68"/>
      <c r="AS2009" s="68"/>
      <c r="AT2009" s="68"/>
      <c r="AU2009" s="68"/>
    </row>
    <row r="2010" spans="27:47">
      <c r="AA2010" s="68"/>
      <c r="AB2010" s="68"/>
      <c r="AC2010" s="68"/>
      <c r="AD2010" s="68"/>
      <c r="AE2010" s="68"/>
      <c r="AG2010" s="167"/>
      <c r="AN2010" s="68"/>
      <c r="AO2010" s="68"/>
      <c r="AP2010" s="68"/>
      <c r="AQ2010" s="68"/>
      <c r="AR2010" s="68"/>
      <c r="AS2010" s="68"/>
      <c r="AT2010" s="68"/>
      <c r="AU2010" s="68"/>
    </row>
    <row r="2011" spans="27:47">
      <c r="AA2011" s="68"/>
      <c r="AB2011" s="68"/>
      <c r="AC2011" s="68"/>
      <c r="AD2011" s="68"/>
      <c r="AE2011" s="68"/>
      <c r="AG2011" s="167"/>
      <c r="AN2011" s="68"/>
      <c r="AO2011" s="68"/>
      <c r="AP2011" s="68"/>
      <c r="AQ2011" s="68"/>
      <c r="AR2011" s="68"/>
      <c r="AS2011" s="68"/>
      <c r="AT2011" s="68"/>
      <c r="AU2011" s="68"/>
    </row>
    <row r="2012" spans="27:47">
      <c r="AA2012" s="68"/>
      <c r="AB2012" s="68"/>
      <c r="AC2012" s="68"/>
      <c r="AD2012" s="68"/>
      <c r="AE2012" s="68"/>
      <c r="AG2012" s="167"/>
      <c r="AN2012" s="68"/>
      <c r="AO2012" s="68"/>
      <c r="AP2012" s="68"/>
      <c r="AQ2012" s="68"/>
      <c r="AR2012" s="68"/>
      <c r="AS2012" s="68"/>
      <c r="AT2012" s="68"/>
      <c r="AU2012" s="68"/>
    </row>
    <row r="2013" spans="27:47">
      <c r="AA2013" s="68"/>
      <c r="AB2013" s="68"/>
      <c r="AC2013" s="68"/>
      <c r="AD2013" s="68"/>
      <c r="AE2013" s="68"/>
      <c r="AG2013" s="167"/>
      <c r="AN2013" s="68"/>
      <c r="AO2013" s="68"/>
      <c r="AP2013" s="68"/>
      <c r="AQ2013" s="68"/>
      <c r="AR2013" s="68"/>
      <c r="AS2013" s="68"/>
      <c r="AT2013" s="68"/>
      <c r="AU2013" s="68"/>
    </row>
    <row r="2014" spans="27:47">
      <c r="AA2014" s="68"/>
      <c r="AB2014" s="68"/>
      <c r="AC2014" s="68"/>
      <c r="AD2014" s="68"/>
      <c r="AE2014" s="68"/>
      <c r="AG2014" s="167"/>
      <c r="AN2014" s="68"/>
      <c r="AO2014" s="68"/>
      <c r="AP2014" s="68"/>
      <c r="AQ2014" s="68"/>
      <c r="AR2014" s="68"/>
      <c r="AS2014" s="68"/>
      <c r="AT2014" s="68"/>
      <c r="AU2014" s="68"/>
    </row>
    <row r="2015" spans="27:47">
      <c r="AA2015" s="68"/>
      <c r="AB2015" s="68"/>
      <c r="AC2015" s="68"/>
      <c r="AD2015" s="68"/>
      <c r="AE2015" s="68"/>
      <c r="AG2015" s="167"/>
      <c r="AN2015" s="68"/>
      <c r="AO2015" s="68"/>
      <c r="AP2015" s="68"/>
      <c r="AQ2015" s="68"/>
      <c r="AR2015" s="68"/>
      <c r="AS2015" s="68"/>
      <c r="AT2015" s="68"/>
      <c r="AU2015" s="68"/>
    </row>
    <row r="2016" spans="27:47">
      <c r="AA2016" s="68"/>
      <c r="AB2016" s="68"/>
      <c r="AC2016" s="68"/>
      <c r="AD2016" s="68"/>
      <c r="AE2016" s="68"/>
      <c r="AG2016" s="167"/>
      <c r="AN2016" s="68"/>
      <c r="AO2016" s="68"/>
      <c r="AP2016" s="68"/>
      <c r="AQ2016" s="68"/>
      <c r="AR2016" s="68"/>
      <c r="AS2016" s="68"/>
      <c r="AT2016" s="68"/>
      <c r="AU2016" s="68"/>
    </row>
    <row r="2017" spans="27:47">
      <c r="AA2017" s="68"/>
      <c r="AB2017" s="68"/>
      <c r="AC2017" s="68"/>
      <c r="AD2017" s="68"/>
      <c r="AE2017" s="68"/>
      <c r="AG2017" s="167"/>
      <c r="AN2017" s="68"/>
      <c r="AO2017" s="68"/>
      <c r="AP2017" s="68"/>
      <c r="AQ2017" s="68"/>
      <c r="AR2017" s="68"/>
      <c r="AS2017" s="68"/>
      <c r="AT2017" s="68"/>
      <c r="AU2017" s="68"/>
    </row>
    <row r="2018" spans="27:47">
      <c r="AA2018" s="68"/>
      <c r="AB2018" s="68"/>
      <c r="AC2018" s="68"/>
      <c r="AD2018" s="68"/>
      <c r="AE2018" s="68"/>
      <c r="AG2018" s="167"/>
      <c r="AN2018" s="68"/>
      <c r="AO2018" s="68"/>
      <c r="AP2018" s="68"/>
      <c r="AQ2018" s="68"/>
      <c r="AR2018" s="68"/>
      <c r="AS2018" s="68"/>
      <c r="AT2018" s="68"/>
      <c r="AU2018" s="68"/>
    </row>
    <row r="2019" spans="27:47">
      <c r="AA2019" s="68"/>
      <c r="AB2019" s="68"/>
      <c r="AC2019" s="68"/>
      <c r="AD2019" s="68"/>
      <c r="AE2019" s="68"/>
      <c r="AG2019" s="167"/>
      <c r="AN2019" s="68"/>
      <c r="AO2019" s="68"/>
      <c r="AP2019" s="68"/>
      <c r="AQ2019" s="68"/>
      <c r="AR2019" s="68"/>
      <c r="AS2019" s="68"/>
      <c r="AT2019" s="68"/>
      <c r="AU2019" s="68"/>
    </row>
    <row r="2020" spans="27:47">
      <c r="AA2020" s="68"/>
      <c r="AB2020" s="68"/>
      <c r="AC2020" s="68"/>
      <c r="AD2020" s="68"/>
      <c r="AE2020" s="68"/>
      <c r="AG2020" s="167"/>
      <c r="AN2020" s="68"/>
      <c r="AO2020" s="68"/>
      <c r="AP2020" s="68"/>
      <c r="AQ2020" s="68"/>
      <c r="AR2020" s="68"/>
      <c r="AS2020" s="68"/>
      <c r="AT2020" s="68"/>
      <c r="AU2020" s="68"/>
    </row>
    <row r="2021" spans="27:47">
      <c r="AA2021" s="68"/>
      <c r="AB2021" s="68"/>
      <c r="AC2021" s="68"/>
      <c r="AD2021" s="68"/>
      <c r="AE2021" s="68"/>
      <c r="AG2021" s="167"/>
      <c r="AN2021" s="68"/>
      <c r="AO2021" s="68"/>
      <c r="AP2021" s="68"/>
      <c r="AQ2021" s="68"/>
      <c r="AR2021" s="68"/>
      <c r="AS2021" s="68"/>
      <c r="AT2021" s="68"/>
      <c r="AU2021" s="68"/>
    </row>
    <row r="2022" spans="27:47">
      <c r="AA2022" s="68"/>
      <c r="AB2022" s="68"/>
      <c r="AC2022" s="68"/>
      <c r="AD2022" s="68"/>
      <c r="AE2022" s="68"/>
      <c r="AG2022" s="167"/>
      <c r="AN2022" s="68"/>
      <c r="AO2022" s="68"/>
      <c r="AP2022" s="68"/>
      <c r="AQ2022" s="68"/>
      <c r="AR2022" s="68"/>
      <c r="AS2022" s="68"/>
      <c r="AT2022" s="68"/>
      <c r="AU2022" s="68"/>
    </row>
    <row r="2023" spans="27:47">
      <c r="AA2023" s="68"/>
      <c r="AB2023" s="68"/>
      <c r="AC2023" s="68"/>
      <c r="AD2023" s="68"/>
      <c r="AE2023" s="68"/>
      <c r="AG2023" s="167"/>
      <c r="AN2023" s="68"/>
      <c r="AO2023" s="68"/>
      <c r="AP2023" s="68"/>
      <c r="AQ2023" s="68"/>
      <c r="AR2023" s="68"/>
      <c r="AS2023" s="68"/>
      <c r="AT2023" s="68"/>
      <c r="AU2023" s="68"/>
    </row>
    <row r="2024" spans="27:47">
      <c r="AA2024" s="68"/>
      <c r="AB2024" s="68"/>
      <c r="AC2024" s="68"/>
      <c r="AD2024" s="68"/>
      <c r="AE2024" s="68"/>
      <c r="AG2024" s="167"/>
      <c r="AN2024" s="68"/>
      <c r="AO2024" s="68"/>
      <c r="AP2024" s="68"/>
      <c r="AQ2024" s="68"/>
      <c r="AR2024" s="68"/>
      <c r="AS2024" s="68"/>
      <c r="AT2024" s="68"/>
      <c r="AU2024" s="68"/>
    </row>
    <row r="2025" spans="27:47">
      <c r="AA2025" s="68"/>
      <c r="AB2025" s="68"/>
      <c r="AC2025" s="68"/>
      <c r="AD2025" s="68"/>
      <c r="AE2025" s="68"/>
      <c r="AG2025" s="167"/>
      <c r="AN2025" s="68"/>
      <c r="AO2025" s="68"/>
      <c r="AP2025" s="68"/>
      <c r="AQ2025" s="68"/>
      <c r="AR2025" s="68"/>
      <c r="AS2025" s="68"/>
      <c r="AT2025" s="68"/>
      <c r="AU2025" s="68"/>
    </row>
    <row r="2026" spans="27:47">
      <c r="AA2026" s="68"/>
      <c r="AB2026" s="68"/>
      <c r="AC2026" s="68"/>
      <c r="AD2026" s="68"/>
      <c r="AE2026" s="68"/>
      <c r="AG2026" s="167"/>
      <c r="AN2026" s="68"/>
      <c r="AO2026" s="68"/>
      <c r="AP2026" s="68"/>
      <c r="AQ2026" s="68"/>
      <c r="AR2026" s="68"/>
      <c r="AS2026" s="68"/>
      <c r="AT2026" s="68"/>
      <c r="AU2026" s="68"/>
    </row>
    <row r="2027" spans="27:47">
      <c r="AA2027" s="68"/>
      <c r="AB2027" s="68"/>
      <c r="AC2027" s="68"/>
      <c r="AD2027" s="68"/>
      <c r="AE2027" s="68"/>
      <c r="AG2027" s="167"/>
      <c r="AN2027" s="68"/>
      <c r="AO2027" s="68"/>
      <c r="AP2027" s="68"/>
      <c r="AQ2027" s="68"/>
      <c r="AR2027" s="68"/>
      <c r="AS2027" s="68"/>
      <c r="AT2027" s="68"/>
      <c r="AU2027" s="68"/>
    </row>
    <row r="2028" spans="27:47">
      <c r="AA2028" s="68"/>
      <c r="AB2028" s="68"/>
      <c r="AC2028" s="68"/>
      <c r="AD2028" s="68"/>
      <c r="AE2028" s="68"/>
      <c r="AG2028" s="167"/>
      <c r="AN2028" s="68"/>
      <c r="AO2028" s="68"/>
      <c r="AP2028" s="68"/>
      <c r="AQ2028" s="68"/>
      <c r="AR2028" s="68"/>
      <c r="AS2028" s="68"/>
      <c r="AT2028" s="68"/>
      <c r="AU2028" s="68"/>
    </row>
    <row r="2029" spans="27:47">
      <c r="AA2029" s="68"/>
      <c r="AB2029" s="68"/>
      <c r="AC2029" s="68"/>
      <c r="AD2029" s="68"/>
      <c r="AE2029" s="68"/>
      <c r="AG2029" s="167"/>
      <c r="AN2029" s="68"/>
      <c r="AO2029" s="68"/>
      <c r="AP2029" s="68"/>
      <c r="AQ2029" s="68"/>
      <c r="AR2029" s="68"/>
      <c r="AS2029" s="68"/>
      <c r="AT2029" s="68"/>
      <c r="AU2029" s="68"/>
    </row>
    <row r="2030" spans="27:47">
      <c r="AA2030" s="68"/>
      <c r="AB2030" s="68"/>
      <c r="AC2030" s="68"/>
      <c r="AD2030" s="68"/>
      <c r="AE2030" s="68"/>
      <c r="AG2030" s="167"/>
      <c r="AN2030" s="68"/>
      <c r="AO2030" s="68"/>
      <c r="AP2030" s="68"/>
      <c r="AQ2030" s="68"/>
      <c r="AR2030" s="68"/>
      <c r="AS2030" s="68"/>
      <c r="AT2030" s="68"/>
      <c r="AU2030" s="68"/>
    </row>
    <row r="2031" spans="27:47">
      <c r="AA2031" s="68"/>
      <c r="AB2031" s="68"/>
      <c r="AC2031" s="68"/>
      <c r="AD2031" s="68"/>
      <c r="AE2031" s="68"/>
      <c r="AG2031" s="167"/>
      <c r="AN2031" s="68"/>
      <c r="AO2031" s="68"/>
      <c r="AP2031" s="68"/>
      <c r="AQ2031" s="68"/>
      <c r="AR2031" s="68"/>
      <c r="AS2031" s="68"/>
      <c r="AT2031" s="68"/>
      <c r="AU2031" s="68"/>
    </row>
    <row r="2032" spans="27:47">
      <c r="AA2032" s="68"/>
      <c r="AB2032" s="68"/>
      <c r="AC2032" s="68"/>
      <c r="AD2032" s="68"/>
      <c r="AE2032" s="68"/>
      <c r="AG2032" s="167"/>
      <c r="AN2032" s="68"/>
      <c r="AO2032" s="68"/>
      <c r="AP2032" s="68"/>
      <c r="AQ2032" s="68"/>
      <c r="AR2032" s="68"/>
      <c r="AS2032" s="68"/>
      <c r="AT2032" s="68"/>
      <c r="AU2032" s="68"/>
    </row>
    <row r="2033" spans="27:47">
      <c r="AA2033" s="68"/>
      <c r="AB2033" s="68"/>
      <c r="AC2033" s="68"/>
      <c r="AD2033" s="68"/>
      <c r="AE2033" s="68"/>
      <c r="AG2033" s="167"/>
      <c r="AN2033" s="68"/>
      <c r="AO2033" s="68"/>
      <c r="AP2033" s="68"/>
      <c r="AQ2033" s="68"/>
      <c r="AR2033" s="68"/>
      <c r="AS2033" s="68"/>
      <c r="AT2033" s="68"/>
      <c r="AU2033" s="68"/>
    </row>
    <row r="2034" spans="27:47">
      <c r="AA2034" s="68"/>
      <c r="AB2034" s="68"/>
      <c r="AC2034" s="68"/>
      <c r="AD2034" s="68"/>
      <c r="AE2034" s="68"/>
      <c r="AG2034" s="167"/>
      <c r="AN2034" s="68"/>
      <c r="AO2034" s="68"/>
      <c r="AP2034" s="68"/>
      <c r="AQ2034" s="68"/>
      <c r="AR2034" s="68"/>
      <c r="AS2034" s="68"/>
      <c r="AT2034" s="68"/>
      <c r="AU2034" s="68"/>
    </row>
    <row r="2035" spans="27:47">
      <c r="AA2035" s="68"/>
      <c r="AB2035" s="68"/>
      <c r="AC2035" s="68"/>
      <c r="AD2035" s="68"/>
      <c r="AE2035" s="68"/>
      <c r="AG2035" s="167"/>
      <c r="AN2035" s="68"/>
      <c r="AO2035" s="68"/>
      <c r="AP2035" s="68"/>
      <c r="AQ2035" s="68"/>
      <c r="AR2035" s="68"/>
      <c r="AS2035" s="68"/>
      <c r="AT2035" s="68"/>
      <c r="AU2035" s="68"/>
    </row>
    <row r="2036" spans="27:47">
      <c r="AA2036" s="68"/>
      <c r="AB2036" s="68"/>
      <c r="AC2036" s="68"/>
      <c r="AD2036" s="68"/>
      <c r="AE2036" s="68"/>
      <c r="AG2036" s="167"/>
      <c r="AN2036" s="68"/>
      <c r="AO2036" s="68"/>
      <c r="AP2036" s="68"/>
      <c r="AQ2036" s="68"/>
      <c r="AR2036" s="68"/>
      <c r="AS2036" s="68"/>
      <c r="AT2036" s="68"/>
      <c r="AU2036" s="68"/>
    </row>
    <row r="2037" spans="27:47">
      <c r="AA2037" s="68"/>
      <c r="AB2037" s="68"/>
      <c r="AC2037" s="68"/>
      <c r="AD2037" s="68"/>
      <c r="AE2037" s="68"/>
      <c r="AG2037" s="167"/>
      <c r="AN2037" s="68"/>
      <c r="AO2037" s="68"/>
      <c r="AP2037" s="68"/>
      <c r="AQ2037" s="68"/>
      <c r="AR2037" s="68"/>
      <c r="AS2037" s="68"/>
      <c r="AT2037" s="68"/>
      <c r="AU2037" s="68"/>
    </row>
    <row r="2038" spans="27:47">
      <c r="AA2038" s="68"/>
      <c r="AB2038" s="68"/>
      <c r="AC2038" s="68"/>
      <c r="AD2038" s="68"/>
      <c r="AE2038" s="68"/>
      <c r="AG2038" s="167"/>
      <c r="AN2038" s="68"/>
      <c r="AO2038" s="68"/>
      <c r="AP2038" s="68"/>
      <c r="AQ2038" s="68"/>
      <c r="AR2038" s="68"/>
      <c r="AS2038" s="68"/>
      <c r="AT2038" s="68"/>
      <c r="AU2038" s="68"/>
    </row>
    <row r="2039" spans="27:47">
      <c r="AA2039" s="68"/>
      <c r="AB2039" s="68"/>
      <c r="AC2039" s="68"/>
      <c r="AD2039" s="68"/>
      <c r="AE2039" s="68"/>
      <c r="AG2039" s="167"/>
      <c r="AN2039" s="68"/>
      <c r="AO2039" s="68"/>
      <c r="AP2039" s="68"/>
      <c r="AQ2039" s="68"/>
      <c r="AR2039" s="68"/>
      <c r="AS2039" s="68"/>
      <c r="AT2039" s="68"/>
      <c r="AU2039" s="68"/>
    </row>
    <row r="2040" spans="27:47">
      <c r="AA2040" s="68"/>
      <c r="AB2040" s="68"/>
      <c r="AC2040" s="68"/>
      <c r="AD2040" s="68"/>
      <c r="AE2040" s="68"/>
      <c r="AG2040" s="167"/>
      <c r="AN2040" s="68"/>
      <c r="AO2040" s="68"/>
      <c r="AP2040" s="68"/>
      <c r="AQ2040" s="68"/>
      <c r="AR2040" s="68"/>
      <c r="AS2040" s="68"/>
      <c r="AT2040" s="68"/>
      <c r="AU2040" s="68"/>
    </row>
    <row r="2041" spans="27:47">
      <c r="AA2041" s="68"/>
      <c r="AB2041" s="68"/>
      <c r="AC2041" s="68"/>
      <c r="AD2041" s="68"/>
      <c r="AE2041" s="68"/>
      <c r="AG2041" s="167"/>
      <c r="AN2041" s="68"/>
      <c r="AO2041" s="68"/>
      <c r="AP2041" s="68"/>
      <c r="AQ2041" s="68"/>
      <c r="AR2041" s="68"/>
      <c r="AS2041" s="68"/>
      <c r="AT2041" s="68"/>
      <c r="AU2041" s="68"/>
    </row>
    <row r="2042" spans="27:47">
      <c r="AA2042" s="68"/>
      <c r="AB2042" s="68"/>
      <c r="AC2042" s="68"/>
      <c r="AD2042" s="68"/>
      <c r="AE2042" s="68"/>
      <c r="AG2042" s="167"/>
      <c r="AN2042" s="68"/>
      <c r="AO2042" s="68"/>
      <c r="AP2042" s="68"/>
      <c r="AQ2042" s="68"/>
      <c r="AR2042" s="68"/>
      <c r="AS2042" s="68"/>
      <c r="AT2042" s="68"/>
      <c r="AU2042" s="68"/>
    </row>
    <row r="2043" spans="27:47">
      <c r="AA2043" s="68"/>
      <c r="AB2043" s="68"/>
      <c r="AC2043" s="68"/>
      <c r="AD2043" s="68"/>
      <c r="AE2043" s="68"/>
      <c r="AG2043" s="167"/>
      <c r="AN2043" s="68"/>
      <c r="AO2043" s="68"/>
      <c r="AP2043" s="68"/>
      <c r="AQ2043" s="68"/>
      <c r="AR2043" s="68"/>
      <c r="AS2043" s="68"/>
      <c r="AT2043" s="68"/>
      <c r="AU2043" s="68"/>
    </row>
    <row r="2044" spans="27:47">
      <c r="AA2044" s="68"/>
      <c r="AB2044" s="68"/>
      <c r="AC2044" s="68"/>
      <c r="AD2044" s="68"/>
      <c r="AE2044" s="68"/>
      <c r="AG2044" s="167"/>
      <c r="AN2044" s="68"/>
      <c r="AO2044" s="68"/>
      <c r="AP2044" s="68"/>
      <c r="AQ2044" s="68"/>
      <c r="AR2044" s="68"/>
      <c r="AS2044" s="68"/>
      <c r="AT2044" s="68"/>
      <c r="AU2044" s="68"/>
    </row>
    <row r="2045" spans="27:47">
      <c r="AA2045" s="68"/>
      <c r="AB2045" s="68"/>
      <c r="AC2045" s="68"/>
      <c r="AD2045" s="68"/>
      <c r="AE2045" s="68"/>
      <c r="AG2045" s="167"/>
      <c r="AN2045" s="68"/>
      <c r="AO2045" s="68"/>
      <c r="AP2045" s="68"/>
      <c r="AQ2045" s="68"/>
      <c r="AR2045" s="68"/>
      <c r="AS2045" s="68"/>
      <c r="AT2045" s="68"/>
      <c r="AU2045" s="68"/>
    </row>
    <row r="2046" spans="27:47">
      <c r="AA2046" s="68"/>
      <c r="AB2046" s="68"/>
      <c r="AC2046" s="68"/>
      <c r="AD2046" s="68"/>
      <c r="AE2046" s="68"/>
      <c r="AG2046" s="167"/>
      <c r="AN2046" s="68"/>
      <c r="AO2046" s="68"/>
      <c r="AP2046" s="68"/>
      <c r="AQ2046" s="68"/>
      <c r="AR2046" s="68"/>
      <c r="AS2046" s="68"/>
      <c r="AT2046" s="68"/>
      <c r="AU2046" s="68"/>
    </row>
    <row r="2047" spans="27:47">
      <c r="AA2047" s="68"/>
      <c r="AB2047" s="68"/>
      <c r="AC2047" s="68"/>
      <c r="AD2047" s="68"/>
      <c r="AE2047" s="68"/>
      <c r="AG2047" s="167"/>
      <c r="AN2047" s="68"/>
      <c r="AO2047" s="68"/>
      <c r="AP2047" s="68"/>
      <c r="AQ2047" s="68"/>
      <c r="AR2047" s="68"/>
      <c r="AS2047" s="68"/>
      <c r="AT2047" s="68"/>
      <c r="AU2047" s="68"/>
    </row>
    <row r="2048" spans="27:47">
      <c r="AA2048" s="68"/>
      <c r="AB2048" s="68"/>
      <c r="AC2048" s="68"/>
      <c r="AD2048" s="68"/>
      <c r="AE2048" s="68"/>
      <c r="AG2048" s="167"/>
      <c r="AN2048" s="68"/>
      <c r="AO2048" s="68"/>
      <c r="AP2048" s="68"/>
      <c r="AQ2048" s="68"/>
      <c r="AR2048" s="68"/>
      <c r="AS2048" s="68"/>
      <c r="AT2048" s="68"/>
      <c r="AU2048" s="68"/>
    </row>
    <row r="2049" spans="27:47">
      <c r="AA2049" s="68"/>
      <c r="AB2049" s="68"/>
      <c r="AC2049" s="68"/>
      <c r="AD2049" s="68"/>
      <c r="AE2049" s="68"/>
      <c r="AG2049" s="167"/>
      <c r="AN2049" s="68"/>
      <c r="AO2049" s="68"/>
      <c r="AP2049" s="68"/>
      <c r="AQ2049" s="68"/>
      <c r="AR2049" s="68"/>
      <c r="AS2049" s="68"/>
      <c r="AT2049" s="68"/>
      <c r="AU2049" s="68"/>
    </row>
    <row r="2050" spans="27:47">
      <c r="AA2050" s="68"/>
      <c r="AB2050" s="68"/>
      <c r="AC2050" s="68"/>
      <c r="AD2050" s="68"/>
      <c r="AE2050" s="68"/>
      <c r="AG2050" s="167"/>
      <c r="AN2050" s="68"/>
      <c r="AO2050" s="68"/>
      <c r="AP2050" s="68"/>
      <c r="AQ2050" s="68"/>
      <c r="AR2050" s="68"/>
      <c r="AS2050" s="68"/>
      <c r="AT2050" s="68"/>
      <c r="AU2050" s="68"/>
    </row>
    <row r="2051" spans="27:47">
      <c r="AA2051" s="68"/>
      <c r="AB2051" s="68"/>
      <c r="AC2051" s="68"/>
      <c r="AD2051" s="68"/>
      <c r="AE2051" s="68"/>
      <c r="AG2051" s="167"/>
      <c r="AN2051" s="68"/>
      <c r="AO2051" s="68"/>
      <c r="AP2051" s="68"/>
      <c r="AQ2051" s="68"/>
      <c r="AR2051" s="68"/>
      <c r="AS2051" s="68"/>
      <c r="AT2051" s="68"/>
      <c r="AU2051" s="68"/>
    </row>
    <row r="2052" spans="27:47">
      <c r="AA2052" s="68"/>
      <c r="AB2052" s="68"/>
      <c r="AC2052" s="68"/>
      <c r="AD2052" s="68"/>
      <c r="AE2052" s="68"/>
      <c r="AG2052" s="167"/>
      <c r="AN2052" s="68"/>
      <c r="AO2052" s="68"/>
      <c r="AP2052" s="68"/>
      <c r="AQ2052" s="68"/>
      <c r="AR2052" s="68"/>
      <c r="AS2052" s="68"/>
      <c r="AT2052" s="68"/>
      <c r="AU2052" s="68"/>
    </row>
    <row r="2053" spans="27:47">
      <c r="AA2053" s="68"/>
      <c r="AB2053" s="68"/>
      <c r="AC2053" s="68"/>
      <c r="AD2053" s="68"/>
      <c r="AE2053" s="68"/>
      <c r="AG2053" s="167"/>
      <c r="AN2053" s="68"/>
      <c r="AO2053" s="68"/>
      <c r="AP2053" s="68"/>
      <c r="AQ2053" s="68"/>
      <c r="AR2053" s="68"/>
      <c r="AS2053" s="68"/>
      <c r="AT2053" s="68"/>
      <c r="AU2053" s="68"/>
    </row>
    <row r="2054" spans="27:47">
      <c r="AA2054" s="68"/>
      <c r="AB2054" s="68"/>
      <c r="AC2054" s="68"/>
      <c r="AD2054" s="68"/>
      <c r="AE2054" s="68"/>
      <c r="AG2054" s="167"/>
      <c r="AN2054" s="68"/>
      <c r="AO2054" s="68"/>
      <c r="AP2054" s="68"/>
      <c r="AQ2054" s="68"/>
      <c r="AR2054" s="68"/>
      <c r="AS2054" s="68"/>
      <c r="AT2054" s="68"/>
      <c r="AU2054" s="68"/>
    </row>
    <row r="2055" spans="27:47">
      <c r="AA2055" s="68"/>
      <c r="AB2055" s="68"/>
      <c r="AC2055" s="68"/>
      <c r="AD2055" s="68"/>
      <c r="AE2055" s="68"/>
      <c r="AG2055" s="167"/>
      <c r="AN2055" s="68"/>
      <c r="AO2055" s="68"/>
      <c r="AP2055" s="68"/>
      <c r="AQ2055" s="68"/>
      <c r="AR2055" s="68"/>
      <c r="AS2055" s="68"/>
      <c r="AT2055" s="68"/>
      <c r="AU2055" s="68"/>
    </row>
    <row r="2056" spans="27:47">
      <c r="AA2056" s="68"/>
      <c r="AB2056" s="68"/>
      <c r="AC2056" s="68"/>
      <c r="AD2056" s="68"/>
      <c r="AE2056" s="68"/>
      <c r="AG2056" s="167"/>
      <c r="AN2056" s="68"/>
      <c r="AO2056" s="68"/>
      <c r="AP2056" s="68"/>
      <c r="AQ2056" s="68"/>
      <c r="AR2056" s="68"/>
      <c r="AS2056" s="68"/>
      <c r="AT2056" s="68"/>
      <c r="AU2056" s="68"/>
    </row>
    <row r="2057" spans="27:47">
      <c r="AA2057" s="68"/>
      <c r="AB2057" s="68"/>
      <c r="AC2057" s="68"/>
      <c r="AD2057" s="68"/>
      <c r="AE2057" s="68"/>
      <c r="AG2057" s="167"/>
      <c r="AN2057" s="68"/>
      <c r="AO2057" s="68"/>
      <c r="AP2057" s="68"/>
      <c r="AQ2057" s="68"/>
      <c r="AR2057" s="68"/>
      <c r="AS2057" s="68"/>
      <c r="AT2057" s="68"/>
      <c r="AU2057" s="68"/>
    </row>
    <row r="2058" spans="27:47">
      <c r="AA2058" s="68"/>
      <c r="AB2058" s="68"/>
      <c r="AC2058" s="68"/>
      <c r="AD2058" s="68"/>
      <c r="AE2058" s="68"/>
      <c r="AG2058" s="167"/>
      <c r="AN2058" s="68"/>
      <c r="AO2058" s="68"/>
      <c r="AP2058" s="68"/>
      <c r="AQ2058" s="68"/>
      <c r="AR2058" s="68"/>
      <c r="AS2058" s="68"/>
      <c r="AT2058" s="68"/>
      <c r="AU2058" s="68"/>
    </row>
    <row r="2059" spans="27:47">
      <c r="AA2059" s="68"/>
      <c r="AB2059" s="68"/>
      <c r="AC2059" s="68"/>
      <c r="AD2059" s="68"/>
      <c r="AE2059" s="68"/>
      <c r="AG2059" s="167"/>
      <c r="AN2059" s="68"/>
      <c r="AO2059" s="68"/>
      <c r="AP2059" s="68"/>
      <c r="AQ2059" s="68"/>
      <c r="AR2059" s="68"/>
      <c r="AS2059" s="68"/>
      <c r="AT2059" s="68"/>
      <c r="AU2059" s="68"/>
    </row>
    <row r="2060" spans="27:47">
      <c r="AA2060" s="68"/>
      <c r="AB2060" s="68"/>
      <c r="AC2060" s="68"/>
      <c r="AD2060" s="68"/>
      <c r="AE2060" s="68"/>
      <c r="AG2060" s="167"/>
      <c r="AN2060" s="68"/>
      <c r="AO2060" s="68"/>
      <c r="AP2060" s="68"/>
      <c r="AQ2060" s="68"/>
      <c r="AR2060" s="68"/>
      <c r="AS2060" s="68"/>
      <c r="AT2060" s="68"/>
      <c r="AU2060" s="68"/>
    </row>
    <row r="2061" spans="27:47">
      <c r="AA2061" s="68"/>
      <c r="AB2061" s="68"/>
      <c r="AC2061" s="68"/>
      <c r="AD2061" s="68"/>
      <c r="AE2061" s="68"/>
      <c r="AG2061" s="167"/>
      <c r="AN2061" s="68"/>
      <c r="AO2061" s="68"/>
      <c r="AP2061" s="68"/>
      <c r="AQ2061" s="68"/>
      <c r="AR2061" s="68"/>
      <c r="AS2061" s="68"/>
      <c r="AT2061" s="68"/>
      <c r="AU2061" s="68"/>
    </row>
    <row r="2062" spans="27:47">
      <c r="AA2062" s="68"/>
      <c r="AB2062" s="68"/>
      <c r="AC2062" s="68"/>
      <c r="AD2062" s="68"/>
      <c r="AE2062" s="68"/>
      <c r="AG2062" s="167"/>
      <c r="AN2062" s="68"/>
      <c r="AO2062" s="68"/>
      <c r="AP2062" s="68"/>
      <c r="AQ2062" s="68"/>
      <c r="AR2062" s="68"/>
      <c r="AS2062" s="68"/>
      <c r="AT2062" s="68"/>
      <c r="AU2062" s="68"/>
    </row>
    <row r="2063" spans="27:47">
      <c r="AA2063" s="68"/>
      <c r="AB2063" s="68"/>
      <c r="AC2063" s="68"/>
      <c r="AD2063" s="68"/>
      <c r="AE2063" s="68"/>
      <c r="AG2063" s="167"/>
      <c r="AN2063" s="68"/>
      <c r="AO2063" s="68"/>
      <c r="AP2063" s="68"/>
      <c r="AQ2063" s="68"/>
      <c r="AR2063" s="68"/>
      <c r="AS2063" s="68"/>
      <c r="AT2063" s="68"/>
      <c r="AU2063" s="68"/>
    </row>
    <row r="2064" spans="27:47">
      <c r="AA2064" s="68"/>
      <c r="AB2064" s="68"/>
      <c r="AC2064" s="68"/>
      <c r="AD2064" s="68"/>
      <c r="AE2064" s="68"/>
      <c r="AG2064" s="167"/>
      <c r="AN2064" s="68"/>
      <c r="AO2064" s="68"/>
      <c r="AP2064" s="68"/>
      <c r="AQ2064" s="68"/>
      <c r="AR2064" s="68"/>
      <c r="AS2064" s="68"/>
      <c r="AT2064" s="68"/>
      <c r="AU2064" s="68"/>
    </row>
    <row r="2065" spans="27:47">
      <c r="AA2065" s="68"/>
      <c r="AB2065" s="68"/>
      <c r="AC2065" s="68"/>
      <c r="AD2065" s="68"/>
      <c r="AE2065" s="68"/>
      <c r="AG2065" s="167"/>
      <c r="AN2065" s="68"/>
      <c r="AO2065" s="68"/>
      <c r="AP2065" s="68"/>
      <c r="AQ2065" s="68"/>
      <c r="AR2065" s="68"/>
      <c r="AS2065" s="68"/>
      <c r="AT2065" s="68"/>
      <c r="AU2065" s="68"/>
    </row>
    <row r="2066" spans="27:47">
      <c r="AA2066" s="68"/>
      <c r="AB2066" s="68"/>
      <c r="AC2066" s="68"/>
      <c r="AD2066" s="68"/>
      <c r="AE2066" s="68"/>
      <c r="AG2066" s="167"/>
      <c r="AN2066" s="68"/>
      <c r="AO2066" s="68"/>
      <c r="AP2066" s="68"/>
      <c r="AQ2066" s="68"/>
      <c r="AR2066" s="68"/>
      <c r="AS2066" s="68"/>
      <c r="AT2066" s="68"/>
      <c r="AU2066" s="68"/>
    </row>
    <row r="2067" spans="27:47">
      <c r="AA2067" s="68"/>
      <c r="AB2067" s="68"/>
      <c r="AC2067" s="68"/>
      <c r="AD2067" s="68"/>
      <c r="AE2067" s="68"/>
      <c r="AG2067" s="167"/>
      <c r="AN2067" s="68"/>
      <c r="AO2067" s="68"/>
      <c r="AP2067" s="68"/>
      <c r="AQ2067" s="68"/>
      <c r="AR2067" s="68"/>
      <c r="AS2067" s="68"/>
      <c r="AT2067" s="68"/>
      <c r="AU2067" s="68"/>
    </row>
    <row r="2068" spans="27:47">
      <c r="AA2068" s="68"/>
      <c r="AB2068" s="68"/>
      <c r="AC2068" s="68"/>
      <c r="AD2068" s="68"/>
      <c r="AE2068" s="68"/>
      <c r="AG2068" s="167"/>
      <c r="AN2068" s="68"/>
      <c r="AO2068" s="68"/>
      <c r="AP2068" s="68"/>
      <c r="AQ2068" s="68"/>
      <c r="AR2068" s="68"/>
      <c r="AS2068" s="68"/>
      <c r="AT2068" s="68"/>
      <c r="AU2068" s="68"/>
    </row>
    <row r="2069" spans="27:47">
      <c r="AA2069" s="68"/>
      <c r="AB2069" s="68"/>
      <c r="AC2069" s="68"/>
      <c r="AD2069" s="68"/>
      <c r="AE2069" s="68"/>
      <c r="AF2069" s="170"/>
      <c r="AG2069" s="167"/>
      <c r="AN2069" s="68"/>
      <c r="AO2069" s="68"/>
      <c r="AP2069" s="68"/>
      <c r="AQ2069" s="68"/>
      <c r="AR2069" s="68"/>
      <c r="AS2069" s="68"/>
      <c r="AT2069" s="68"/>
      <c r="AU2069" s="68"/>
    </row>
    <row r="2070" spans="27:47">
      <c r="AA2070" s="68"/>
      <c r="AB2070" s="68"/>
      <c r="AC2070" s="68"/>
      <c r="AD2070" s="68"/>
      <c r="AE2070" s="68"/>
      <c r="AF2070" s="170"/>
      <c r="AG2070" s="167"/>
      <c r="AN2070" s="68"/>
      <c r="AO2070" s="68"/>
      <c r="AP2070" s="68"/>
      <c r="AQ2070" s="68"/>
      <c r="AR2070" s="68"/>
      <c r="AS2070" s="68"/>
      <c r="AT2070" s="68"/>
      <c r="AU2070" s="68"/>
    </row>
    <row r="2071" spans="27:47">
      <c r="AA2071" s="68"/>
      <c r="AB2071" s="68"/>
      <c r="AC2071" s="68"/>
      <c r="AD2071" s="68"/>
      <c r="AE2071" s="68"/>
      <c r="AF2071" s="170"/>
      <c r="AG2071" s="167"/>
      <c r="AN2071" s="68"/>
      <c r="AO2071" s="68"/>
      <c r="AP2071" s="68"/>
      <c r="AQ2071" s="68"/>
      <c r="AR2071" s="68"/>
      <c r="AS2071" s="68"/>
      <c r="AT2071" s="68"/>
      <c r="AU2071" s="68"/>
    </row>
    <row r="2072" spans="27:47">
      <c r="AA2072" s="68"/>
      <c r="AB2072" s="68"/>
      <c r="AC2072" s="68"/>
      <c r="AD2072" s="68"/>
      <c r="AE2072" s="68"/>
      <c r="AF2072" s="170"/>
      <c r="AG2072" s="167"/>
      <c r="AN2072" s="68"/>
      <c r="AO2072" s="68"/>
      <c r="AP2072" s="68"/>
      <c r="AQ2072" s="68"/>
      <c r="AR2072" s="68"/>
      <c r="AS2072" s="68"/>
      <c r="AT2072" s="68"/>
      <c r="AU2072" s="68"/>
    </row>
    <row r="2073" spans="27:47">
      <c r="AA2073" s="68"/>
      <c r="AB2073" s="68"/>
      <c r="AC2073" s="68"/>
      <c r="AD2073" s="68"/>
      <c r="AE2073" s="68"/>
      <c r="AF2073" s="170"/>
      <c r="AG2073" s="167"/>
      <c r="AN2073" s="68"/>
      <c r="AO2073" s="68"/>
      <c r="AP2073" s="68"/>
      <c r="AQ2073" s="68"/>
      <c r="AR2073" s="68"/>
      <c r="AS2073" s="68"/>
      <c r="AT2073" s="68"/>
      <c r="AU2073" s="68"/>
    </row>
    <row r="2074" spans="27:47">
      <c r="AA2074" s="68"/>
      <c r="AB2074" s="68"/>
      <c r="AC2074" s="68"/>
      <c r="AD2074" s="68"/>
      <c r="AE2074" s="68"/>
      <c r="AF2074" s="170"/>
      <c r="AG2074" s="167"/>
      <c r="AN2074" s="68"/>
      <c r="AO2074" s="68"/>
      <c r="AP2074" s="68"/>
      <c r="AQ2074" s="68"/>
      <c r="AR2074" s="68"/>
      <c r="AS2074" s="68"/>
      <c r="AT2074" s="68"/>
      <c r="AU2074" s="68"/>
    </row>
    <row r="2075" spans="27:47">
      <c r="AA2075" s="68"/>
      <c r="AB2075" s="68"/>
      <c r="AC2075" s="68"/>
      <c r="AD2075" s="68"/>
      <c r="AE2075" s="68"/>
      <c r="AF2075" s="170"/>
      <c r="AG2075" s="167"/>
      <c r="AN2075" s="68"/>
      <c r="AO2075" s="68"/>
      <c r="AP2075" s="68"/>
      <c r="AQ2075" s="68"/>
      <c r="AR2075" s="68"/>
      <c r="AS2075" s="68"/>
      <c r="AT2075" s="68"/>
      <c r="AU2075" s="68"/>
    </row>
    <row r="2076" spans="27:47">
      <c r="AA2076" s="68"/>
      <c r="AB2076" s="68"/>
      <c r="AC2076" s="68"/>
      <c r="AD2076" s="68"/>
      <c r="AE2076" s="68"/>
      <c r="AF2076" s="170"/>
      <c r="AG2076" s="167"/>
      <c r="AN2076" s="68"/>
      <c r="AO2076" s="68"/>
      <c r="AP2076" s="68"/>
      <c r="AQ2076" s="68"/>
      <c r="AR2076" s="68"/>
      <c r="AS2076" s="68"/>
      <c r="AT2076" s="68"/>
      <c r="AU2076" s="68"/>
    </row>
    <row r="2077" spans="27:47">
      <c r="AA2077" s="68"/>
      <c r="AB2077" s="68"/>
      <c r="AC2077" s="68"/>
      <c r="AD2077" s="68"/>
      <c r="AE2077" s="68"/>
      <c r="AF2077" s="170"/>
      <c r="AG2077" s="167"/>
      <c r="AN2077" s="68"/>
      <c r="AO2077" s="68"/>
      <c r="AP2077" s="68"/>
      <c r="AQ2077" s="68"/>
      <c r="AR2077" s="68"/>
      <c r="AS2077" s="68"/>
      <c r="AT2077" s="68"/>
      <c r="AU2077" s="68"/>
    </row>
    <row r="2078" spans="27:47">
      <c r="AA2078" s="68"/>
      <c r="AB2078" s="68"/>
      <c r="AC2078" s="68"/>
      <c r="AD2078" s="68"/>
      <c r="AE2078" s="68"/>
      <c r="AF2078" s="170"/>
      <c r="AG2078" s="167"/>
      <c r="AN2078" s="68"/>
      <c r="AO2078" s="68"/>
      <c r="AP2078" s="68"/>
      <c r="AQ2078" s="68"/>
      <c r="AR2078" s="68"/>
      <c r="AS2078" s="68"/>
      <c r="AT2078" s="68"/>
      <c r="AU2078" s="68"/>
    </row>
    <row r="2079" spans="27:47">
      <c r="AA2079" s="68"/>
      <c r="AB2079" s="68"/>
      <c r="AC2079" s="68"/>
      <c r="AD2079" s="68"/>
      <c r="AE2079" s="68"/>
      <c r="AF2079" s="170"/>
      <c r="AG2079" s="167"/>
      <c r="AN2079" s="68"/>
      <c r="AO2079" s="68"/>
      <c r="AP2079" s="68"/>
      <c r="AQ2079" s="68"/>
      <c r="AR2079" s="68"/>
      <c r="AS2079" s="68"/>
      <c r="AT2079" s="68"/>
      <c r="AU2079" s="68"/>
    </row>
    <row r="2080" spans="27:47">
      <c r="AA2080" s="68"/>
      <c r="AB2080" s="68"/>
      <c r="AC2080" s="68"/>
      <c r="AD2080" s="68"/>
      <c r="AE2080" s="68"/>
      <c r="AF2080" s="170"/>
      <c r="AG2080" s="167"/>
      <c r="AN2080" s="68"/>
      <c r="AO2080" s="68"/>
      <c r="AP2080" s="68"/>
      <c r="AQ2080" s="68"/>
      <c r="AR2080" s="68"/>
      <c r="AS2080" s="68"/>
      <c r="AT2080" s="68"/>
      <c r="AU2080" s="68"/>
    </row>
    <row r="2081" spans="27:47">
      <c r="AA2081" s="68"/>
      <c r="AB2081" s="68"/>
      <c r="AC2081" s="68"/>
      <c r="AD2081" s="68"/>
      <c r="AE2081" s="68"/>
      <c r="AF2081" s="170"/>
      <c r="AG2081" s="167"/>
      <c r="AN2081" s="68"/>
      <c r="AO2081" s="68"/>
      <c r="AP2081" s="68"/>
      <c r="AQ2081" s="68"/>
      <c r="AR2081" s="68"/>
      <c r="AS2081" s="68"/>
      <c r="AT2081" s="68"/>
      <c r="AU2081" s="68"/>
    </row>
    <row r="2082" spans="27:47">
      <c r="AA2082" s="68"/>
      <c r="AB2082" s="68"/>
      <c r="AC2082" s="68"/>
      <c r="AD2082" s="68"/>
      <c r="AE2082" s="68"/>
      <c r="AF2082" s="170"/>
      <c r="AG2082" s="167"/>
      <c r="AN2082" s="68"/>
      <c r="AO2082" s="68"/>
      <c r="AP2082" s="68"/>
      <c r="AQ2082" s="68"/>
      <c r="AR2082" s="68"/>
      <c r="AS2082" s="68"/>
      <c r="AT2082" s="68"/>
      <c r="AU2082" s="68"/>
    </row>
    <row r="2083" spans="27:47">
      <c r="AA2083" s="68"/>
      <c r="AB2083" s="68"/>
      <c r="AC2083" s="68"/>
      <c r="AD2083" s="68"/>
      <c r="AE2083" s="68"/>
      <c r="AF2083" s="170"/>
      <c r="AG2083" s="167"/>
      <c r="AN2083" s="68"/>
      <c r="AO2083" s="68"/>
      <c r="AP2083" s="68"/>
      <c r="AQ2083" s="68"/>
      <c r="AR2083" s="68"/>
      <c r="AS2083" s="68"/>
      <c r="AT2083" s="68"/>
      <c r="AU2083" s="68"/>
    </row>
    <row r="2084" spans="27:47">
      <c r="AA2084" s="68"/>
      <c r="AB2084" s="68"/>
      <c r="AC2084" s="68"/>
      <c r="AD2084" s="68"/>
      <c r="AE2084" s="68"/>
      <c r="AF2084" s="170"/>
      <c r="AG2084" s="167"/>
      <c r="AN2084" s="68"/>
      <c r="AO2084" s="68"/>
      <c r="AP2084" s="68"/>
      <c r="AQ2084" s="68"/>
      <c r="AR2084" s="68"/>
      <c r="AS2084" s="68"/>
      <c r="AT2084" s="68"/>
      <c r="AU2084" s="68"/>
    </row>
    <row r="2085" spans="27:47">
      <c r="AA2085" s="68"/>
      <c r="AB2085" s="68"/>
      <c r="AC2085" s="68"/>
      <c r="AD2085" s="68"/>
      <c r="AE2085" s="68"/>
      <c r="AF2085" s="170"/>
      <c r="AG2085" s="167"/>
      <c r="AN2085" s="68"/>
      <c r="AO2085" s="68"/>
      <c r="AP2085" s="68"/>
      <c r="AQ2085" s="68"/>
      <c r="AR2085" s="68"/>
      <c r="AS2085" s="68"/>
      <c r="AT2085" s="68"/>
      <c r="AU2085" s="68"/>
    </row>
    <row r="2086" spans="27:47">
      <c r="AA2086" s="68"/>
      <c r="AB2086" s="68"/>
      <c r="AC2086" s="68"/>
      <c r="AD2086" s="68"/>
      <c r="AE2086" s="68"/>
      <c r="AF2086" s="170"/>
      <c r="AG2086" s="167"/>
      <c r="AN2086" s="68"/>
      <c r="AO2086" s="68"/>
      <c r="AP2086" s="68"/>
      <c r="AQ2086" s="68"/>
      <c r="AR2086" s="68"/>
      <c r="AS2086" s="68"/>
      <c r="AT2086" s="68"/>
      <c r="AU2086" s="68"/>
    </row>
    <row r="2087" spans="27:47">
      <c r="AA2087" s="68"/>
      <c r="AB2087" s="68"/>
      <c r="AC2087" s="68"/>
      <c r="AD2087" s="68"/>
      <c r="AE2087" s="68"/>
      <c r="AF2087" s="170"/>
      <c r="AG2087" s="167"/>
      <c r="AN2087" s="68"/>
      <c r="AO2087" s="68"/>
      <c r="AP2087" s="68"/>
      <c r="AQ2087" s="68"/>
      <c r="AR2087" s="68"/>
      <c r="AS2087" s="68"/>
      <c r="AT2087" s="68"/>
      <c r="AU2087" s="68"/>
    </row>
    <row r="2088" spans="27:47">
      <c r="AA2088" s="68"/>
      <c r="AB2088" s="68"/>
      <c r="AC2088" s="68"/>
      <c r="AD2088" s="68"/>
      <c r="AE2088" s="68"/>
      <c r="AF2088" s="170"/>
      <c r="AG2088" s="167"/>
      <c r="AN2088" s="68"/>
      <c r="AO2088" s="68"/>
      <c r="AP2088" s="68"/>
      <c r="AQ2088" s="68"/>
      <c r="AR2088" s="68"/>
      <c r="AS2088" s="68"/>
      <c r="AT2088" s="68"/>
      <c r="AU2088" s="68"/>
    </row>
    <row r="2089" spans="27:47">
      <c r="AA2089" s="68"/>
      <c r="AB2089" s="68"/>
      <c r="AC2089" s="68"/>
      <c r="AD2089" s="68"/>
      <c r="AE2089" s="68"/>
      <c r="AF2089" s="170"/>
      <c r="AG2089" s="167"/>
      <c r="AN2089" s="68"/>
      <c r="AO2089" s="68"/>
      <c r="AP2089" s="68"/>
      <c r="AQ2089" s="68"/>
      <c r="AR2089" s="68"/>
      <c r="AS2089" s="68"/>
      <c r="AT2089" s="68"/>
      <c r="AU2089" s="68"/>
    </row>
    <row r="2090" spans="27:47">
      <c r="AA2090" s="68"/>
      <c r="AB2090" s="68"/>
      <c r="AC2090" s="68"/>
      <c r="AD2090" s="68"/>
      <c r="AE2090" s="68"/>
      <c r="AF2090" s="170"/>
      <c r="AG2090" s="167"/>
      <c r="AN2090" s="68"/>
      <c r="AO2090" s="68"/>
      <c r="AP2090" s="68"/>
      <c r="AQ2090" s="68"/>
      <c r="AR2090" s="68"/>
      <c r="AS2090" s="68"/>
      <c r="AT2090" s="68"/>
      <c r="AU2090" s="68"/>
    </row>
    <row r="2091" spans="27:47">
      <c r="AA2091" s="68"/>
      <c r="AB2091" s="68"/>
      <c r="AC2091" s="68"/>
      <c r="AD2091" s="68"/>
      <c r="AE2091" s="68"/>
      <c r="AF2091" s="170"/>
      <c r="AG2091" s="167"/>
      <c r="AN2091" s="68"/>
      <c r="AO2091" s="68"/>
      <c r="AP2091" s="68"/>
      <c r="AQ2091" s="68"/>
      <c r="AR2091" s="68"/>
      <c r="AS2091" s="68"/>
      <c r="AT2091" s="68"/>
      <c r="AU2091" s="68"/>
    </row>
    <row r="2092" spans="27:47">
      <c r="AA2092" s="68"/>
      <c r="AB2092" s="68"/>
      <c r="AC2092" s="68"/>
      <c r="AD2092" s="68"/>
      <c r="AE2092" s="68"/>
      <c r="AF2092" s="170"/>
      <c r="AG2092" s="167"/>
      <c r="AN2092" s="68"/>
      <c r="AO2092" s="68"/>
      <c r="AP2092" s="68"/>
      <c r="AQ2092" s="68"/>
      <c r="AR2092" s="68"/>
      <c r="AS2092" s="68"/>
      <c r="AT2092" s="68"/>
      <c r="AU2092" s="68"/>
    </row>
    <row r="2093" spans="27:47">
      <c r="AA2093" s="68"/>
      <c r="AB2093" s="68"/>
      <c r="AC2093" s="68"/>
      <c r="AD2093" s="68"/>
      <c r="AE2093" s="68"/>
      <c r="AF2093" s="170"/>
      <c r="AG2093" s="167"/>
      <c r="AN2093" s="68"/>
      <c r="AO2093" s="68"/>
      <c r="AP2093" s="68"/>
      <c r="AQ2093" s="68"/>
      <c r="AR2093" s="68"/>
      <c r="AS2093" s="68"/>
      <c r="AT2093" s="68"/>
      <c r="AU2093" s="68"/>
    </row>
    <row r="2094" spans="27:47">
      <c r="AA2094" s="68"/>
      <c r="AB2094" s="68"/>
      <c r="AC2094" s="68"/>
      <c r="AD2094" s="68"/>
      <c r="AE2094" s="68"/>
      <c r="AF2094" s="170"/>
      <c r="AG2094" s="167"/>
      <c r="AN2094" s="68"/>
      <c r="AO2094" s="68"/>
      <c r="AP2094" s="68"/>
      <c r="AQ2094" s="68"/>
      <c r="AR2094" s="68"/>
      <c r="AS2094" s="68"/>
      <c r="AT2094" s="68"/>
      <c r="AU2094" s="68"/>
    </row>
    <row r="2095" spans="27:47">
      <c r="AA2095" s="68"/>
      <c r="AB2095" s="68"/>
      <c r="AC2095" s="68"/>
      <c r="AD2095" s="68"/>
      <c r="AE2095" s="68"/>
      <c r="AF2095" s="170"/>
      <c r="AG2095" s="167"/>
      <c r="AN2095" s="68"/>
      <c r="AO2095" s="68"/>
      <c r="AP2095" s="68"/>
      <c r="AQ2095" s="68"/>
      <c r="AR2095" s="68"/>
      <c r="AS2095" s="68"/>
      <c r="AT2095" s="68"/>
      <c r="AU2095" s="68"/>
    </row>
    <row r="2096" spans="27:47">
      <c r="AA2096" s="68"/>
      <c r="AB2096" s="68"/>
      <c r="AC2096" s="68"/>
      <c r="AD2096" s="68"/>
      <c r="AE2096" s="68"/>
      <c r="AF2096" s="170"/>
      <c r="AG2096" s="167"/>
      <c r="AN2096" s="68"/>
      <c r="AO2096" s="68"/>
      <c r="AP2096" s="68"/>
      <c r="AQ2096" s="68"/>
      <c r="AR2096" s="68"/>
      <c r="AS2096" s="68"/>
      <c r="AT2096" s="68"/>
      <c r="AU2096" s="68"/>
    </row>
    <row r="2097" spans="27:47">
      <c r="AA2097" s="68"/>
      <c r="AB2097" s="68"/>
      <c r="AC2097" s="68"/>
      <c r="AD2097" s="68"/>
      <c r="AE2097" s="68"/>
      <c r="AF2097" s="170"/>
      <c r="AG2097" s="167"/>
      <c r="AN2097" s="68"/>
      <c r="AO2097" s="68"/>
      <c r="AP2097" s="68"/>
      <c r="AQ2097" s="68"/>
      <c r="AR2097" s="68"/>
      <c r="AS2097" s="68"/>
      <c r="AT2097" s="68"/>
      <c r="AU2097" s="68"/>
    </row>
    <row r="2098" spans="27:47">
      <c r="AA2098" s="68"/>
      <c r="AB2098" s="68"/>
      <c r="AC2098" s="68"/>
      <c r="AD2098" s="68"/>
      <c r="AE2098" s="68"/>
      <c r="AF2098" s="170"/>
      <c r="AG2098" s="167"/>
      <c r="AN2098" s="68"/>
      <c r="AO2098" s="68"/>
      <c r="AP2098" s="68"/>
      <c r="AQ2098" s="68"/>
      <c r="AR2098" s="68"/>
      <c r="AS2098" s="68"/>
      <c r="AT2098" s="68"/>
      <c r="AU2098" s="68"/>
    </row>
    <row r="2099" spans="27:47">
      <c r="AA2099" s="68"/>
      <c r="AB2099" s="68"/>
      <c r="AC2099" s="68"/>
      <c r="AD2099" s="68"/>
      <c r="AE2099" s="68"/>
      <c r="AF2099" s="170"/>
      <c r="AG2099" s="167"/>
      <c r="AN2099" s="68"/>
      <c r="AO2099" s="68"/>
      <c r="AP2099" s="68"/>
      <c r="AQ2099" s="68"/>
      <c r="AR2099" s="68"/>
      <c r="AS2099" s="68"/>
      <c r="AT2099" s="68"/>
      <c r="AU2099" s="68"/>
    </row>
    <row r="2100" spans="27:47">
      <c r="AA2100" s="68"/>
      <c r="AB2100" s="68"/>
      <c r="AC2100" s="68"/>
      <c r="AD2100" s="68"/>
      <c r="AE2100" s="68"/>
      <c r="AF2100" s="170"/>
      <c r="AG2100" s="167"/>
      <c r="AN2100" s="68"/>
      <c r="AO2100" s="68"/>
      <c r="AP2100" s="68"/>
      <c r="AQ2100" s="68"/>
      <c r="AR2100" s="68"/>
      <c r="AS2100" s="68"/>
      <c r="AT2100" s="68"/>
      <c r="AU2100" s="68"/>
    </row>
    <row r="2101" spans="27:47">
      <c r="AA2101" s="68"/>
      <c r="AB2101" s="68"/>
      <c r="AC2101" s="68"/>
      <c r="AD2101" s="68"/>
      <c r="AE2101" s="68"/>
      <c r="AF2101" s="170"/>
      <c r="AG2101" s="167"/>
      <c r="AN2101" s="68"/>
      <c r="AO2101" s="68"/>
      <c r="AP2101" s="68"/>
      <c r="AQ2101" s="68"/>
      <c r="AR2101" s="68"/>
      <c r="AS2101" s="68"/>
      <c r="AT2101" s="68"/>
      <c r="AU2101" s="68"/>
    </row>
    <row r="2102" spans="27:47">
      <c r="AA2102" s="68"/>
      <c r="AB2102" s="68"/>
      <c r="AC2102" s="68"/>
      <c r="AD2102" s="68"/>
      <c r="AE2102" s="68"/>
      <c r="AF2102" s="170"/>
      <c r="AG2102" s="167"/>
      <c r="AN2102" s="68"/>
      <c r="AO2102" s="68"/>
      <c r="AP2102" s="68"/>
      <c r="AQ2102" s="68"/>
      <c r="AR2102" s="68"/>
      <c r="AS2102" s="68"/>
      <c r="AT2102" s="68"/>
      <c r="AU2102" s="68"/>
    </row>
    <row r="2103" spans="27:47">
      <c r="AA2103" s="68"/>
      <c r="AB2103" s="68"/>
      <c r="AC2103" s="68"/>
      <c r="AD2103" s="68"/>
      <c r="AE2103" s="68"/>
      <c r="AF2103" s="170"/>
      <c r="AG2103" s="167"/>
      <c r="AN2103" s="68"/>
      <c r="AO2103" s="68"/>
      <c r="AP2103" s="68"/>
      <c r="AQ2103" s="68"/>
      <c r="AR2103" s="68"/>
      <c r="AS2103" s="68"/>
      <c r="AT2103" s="68"/>
      <c r="AU2103" s="68"/>
    </row>
    <row r="2104" spans="27:47">
      <c r="AA2104" s="68"/>
      <c r="AB2104" s="68"/>
      <c r="AC2104" s="68"/>
      <c r="AD2104" s="68"/>
      <c r="AE2104" s="68"/>
      <c r="AF2104" s="170"/>
      <c r="AG2104" s="167"/>
      <c r="AN2104" s="68"/>
      <c r="AO2104" s="68"/>
      <c r="AP2104" s="68"/>
      <c r="AQ2104" s="68"/>
      <c r="AR2104" s="68"/>
      <c r="AS2104" s="68"/>
      <c r="AT2104" s="68"/>
      <c r="AU2104" s="68"/>
    </row>
    <row r="2105" spans="27:47">
      <c r="AA2105" s="68"/>
      <c r="AB2105" s="68"/>
      <c r="AC2105" s="68"/>
      <c r="AD2105" s="68"/>
      <c r="AE2105" s="68"/>
      <c r="AF2105" s="170"/>
      <c r="AG2105" s="167"/>
      <c r="AN2105" s="68"/>
      <c r="AO2105" s="68"/>
      <c r="AP2105" s="68"/>
      <c r="AQ2105" s="68"/>
      <c r="AR2105" s="68"/>
      <c r="AS2105" s="68"/>
      <c r="AT2105" s="68"/>
      <c r="AU2105" s="68"/>
    </row>
    <row r="2106" spans="27:47">
      <c r="AA2106" s="68"/>
      <c r="AB2106" s="68"/>
      <c r="AC2106" s="68"/>
      <c r="AD2106" s="68"/>
      <c r="AE2106" s="68"/>
      <c r="AF2106" s="170"/>
      <c r="AG2106" s="167"/>
      <c r="AN2106" s="68"/>
      <c r="AO2106" s="68"/>
      <c r="AP2106" s="68"/>
      <c r="AQ2106" s="68"/>
      <c r="AR2106" s="68"/>
      <c r="AS2106" s="68"/>
      <c r="AT2106" s="68"/>
      <c r="AU2106" s="68"/>
    </row>
    <row r="2107" spans="27:47">
      <c r="AA2107" s="68"/>
      <c r="AB2107" s="68"/>
      <c r="AC2107" s="68"/>
      <c r="AD2107" s="68"/>
      <c r="AE2107" s="68"/>
      <c r="AF2107" s="170"/>
      <c r="AG2107" s="167"/>
      <c r="AN2107" s="68"/>
      <c r="AO2107" s="68"/>
      <c r="AP2107" s="68"/>
      <c r="AQ2107" s="68"/>
      <c r="AR2107" s="68"/>
      <c r="AS2107" s="68"/>
      <c r="AT2107" s="68"/>
      <c r="AU2107" s="68"/>
    </row>
    <row r="2108" spans="27:47">
      <c r="AA2108" s="68"/>
      <c r="AB2108" s="68"/>
      <c r="AC2108" s="68"/>
      <c r="AD2108" s="68"/>
      <c r="AE2108" s="68"/>
      <c r="AF2108" s="170"/>
      <c r="AG2108" s="167"/>
      <c r="AN2108" s="68"/>
      <c r="AO2108" s="68"/>
      <c r="AP2108" s="68"/>
      <c r="AQ2108" s="68"/>
      <c r="AR2108" s="68"/>
      <c r="AS2108" s="68"/>
      <c r="AT2108" s="68"/>
      <c r="AU2108" s="68"/>
    </row>
    <row r="2109" spans="27:47">
      <c r="AA2109" s="68"/>
      <c r="AB2109" s="68"/>
      <c r="AC2109" s="68"/>
      <c r="AD2109" s="68"/>
      <c r="AE2109" s="68"/>
      <c r="AF2109" s="170"/>
      <c r="AG2109" s="167"/>
      <c r="AN2109" s="68"/>
      <c r="AO2109" s="68"/>
      <c r="AP2109" s="68"/>
      <c r="AQ2109" s="68"/>
      <c r="AR2109" s="68"/>
      <c r="AS2109" s="68"/>
      <c r="AT2109" s="68"/>
      <c r="AU2109" s="68"/>
    </row>
    <row r="2110" spans="27:47">
      <c r="AA2110" s="68"/>
      <c r="AB2110" s="68"/>
      <c r="AC2110" s="68"/>
      <c r="AD2110" s="68"/>
      <c r="AE2110" s="68"/>
      <c r="AF2110" s="170"/>
      <c r="AG2110" s="167"/>
      <c r="AN2110" s="68"/>
      <c r="AO2110" s="68"/>
      <c r="AP2110" s="68"/>
      <c r="AQ2110" s="68"/>
      <c r="AR2110" s="68"/>
      <c r="AS2110" s="68"/>
      <c r="AT2110" s="68"/>
      <c r="AU2110" s="68"/>
    </row>
    <row r="2111" spans="27:47">
      <c r="AA2111" s="68"/>
      <c r="AB2111" s="68"/>
      <c r="AC2111" s="68"/>
      <c r="AD2111" s="68"/>
      <c r="AE2111" s="68"/>
      <c r="AF2111" s="170"/>
      <c r="AG2111" s="167"/>
      <c r="AN2111" s="68"/>
      <c r="AO2111" s="68"/>
      <c r="AP2111" s="68"/>
      <c r="AQ2111" s="68"/>
      <c r="AR2111" s="68"/>
      <c r="AS2111" s="68"/>
      <c r="AT2111" s="68"/>
      <c r="AU2111" s="68"/>
    </row>
    <row r="2112" spans="27:47">
      <c r="AA2112" s="68"/>
      <c r="AB2112" s="68"/>
      <c r="AC2112" s="68"/>
      <c r="AD2112" s="68"/>
      <c r="AE2112" s="68"/>
      <c r="AF2112" s="170"/>
      <c r="AG2112" s="167"/>
      <c r="AN2112" s="68"/>
      <c r="AO2112" s="68"/>
      <c r="AP2112" s="68"/>
      <c r="AQ2112" s="68"/>
      <c r="AR2112" s="68"/>
      <c r="AS2112" s="68"/>
      <c r="AT2112" s="68"/>
      <c r="AU2112" s="68"/>
    </row>
    <row r="2113" spans="27:47">
      <c r="AA2113" s="68"/>
      <c r="AB2113" s="68"/>
      <c r="AC2113" s="68"/>
      <c r="AD2113" s="68"/>
      <c r="AE2113" s="68"/>
      <c r="AF2113" s="170"/>
      <c r="AG2113" s="167"/>
      <c r="AN2113" s="68"/>
      <c r="AO2113" s="68"/>
      <c r="AP2113" s="68"/>
      <c r="AQ2113" s="68"/>
      <c r="AR2113" s="68"/>
      <c r="AS2113" s="68"/>
      <c r="AT2113" s="68"/>
      <c r="AU2113" s="68"/>
    </row>
    <row r="2114" spans="27:47">
      <c r="AA2114" s="68"/>
      <c r="AB2114" s="68"/>
      <c r="AC2114" s="68"/>
      <c r="AD2114" s="68"/>
      <c r="AE2114" s="68"/>
      <c r="AF2114" s="170"/>
      <c r="AG2114" s="167"/>
      <c r="AN2114" s="68"/>
      <c r="AO2114" s="68"/>
      <c r="AP2114" s="68"/>
      <c r="AQ2114" s="68"/>
      <c r="AR2114" s="68"/>
      <c r="AS2114" s="68"/>
      <c r="AT2114" s="68"/>
      <c r="AU2114" s="68"/>
    </row>
    <row r="2115" spans="27:47">
      <c r="AA2115" s="68"/>
      <c r="AB2115" s="68"/>
      <c r="AC2115" s="68"/>
      <c r="AD2115" s="68"/>
      <c r="AE2115" s="68"/>
      <c r="AF2115" s="170"/>
      <c r="AG2115" s="167"/>
      <c r="AN2115" s="68"/>
      <c r="AO2115" s="68"/>
      <c r="AP2115" s="68"/>
      <c r="AQ2115" s="68"/>
      <c r="AR2115" s="68"/>
      <c r="AS2115" s="68"/>
      <c r="AT2115" s="68"/>
      <c r="AU2115" s="68"/>
    </row>
    <row r="2116" spans="27:47">
      <c r="AA2116" s="68"/>
      <c r="AB2116" s="68"/>
      <c r="AC2116" s="68"/>
      <c r="AD2116" s="68"/>
      <c r="AE2116" s="68"/>
      <c r="AF2116" s="170"/>
      <c r="AG2116" s="167"/>
      <c r="AN2116" s="68"/>
      <c r="AO2116" s="68"/>
      <c r="AP2116" s="68"/>
      <c r="AQ2116" s="68"/>
      <c r="AR2116" s="68"/>
      <c r="AS2116" s="68"/>
      <c r="AT2116" s="68"/>
      <c r="AU2116" s="68"/>
    </row>
    <row r="2117" spans="27:47">
      <c r="AA2117" s="68"/>
      <c r="AB2117" s="68"/>
      <c r="AC2117" s="68"/>
      <c r="AD2117" s="68"/>
      <c r="AE2117" s="68"/>
      <c r="AF2117" s="170"/>
      <c r="AG2117" s="167"/>
      <c r="AN2117" s="68"/>
      <c r="AO2117" s="68"/>
      <c r="AP2117" s="68"/>
      <c r="AQ2117" s="68"/>
      <c r="AR2117" s="68"/>
      <c r="AS2117" s="68"/>
      <c r="AT2117" s="68"/>
      <c r="AU2117" s="68"/>
    </row>
    <row r="2118" spans="27:47">
      <c r="AA2118" s="68"/>
      <c r="AB2118" s="68"/>
      <c r="AC2118" s="68"/>
      <c r="AD2118" s="68"/>
      <c r="AE2118" s="68"/>
      <c r="AF2118" s="170"/>
      <c r="AG2118" s="167"/>
      <c r="AN2118" s="68"/>
      <c r="AO2118" s="68"/>
      <c r="AP2118" s="68"/>
      <c r="AQ2118" s="68"/>
      <c r="AR2118" s="68"/>
      <c r="AS2118" s="68"/>
      <c r="AT2118" s="68"/>
      <c r="AU2118" s="68"/>
    </row>
    <row r="2119" spans="27:47">
      <c r="AA2119" s="68"/>
      <c r="AB2119" s="68"/>
      <c r="AC2119" s="68"/>
      <c r="AD2119" s="68"/>
      <c r="AE2119" s="68"/>
      <c r="AF2119" s="170"/>
      <c r="AG2119" s="167"/>
      <c r="AN2119" s="68"/>
      <c r="AO2119" s="68"/>
      <c r="AP2119" s="68"/>
      <c r="AQ2119" s="68"/>
      <c r="AR2119" s="68"/>
      <c r="AS2119" s="68"/>
      <c r="AT2119" s="68"/>
      <c r="AU2119" s="68"/>
    </row>
    <row r="2120" spans="27:47">
      <c r="AA2120" s="68"/>
      <c r="AB2120" s="68"/>
      <c r="AC2120" s="68"/>
      <c r="AD2120" s="68"/>
      <c r="AE2120" s="68"/>
      <c r="AF2120" s="170"/>
      <c r="AG2120" s="167"/>
      <c r="AN2120" s="68"/>
      <c r="AO2120" s="68"/>
      <c r="AP2120" s="68"/>
      <c r="AQ2120" s="68"/>
      <c r="AR2120" s="68"/>
      <c r="AS2120" s="68"/>
      <c r="AT2120" s="68"/>
      <c r="AU2120" s="68"/>
    </row>
    <row r="2121" spans="27:47">
      <c r="AA2121" s="68"/>
      <c r="AB2121" s="68"/>
      <c r="AC2121" s="68"/>
      <c r="AD2121" s="68"/>
      <c r="AE2121" s="68"/>
      <c r="AF2121" s="170"/>
      <c r="AG2121" s="167"/>
      <c r="AN2121" s="68"/>
      <c r="AO2121" s="68"/>
      <c r="AP2121" s="68"/>
      <c r="AQ2121" s="68"/>
      <c r="AR2121" s="68"/>
      <c r="AS2121" s="68"/>
      <c r="AT2121" s="68"/>
      <c r="AU2121" s="68"/>
    </row>
    <row r="2122" spans="27:47">
      <c r="AA2122" s="68"/>
      <c r="AB2122" s="68"/>
      <c r="AC2122" s="68"/>
      <c r="AD2122" s="68"/>
      <c r="AE2122" s="68"/>
      <c r="AF2122" s="170"/>
      <c r="AG2122" s="167"/>
      <c r="AN2122" s="68"/>
      <c r="AO2122" s="68"/>
      <c r="AP2122" s="68"/>
      <c r="AQ2122" s="68"/>
      <c r="AR2122" s="68"/>
      <c r="AS2122" s="68"/>
      <c r="AT2122" s="68"/>
      <c r="AU2122" s="68"/>
    </row>
    <row r="2123" spans="27:47">
      <c r="AA2123" s="68"/>
      <c r="AB2123" s="68"/>
      <c r="AC2123" s="68"/>
      <c r="AD2123" s="68"/>
      <c r="AE2123" s="68"/>
      <c r="AF2123" s="170"/>
      <c r="AG2123" s="167"/>
      <c r="AN2123" s="68"/>
      <c r="AO2123" s="68"/>
      <c r="AP2123" s="68"/>
      <c r="AQ2123" s="68"/>
      <c r="AR2123" s="68"/>
      <c r="AS2123" s="68"/>
      <c r="AT2123" s="68"/>
      <c r="AU2123" s="68"/>
    </row>
    <row r="2124" spans="27:47">
      <c r="AA2124" s="68"/>
      <c r="AB2124" s="68"/>
      <c r="AC2124" s="68"/>
      <c r="AD2124" s="68"/>
      <c r="AE2124" s="68"/>
      <c r="AF2124" s="170"/>
      <c r="AG2124" s="167"/>
      <c r="AN2124" s="68"/>
      <c r="AO2124" s="68"/>
      <c r="AP2124" s="68"/>
      <c r="AQ2124" s="68"/>
      <c r="AR2124" s="68"/>
      <c r="AS2124" s="68"/>
      <c r="AT2124" s="68"/>
      <c r="AU2124" s="68"/>
    </row>
    <row r="2125" spans="27:47">
      <c r="AA2125" s="68"/>
      <c r="AB2125" s="68"/>
      <c r="AC2125" s="68"/>
      <c r="AD2125" s="68"/>
      <c r="AE2125" s="68"/>
      <c r="AF2125" s="170"/>
      <c r="AG2125" s="167"/>
      <c r="AN2125" s="68"/>
      <c r="AO2125" s="68"/>
      <c r="AP2125" s="68"/>
      <c r="AQ2125" s="68"/>
      <c r="AR2125" s="68"/>
      <c r="AS2125" s="68"/>
      <c r="AT2125" s="68"/>
      <c r="AU2125" s="68"/>
    </row>
    <row r="2126" spans="27:47">
      <c r="AA2126" s="68"/>
      <c r="AB2126" s="68"/>
      <c r="AC2126" s="68"/>
      <c r="AD2126" s="68"/>
      <c r="AE2126" s="68"/>
      <c r="AF2126" s="170"/>
      <c r="AG2126" s="167"/>
      <c r="AN2126" s="68"/>
      <c r="AO2126" s="68"/>
      <c r="AP2126" s="68"/>
      <c r="AQ2126" s="68"/>
      <c r="AR2126" s="68"/>
      <c r="AS2126" s="68"/>
      <c r="AT2126" s="68"/>
      <c r="AU2126" s="68"/>
    </row>
    <row r="2127" spans="27:47">
      <c r="AA2127" s="68"/>
      <c r="AB2127" s="68"/>
      <c r="AC2127" s="68"/>
      <c r="AD2127" s="68"/>
      <c r="AE2127" s="68"/>
      <c r="AF2127" s="170"/>
      <c r="AG2127" s="167"/>
      <c r="AN2127" s="68"/>
      <c r="AO2127" s="68"/>
      <c r="AP2127" s="68"/>
      <c r="AQ2127" s="68"/>
      <c r="AR2127" s="68"/>
      <c r="AS2127" s="68"/>
      <c r="AT2127" s="68"/>
      <c r="AU2127" s="68"/>
    </row>
    <row r="2128" spans="27:47">
      <c r="AA2128" s="68"/>
      <c r="AB2128" s="68"/>
      <c r="AC2128" s="68"/>
      <c r="AD2128" s="68"/>
      <c r="AE2128" s="68"/>
      <c r="AF2128" s="170"/>
      <c r="AG2128" s="167"/>
      <c r="AN2128" s="68"/>
      <c r="AO2128" s="68"/>
      <c r="AP2128" s="68"/>
      <c r="AQ2128" s="68"/>
      <c r="AR2128" s="68"/>
      <c r="AS2128" s="68"/>
      <c r="AT2128" s="68"/>
      <c r="AU2128" s="68"/>
    </row>
    <row r="2129" spans="27:47">
      <c r="AA2129" s="68"/>
      <c r="AB2129" s="68"/>
      <c r="AC2129" s="68"/>
      <c r="AD2129" s="68"/>
      <c r="AE2129" s="68"/>
      <c r="AF2129" s="170"/>
      <c r="AG2129" s="167"/>
      <c r="AN2129" s="68"/>
      <c r="AO2129" s="68"/>
      <c r="AP2129" s="68"/>
      <c r="AQ2129" s="68"/>
      <c r="AR2129" s="68"/>
      <c r="AS2129" s="68"/>
      <c r="AT2129" s="68"/>
      <c r="AU2129" s="68"/>
    </row>
    <row r="2130" spans="27:47">
      <c r="AA2130" s="68"/>
      <c r="AB2130" s="68"/>
      <c r="AC2130" s="68"/>
      <c r="AD2130" s="68"/>
      <c r="AE2130" s="68"/>
      <c r="AF2130" s="170"/>
      <c r="AG2130" s="167"/>
      <c r="AN2130" s="68"/>
      <c r="AO2130" s="68"/>
      <c r="AP2130" s="68"/>
      <c r="AQ2130" s="68"/>
      <c r="AR2130" s="68"/>
      <c r="AS2130" s="68"/>
      <c r="AT2130" s="68"/>
      <c r="AU2130" s="68"/>
    </row>
    <row r="2131" spans="27:47">
      <c r="AA2131" s="68"/>
      <c r="AB2131" s="68"/>
      <c r="AC2131" s="68"/>
      <c r="AD2131" s="68"/>
      <c r="AE2131" s="68"/>
      <c r="AF2131" s="170"/>
      <c r="AG2131" s="167"/>
      <c r="AN2131" s="68"/>
      <c r="AO2131" s="68"/>
      <c r="AP2131" s="68"/>
      <c r="AQ2131" s="68"/>
      <c r="AR2131" s="68"/>
      <c r="AS2131" s="68"/>
      <c r="AT2131" s="68"/>
      <c r="AU2131" s="68"/>
    </row>
    <row r="2132" spans="27:47">
      <c r="AA2132" s="68"/>
      <c r="AB2132" s="68"/>
      <c r="AC2132" s="68"/>
      <c r="AD2132" s="68"/>
      <c r="AE2132" s="68"/>
      <c r="AF2132" s="170"/>
      <c r="AG2132" s="167"/>
      <c r="AN2132" s="68"/>
      <c r="AO2132" s="68"/>
      <c r="AP2132" s="68"/>
      <c r="AQ2132" s="68"/>
      <c r="AR2132" s="68"/>
      <c r="AS2132" s="68"/>
      <c r="AT2132" s="68"/>
      <c r="AU2132" s="68"/>
    </row>
    <row r="2133" spans="27:47">
      <c r="AA2133" s="68"/>
      <c r="AB2133" s="68"/>
      <c r="AC2133" s="68"/>
      <c r="AD2133" s="68"/>
      <c r="AE2133" s="68"/>
      <c r="AF2133" s="170"/>
      <c r="AG2133" s="167"/>
      <c r="AN2133" s="68"/>
      <c r="AO2133" s="68"/>
      <c r="AP2133" s="68"/>
      <c r="AQ2133" s="68"/>
      <c r="AR2133" s="68"/>
      <c r="AS2133" s="68"/>
      <c r="AT2133" s="68"/>
      <c r="AU2133" s="68"/>
    </row>
    <row r="2134" spans="27:47">
      <c r="AA2134" s="68"/>
      <c r="AB2134" s="68"/>
      <c r="AC2134" s="68"/>
      <c r="AD2134" s="68"/>
      <c r="AE2134" s="68"/>
      <c r="AF2134" s="170"/>
      <c r="AG2134" s="167"/>
      <c r="AN2134" s="68"/>
      <c r="AO2134" s="68"/>
      <c r="AP2134" s="68"/>
      <c r="AQ2134" s="68"/>
      <c r="AR2134" s="68"/>
      <c r="AS2134" s="68"/>
      <c r="AT2134" s="68"/>
      <c r="AU2134" s="68"/>
    </row>
    <row r="2135" spans="27:47">
      <c r="AA2135" s="68"/>
      <c r="AB2135" s="68"/>
      <c r="AC2135" s="68"/>
      <c r="AD2135" s="68"/>
      <c r="AE2135" s="68"/>
      <c r="AF2135" s="170"/>
      <c r="AG2135" s="167"/>
      <c r="AN2135" s="68"/>
      <c r="AO2135" s="68"/>
      <c r="AP2135" s="68"/>
      <c r="AQ2135" s="68"/>
      <c r="AR2135" s="68"/>
      <c r="AS2135" s="68"/>
      <c r="AT2135" s="68"/>
      <c r="AU2135" s="68"/>
    </row>
    <row r="2136" spans="27:47">
      <c r="AA2136" s="68"/>
      <c r="AB2136" s="68"/>
      <c r="AC2136" s="68"/>
      <c r="AD2136" s="68"/>
      <c r="AE2136" s="68"/>
      <c r="AF2136" s="170"/>
      <c r="AG2136" s="167"/>
      <c r="AN2136" s="68"/>
      <c r="AO2136" s="68"/>
      <c r="AP2136" s="68"/>
      <c r="AQ2136" s="68"/>
      <c r="AR2136" s="68"/>
      <c r="AS2136" s="68"/>
      <c r="AT2136" s="68"/>
      <c r="AU2136" s="68"/>
    </row>
    <row r="2137" spans="27:47">
      <c r="AA2137" s="68"/>
      <c r="AB2137" s="68"/>
      <c r="AC2137" s="68"/>
      <c r="AD2137" s="68"/>
      <c r="AE2137" s="68"/>
      <c r="AF2137" s="170"/>
      <c r="AG2137" s="167"/>
      <c r="AN2137" s="68"/>
      <c r="AO2137" s="68"/>
      <c r="AP2137" s="68"/>
      <c r="AQ2137" s="68"/>
      <c r="AR2137" s="68"/>
      <c r="AS2137" s="68"/>
      <c r="AT2137" s="68"/>
      <c r="AU2137" s="68"/>
    </row>
    <row r="2138" spans="27:47">
      <c r="AA2138" s="68"/>
      <c r="AB2138" s="68"/>
      <c r="AC2138" s="68"/>
      <c r="AD2138" s="68"/>
      <c r="AE2138" s="68"/>
      <c r="AF2138" s="170"/>
      <c r="AG2138" s="167"/>
      <c r="AN2138" s="68"/>
      <c r="AO2138" s="68"/>
      <c r="AP2138" s="68"/>
      <c r="AQ2138" s="68"/>
      <c r="AR2138" s="68"/>
      <c r="AS2138" s="68"/>
      <c r="AT2138" s="68"/>
      <c r="AU2138" s="68"/>
    </row>
    <row r="2139" spans="27:47">
      <c r="AA2139" s="68"/>
      <c r="AB2139" s="68"/>
      <c r="AC2139" s="68"/>
      <c r="AD2139" s="68"/>
      <c r="AE2139" s="68"/>
      <c r="AF2139" s="170"/>
      <c r="AG2139" s="167"/>
      <c r="AN2139" s="68"/>
      <c r="AO2139" s="68"/>
      <c r="AP2139" s="68"/>
      <c r="AQ2139" s="68"/>
      <c r="AR2139" s="68"/>
      <c r="AS2139" s="68"/>
      <c r="AT2139" s="68"/>
      <c r="AU2139" s="68"/>
    </row>
    <row r="2140" spans="27:47">
      <c r="AA2140" s="68"/>
      <c r="AB2140" s="68"/>
      <c r="AC2140" s="68"/>
      <c r="AD2140" s="68"/>
      <c r="AE2140" s="68"/>
      <c r="AF2140" s="170"/>
      <c r="AG2140" s="167"/>
      <c r="AN2140" s="68"/>
      <c r="AO2140" s="68"/>
      <c r="AP2140" s="68"/>
      <c r="AQ2140" s="68"/>
      <c r="AR2140" s="68"/>
      <c r="AS2140" s="68"/>
      <c r="AT2140" s="68"/>
      <c r="AU2140" s="68"/>
    </row>
    <row r="2141" spans="27:47">
      <c r="AA2141" s="68"/>
      <c r="AB2141" s="68"/>
      <c r="AC2141" s="68"/>
      <c r="AD2141" s="68"/>
      <c r="AE2141" s="68"/>
      <c r="AF2141" s="170"/>
      <c r="AG2141" s="167"/>
      <c r="AN2141" s="68"/>
      <c r="AO2141" s="68"/>
      <c r="AP2141" s="68"/>
      <c r="AQ2141" s="68"/>
      <c r="AR2141" s="68"/>
      <c r="AS2141" s="68"/>
      <c r="AT2141" s="68"/>
      <c r="AU2141" s="68"/>
    </row>
    <row r="2142" spans="27:47">
      <c r="AA2142" s="68"/>
      <c r="AB2142" s="68"/>
      <c r="AC2142" s="68"/>
      <c r="AD2142" s="68"/>
      <c r="AE2142" s="68"/>
      <c r="AF2142" s="170"/>
      <c r="AG2142" s="167"/>
      <c r="AN2142" s="68"/>
      <c r="AO2142" s="68"/>
      <c r="AP2142" s="68"/>
      <c r="AQ2142" s="68"/>
      <c r="AR2142" s="68"/>
      <c r="AS2142" s="68"/>
      <c r="AT2142" s="68"/>
      <c r="AU2142" s="68"/>
    </row>
    <row r="2143" spans="27:47">
      <c r="AA2143" s="68"/>
      <c r="AB2143" s="68"/>
      <c r="AC2143" s="68"/>
      <c r="AD2143" s="68"/>
      <c r="AE2143" s="68"/>
      <c r="AF2143" s="170"/>
      <c r="AG2143" s="167"/>
      <c r="AN2143" s="68"/>
      <c r="AO2143" s="68"/>
      <c r="AP2143" s="68"/>
      <c r="AQ2143" s="68"/>
      <c r="AR2143" s="68"/>
      <c r="AS2143" s="68"/>
      <c r="AT2143" s="68"/>
      <c r="AU2143" s="68"/>
    </row>
    <row r="2144" spans="27:47">
      <c r="AA2144" s="68"/>
      <c r="AB2144" s="68"/>
      <c r="AC2144" s="68"/>
      <c r="AD2144" s="68"/>
      <c r="AE2144" s="68"/>
      <c r="AF2144" s="170"/>
      <c r="AG2144" s="167"/>
      <c r="AN2144" s="68"/>
      <c r="AO2144" s="68"/>
      <c r="AP2144" s="68"/>
      <c r="AQ2144" s="68"/>
      <c r="AR2144" s="68"/>
      <c r="AS2144" s="68"/>
      <c r="AT2144" s="68"/>
      <c r="AU2144" s="68"/>
    </row>
    <row r="2145" spans="27:47">
      <c r="AA2145" s="68"/>
      <c r="AB2145" s="68"/>
      <c r="AC2145" s="68"/>
      <c r="AD2145" s="68"/>
      <c r="AE2145" s="68"/>
      <c r="AF2145" s="170"/>
      <c r="AG2145" s="167"/>
      <c r="AN2145" s="68"/>
      <c r="AO2145" s="68"/>
      <c r="AP2145" s="68"/>
      <c r="AQ2145" s="68"/>
      <c r="AR2145" s="68"/>
      <c r="AS2145" s="68"/>
      <c r="AT2145" s="68"/>
      <c r="AU2145" s="68"/>
    </row>
    <row r="2146" spans="27:47">
      <c r="AA2146" s="68"/>
      <c r="AB2146" s="68"/>
      <c r="AC2146" s="68"/>
      <c r="AD2146" s="68"/>
      <c r="AE2146" s="68"/>
      <c r="AF2146" s="170"/>
      <c r="AG2146" s="167"/>
      <c r="AN2146" s="68"/>
      <c r="AO2146" s="68"/>
      <c r="AP2146" s="68"/>
      <c r="AQ2146" s="68"/>
      <c r="AR2146" s="68"/>
      <c r="AS2146" s="68"/>
      <c r="AT2146" s="68"/>
      <c r="AU2146" s="68"/>
    </row>
    <row r="2147" spans="27:47">
      <c r="AA2147" s="68"/>
      <c r="AB2147" s="68"/>
      <c r="AC2147" s="68"/>
      <c r="AD2147" s="68"/>
      <c r="AE2147" s="68"/>
      <c r="AF2147" s="170"/>
      <c r="AG2147" s="167"/>
      <c r="AN2147" s="68"/>
      <c r="AO2147" s="68"/>
      <c r="AP2147" s="68"/>
      <c r="AQ2147" s="68"/>
      <c r="AR2147" s="68"/>
      <c r="AS2147" s="68"/>
      <c r="AT2147" s="68"/>
      <c r="AU2147" s="68"/>
    </row>
    <row r="2148" spans="27:47">
      <c r="AA2148" s="68"/>
      <c r="AB2148" s="68"/>
      <c r="AC2148" s="68"/>
      <c r="AD2148" s="68"/>
      <c r="AE2148" s="68"/>
      <c r="AF2148" s="170"/>
      <c r="AG2148" s="167"/>
      <c r="AN2148" s="68"/>
      <c r="AO2148" s="68"/>
      <c r="AP2148" s="68"/>
      <c r="AQ2148" s="68"/>
      <c r="AR2148" s="68"/>
      <c r="AS2148" s="68"/>
      <c r="AT2148" s="68"/>
      <c r="AU2148" s="68"/>
    </row>
    <row r="2149" spans="27:47">
      <c r="AA2149" s="68"/>
      <c r="AB2149" s="68"/>
      <c r="AC2149" s="68"/>
      <c r="AD2149" s="68"/>
      <c r="AE2149" s="68"/>
      <c r="AF2149" s="170"/>
      <c r="AG2149" s="167"/>
      <c r="AN2149" s="68"/>
      <c r="AO2149" s="68"/>
      <c r="AP2149" s="68"/>
      <c r="AQ2149" s="68"/>
      <c r="AR2149" s="68"/>
      <c r="AS2149" s="68"/>
      <c r="AT2149" s="68"/>
      <c r="AU2149" s="68"/>
    </row>
    <row r="2150" spans="27:47">
      <c r="AA2150" s="68"/>
      <c r="AB2150" s="68"/>
      <c r="AC2150" s="68"/>
      <c r="AD2150" s="68"/>
      <c r="AE2150" s="68"/>
      <c r="AF2150" s="170"/>
      <c r="AG2150" s="167"/>
      <c r="AN2150" s="68"/>
      <c r="AO2150" s="68"/>
      <c r="AP2150" s="68"/>
      <c r="AQ2150" s="68"/>
      <c r="AR2150" s="68"/>
      <c r="AS2150" s="68"/>
      <c r="AT2150" s="68"/>
      <c r="AU2150" s="68"/>
    </row>
    <row r="2151" spans="27:47">
      <c r="AA2151" s="68"/>
      <c r="AB2151" s="68"/>
      <c r="AC2151" s="68"/>
      <c r="AD2151" s="68"/>
      <c r="AE2151" s="68"/>
      <c r="AF2151" s="170"/>
      <c r="AG2151" s="167"/>
      <c r="AN2151" s="68"/>
      <c r="AO2151" s="68"/>
      <c r="AP2151" s="68"/>
      <c r="AQ2151" s="68"/>
      <c r="AR2151" s="68"/>
      <c r="AS2151" s="68"/>
      <c r="AT2151" s="68"/>
      <c r="AU2151" s="68"/>
    </row>
    <row r="2152" spans="27:47">
      <c r="AA2152" s="68"/>
      <c r="AB2152" s="68"/>
      <c r="AC2152" s="68"/>
      <c r="AD2152" s="68"/>
      <c r="AE2152" s="68"/>
      <c r="AF2152" s="170"/>
      <c r="AG2152" s="167"/>
      <c r="AN2152" s="68"/>
      <c r="AO2152" s="68"/>
      <c r="AP2152" s="68"/>
      <c r="AQ2152" s="68"/>
      <c r="AR2152" s="68"/>
      <c r="AS2152" s="68"/>
      <c r="AT2152" s="68"/>
      <c r="AU2152" s="68"/>
    </row>
    <row r="2153" spans="27:47">
      <c r="AA2153" s="68"/>
      <c r="AB2153" s="68"/>
      <c r="AC2153" s="68"/>
      <c r="AD2153" s="68"/>
      <c r="AE2153" s="68"/>
      <c r="AF2153" s="170"/>
      <c r="AG2153" s="167"/>
      <c r="AN2153" s="68"/>
      <c r="AO2153" s="68"/>
      <c r="AP2153" s="68"/>
      <c r="AQ2153" s="68"/>
      <c r="AR2153" s="68"/>
      <c r="AS2153" s="68"/>
      <c r="AT2153" s="68"/>
      <c r="AU2153" s="68"/>
    </row>
    <row r="2154" spans="27:47">
      <c r="AA2154" s="68"/>
      <c r="AB2154" s="68"/>
      <c r="AC2154" s="68"/>
      <c r="AD2154" s="68"/>
      <c r="AE2154" s="68"/>
      <c r="AF2154" s="170"/>
      <c r="AG2154" s="167"/>
      <c r="AN2154" s="68"/>
      <c r="AO2154" s="68"/>
      <c r="AP2154" s="68"/>
      <c r="AQ2154" s="68"/>
      <c r="AR2154" s="68"/>
      <c r="AS2154" s="68"/>
      <c r="AT2154" s="68"/>
      <c r="AU2154" s="68"/>
    </row>
    <row r="2155" spans="27:47">
      <c r="AA2155" s="68"/>
      <c r="AB2155" s="68"/>
      <c r="AC2155" s="68"/>
      <c r="AD2155" s="68"/>
      <c r="AE2155" s="68"/>
      <c r="AF2155" s="170"/>
      <c r="AG2155" s="167"/>
      <c r="AN2155" s="68"/>
      <c r="AO2155" s="68"/>
      <c r="AP2155" s="68"/>
      <c r="AQ2155" s="68"/>
      <c r="AR2155" s="68"/>
      <c r="AS2155" s="68"/>
      <c r="AT2155" s="68"/>
      <c r="AU2155" s="68"/>
    </row>
    <row r="2156" spans="27:47">
      <c r="AA2156" s="68"/>
      <c r="AB2156" s="68"/>
      <c r="AC2156" s="68"/>
      <c r="AD2156" s="68"/>
      <c r="AE2156" s="68"/>
      <c r="AF2156" s="170"/>
      <c r="AG2156" s="167"/>
      <c r="AN2156" s="68"/>
      <c r="AO2156" s="68"/>
      <c r="AP2156" s="68"/>
      <c r="AQ2156" s="68"/>
      <c r="AR2156" s="68"/>
      <c r="AS2156" s="68"/>
      <c r="AT2156" s="68"/>
      <c r="AU2156" s="68"/>
    </row>
    <row r="2157" spans="27:47">
      <c r="AA2157" s="68"/>
      <c r="AB2157" s="68"/>
      <c r="AC2157" s="68"/>
      <c r="AD2157" s="68"/>
      <c r="AE2157" s="68"/>
      <c r="AF2157" s="170"/>
      <c r="AG2157" s="167"/>
      <c r="AN2157" s="68"/>
      <c r="AO2157" s="68"/>
      <c r="AP2157" s="68"/>
      <c r="AQ2157" s="68"/>
      <c r="AR2157" s="68"/>
      <c r="AS2157" s="68"/>
      <c r="AT2157" s="68"/>
      <c r="AU2157" s="68"/>
    </row>
    <row r="2158" spans="27:47">
      <c r="AA2158" s="68"/>
      <c r="AB2158" s="68"/>
      <c r="AC2158" s="68"/>
      <c r="AD2158" s="68"/>
      <c r="AE2158" s="68"/>
      <c r="AF2158" s="170"/>
      <c r="AG2158" s="167"/>
      <c r="AN2158" s="68"/>
      <c r="AO2158" s="68"/>
      <c r="AP2158" s="68"/>
      <c r="AQ2158" s="68"/>
      <c r="AR2158" s="68"/>
      <c r="AS2158" s="68"/>
      <c r="AT2158" s="68"/>
      <c r="AU2158" s="68"/>
    </row>
    <row r="2159" spans="27:47">
      <c r="AA2159" s="68"/>
      <c r="AB2159" s="68"/>
      <c r="AC2159" s="68"/>
      <c r="AD2159" s="68"/>
      <c r="AE2159" s="68"/>
      <c r="AF2159" s="170"/>
      <c r="AG2159" s="167"/>
      <c r="AN2159" s="68"/>
      <c r="AO2159" s="68"/>
      <c r="AP2159" s="68"/>
      <c r="AQ2159" s="68"/>
      <c r="AR2159" s="68"/>
      <c r="AS2159" s="68"/>
      <c r="AT2159" s="68"/>
      <c r="AU2159" s="68"/>
    </row>
    <row r="2160" spans="27:47">
      <c r="AA2160" s="68"/>
      <c r="AB2160" s="68"/>
      <c r="AC2160" s="68"/>
      <c r="AD2160" s="68"/>
      <c r="AE2160" s="68"/>
      <c r="AF2160" s="170"/>
      <c r="AG2160" s="167"/>
      <c r="AN2160" s="68"/>
      <c r="AO2160" s="68"/>
      <c r="AP2160" s="68"/>
      <c r="AQ2160" s="68"/>
      <c r="AR2160" s="68"/>
      <c r="AS2160" s="68"/>
      <c r="AT2160" s="68"/>
      <c r="AU2160" s="68"/>
    </row>
    <row r="2161" spans="27:47">
      <c r="AA2161" s="68"/>
      <c r="AB2161" s="68"/>
      <c r="AC2161" s="68"/>
      <c r="AD2161" s="68"/>
      <c r="AE2161" s="68"/>
      <c r="AF2161" s="170"/>
      <c r="AG2161" s="167"/>
      <c r="AN2161" s="68"/>
      <c r="AO2161" s="68"/>
      <c r="AP2161" s="68"/>
      <c r="AQ2161" s="68"/>
      <c r="AR2161" s="68"/>
      <c r="AS2161" s="68"/>
      <c r="AT2161" s="68"/>
      <c r="AU2161" s="68"/>
    </row>
    <row r="2162" spans="27:47">
      <c r="AA2162" s="68"/>
      <c r="AB2162" s="68"/>
      <c r="AC2162" s="68"/>
      <c r="AD2162" s="68"/>
      <c r="AE2162" s="68"/>
      <c r="AF2162" s="170"/>
      <c r="AG2162" s="167"/>
      <c r="AN2162" s="68"/>
      <c r="AO2162" s="68"/>
      <c r="AP2162" s="68"/>
      <c r="AQ2162" s="68"/>
      <c r="AR2162" s="68"/>
      <c r="AS2162" s="68"/>
      <c r="AT2162" s="68"/>
      <c r="AU2162" s="68"/>
    </row>
    <row r="2163" spans="27:47">
      <c r="AA2163" s="68"/>
      <c r="AB2163" s="68"/>
      <c r="AC2163" s="68"/>
      <c r="AD2163" s="68"/>
      <c r="AE2163" s="68"/>
      <c r="AF2163" s="170"/>
      <c r="AG2163" s="167"/>
      <c r="AN2163" s="68"/>
      <c r="AO2163" s="68"/>
      <c r="AP2163" s="68"/>
      <c r="AQ2163" s="68"/>
      <c r="AR2163" s="68"/>
      <c r="AS2163" s="68"/>
      <c r="AT2163" s="68"/>
      <c r="AU2163" s="68"/>
    </row>
    <row r="2164" spans="27:47">
      <c r="AA2164" s="68"/>
      <c r="AB2164" s="68"/>
      <c r="AC2164" s="68"/>
      <c r="AD2164" s="68"/>
      <c r="AE2164" s="68"/>
      <c r="AF2164" s="170"/>
      <c r="AG2164" s="167"/>
      <c r="AN2164" s="68"/>
      <c r="AO2164" s="68"/>
      <c r="AP2164" s="68"/>
      <c r="AQ2164" s="68"/>
      <c r="AR2164" s="68"/>
      <c r="AS2164" s="68"/>
      <c r="AT2164" s="68"/>
      <c r="AU2164" s="68"/>
    </row>
    <row r="2165" spans="27:47">
      <c r="AA2165" s="68"/>
      <c r="AB2165" s="68"/>
      <c r="AC2165" s="68"/>
      <c r="AD2165" s="68"/>
      <c r="AE2165" s="68"/>
      <c r="AF2165" s="170"/>
      <c r="AG2165" s="167"/>
      <c r="AN2165" s="68"/>
      <c r="AO2165" s="68"/>
      <c r="AP2165" s="68"/>
      <c r="AQ2165" s="68"/>
      <c r="AR2165" s="68"/>
      <c r="AS2165" s="68"/>
      <c r="AT2165" s="68"/>
      <c r="AU2165" s="68"/>
    </row>
    <row r="2166" spans="27:47">
      <c r="AA2166" s="68"/>
      <c r="AB2166" s="68"/>
      <c r="AC2166" s="68"/>
      <c r="AD2166" s="68"/>
      <c r="AE2166" s="68"/>
      <c r="AF2166" s="170"/>
      <c r="AG2166" s="167"/>
      <c r="AN2166" s="68"/>
      <c r="AO2166" s="68"/>
      <c r="AP2166" s="68"/>
      <c r="AQ2166" s="68"/>
      <c r="AR2166" s="68"/>
      <c r="AS2166" s="68"/>
      <c r="AT2166" s="68"/>
      <c r="AU2166" s="68"/>
    </row>
    <row r="2167" spans="27:47">
      <c r="AA2167" s="68"/>
      <c r="AB2167" s="68"/>
      <c r="AC2167" s="68"/>
      <c r="AD2167" s="68"/>
      <c r="AE2167" s="68"/>
      <c r="AF2167" s="170"/>
      <c r="AG2167" s="167"/>
      <c r="AN2167" s="68"/>
      <c r="AO2167" s="68"/>
      <c r="AP2167" s="68"/>
      <c r="AQ2167" s="68"/>
      <c r="AR2167" s="68"/>
      <c r="AS2167" s="68"/>
      <c r="AT2167" s="68"/>
      <c r="AU2167" s="68"/>
    </row>
    <row r="2168" spans="27:47">
      <c r="AA2168" s="68"/>
      <c r="AB2168" s="68"/>
      <c r="AC2168" s="68"/>
      <c r="AD2168" s="68"/>
      <c r="AE2168" s="68"/>
      <c r="AF2168" s="170"/>
      <c r="AG2168" s="167"/>
      <c r="AN2168" s="68"/>
      <c r="AO2168" s="68"/>
      <c r="AP2168" s="68"/>
      <c r="AQ2168" s="68"/>
      <c r="AR2168" s="68"/>
      <c r="AS2168" s="68"/>
      <c r="AT2168" s="68"/>
      <c r="AU2168" s="68"/>
    </row>
    <row r="2169" spans="27:47">
      <c r="AA2169" s="68"/>
      <c r="AB2169" s="68"/>
      <c r="AC2169" s="68"/>
      <c r="AD2169" s="68"/>
      <c r="AE2169" s="68"/>
      <c r="AF2169" s="170"/>
      <c r="AG2169" s="167"/>
      <c r="AN2169" s="68"/>
      <c r="AO2169" s="68"/>
      <c r="AP2169" s="68"/>
      <c r="AQ2169" s="68"/>
      <c r="AR2169" s="68"/>
      <c r="AS2169" s="68"/>
      <c r="AT2169" s="68"/>
      <c r="AU2169" s="68"/>
    </row>
    <row r="2170" spans="27:47">
      <c r="AA2170" s="68"/>
      <c r="AB2170" s="68"/>
      <c r="AC2170" s="68"/>
      <c r="AD2170" s="68"/>
      <c r="AE2170" s="68"/>
      <c r="AF2170" s="170"/>
      <c r="AG2170" s="167"/>
      <c r="AN2170" s="68"/>
      <c r="AO2170" s="68"/>
      <c r="AP2170" s="68"/>
      <c r="AQ2170" s="68"/>
      <c r="AR2170" s="68"/>
      <c r="AS2170" s="68"/>
      <c r="AT2170" s="68"/>
      <c r="AU2170" s="68"/>
    </row>
    <row r="2171" spans="27:47">
      <c r="AA2171" s="68"/>
      <c r="AB2171" s="68"/>
      <c r="AC2171" s="68"/>
      <c r="AD2171" s="68"/>
      <c r="AE2171" s="68"/>
      <c r="AF2171" s="170"/>
      <c r="AG2171" s="167"/>
      <c r="AN2171" s="68"/>
      <c r="AO2171" s="68"/>
      <c r="AP2171" s="68"/>
      <c r="AQ2171" s="68"/>
      <c r="AR2171" s="68"/>
      <c r="AS2171" s="68"/>
      <c r="AT2171" s="68"/>
      <c r="AU2171" s="68"/>
    </row>
    <row r="2172" spans="27:47">
      <c r="AA2172" s="68"/>
      <c r="AB2172" s="68"/>
      <c r="AC2172" s="68"/>
      <c r="AD2172" s="68"/>
      <c r="AE2172" s="68"/>
      <c r="AF2172" s="170"/>
      <c r="AG2172" s="167"/>
      <c r="AN2172" s="68"/>
      <c r="AO2172" s="68"/>
      <c r="AP2172" s="68"/>
      <c r="AQ2172" s="68"/>
      <c r="AR2172" s="68"/>
      <c r="AS2172" s="68"/>
      <c r="AT2172" s="68"/>
      <c r="AU2172" s="68"/>
    </row>
    <row r="2173" spans="27:47">
      <c r="AA2173" s="68"/>
      <c r="AB2173" s="68"/>
      <c r="AC2173" s="68"/>
      <c r="AD2173" s="68"/>
      <c r="AE2173" s="68"/>
      <c r="AF2173" s="170"/>
      <c r="AG2173" s="167"/>
      <c r="AN2173" s="68"/>
      <c r="AO2173" s="68"/>
      <c r="AP2173" s="68"/>
      <c r="AQ2173" s="68"/>
      <c r="AR2173" s="68"/>
      <c r="AS2173" s="68"/>
      <c r="AT2173" s="68"/>
      <c r="AU2173" s="68"/>
    </row>
    <row r="2174" spans="27:47">
      <c r="AA2174" s="68"/>
      <c r="AB2174" s="68"/>
      <c r="AC2174" s="68"/>
      <c r="AD2174" s="68"/>
      <c r="AE2174" s="68"/>
      <c r="AF2174" s="170"/>
      <c r="AG2174" s="167"/>
      <c r="AN2174" s="68"/>
      <c r="AO2174" s="68"/>
      <c r="AP2174" s="68"/>
      <c r="AQ2174" s="68"/>
      <c r="AR2174" s="68"/>
      <c r="AS2174" s="68"/>
      <c r="AT2174" s="68"/>
      <c r="AU2174" s="68"/>
    </row>
    <row r="2175" spans="27:47">
      <c r="AA2175" s="68"/>
      <c r="AB2175" s="68"/>
      <c r="AC2175" s="68"/>
      <c r="AD2175" s="68"/>
      <c r="AE2175" s="68"/>
      <c r="AF2175" s="170"/>
      <c r="AG2175" s="167"/>
      <c r="AN2175" s="68"/>
      <c r="AO2175" s="68"/>
      <c r="AP2175" s="68"/>
      <c r="AQ2175" s="68"/>
      <c r="AR2175" s="68"/>
      <c r="AS2175" s="68"/>
      <c r="AT2175" s="68"/>
      <c r="AU2175" s="68"/>
    </row>
    <row r="2176" spans="27:47">
      <c r="AA2176" s="68"/>
      <c r="AB2176" s="68"/>
      <c r="AC2176" s="68"/>
      <c r="AD2176" s="68"/>
      <c r="AE2176" s="68"/>
      <c r="AF2176" s="170"/>
      <c r="AG2176" s="167"/>
      <c r="AN2176" s="68"/>
      <c r="AO2176" s="68"/>
      <c r="AP2176" s="68"/>
      <c r="AQ2176" s="68"/>
      <c r="AR2176" s="68"/>
      <c r="AS2176" s="68"/>
      <c r="AT2176" s="68"/>
      <c r="AU2176" s="68"/>
    </row>
    <row r="2177" spans="27:47">
      <c r="AA2177" s="68"/>
      <c r="AB2177" s="68"/>
      <c r="AC2177" s="68"/>
      <c r="AD2177" s="68"/>
      <c r="AE2177" s="68"/>
      <c r="AF2177" s="170"/>
      <c r="AG2177" s="167"/>
      <c r="AN2177" s="68"/>
      <c r="AO2177" s="68"/>
      <c r="AP2177" s="68"/>
      <c r="AQ2177" s="68"/>
      <c r="AR2177" s="68"/>
      <c r="AS2177" s="68"/>
      <c r="AT2177" s="68"/>
      <c r="AU2177" s="68"/>
    </row>
    <row r="2178" spans="27:47">
      <c r="AA2178" s="68"/>
      <c r="AB2178" s="68"/>
      <c r="AC2178" s="68"/>
      <c r="AD2178" s="68"/>
      <c r="AE2178" s="68"/>
      <c r="AF2178" s="170"/>
      <c r="AG2178" s="167"/>
      <c r="AN2178" s="68"/>
      <c r="AO2178" s="68"/>
      <c r="AP2178" s="68"/>
      <c r="AQ2178" s="68"/>
      <c r="AR2178" s="68"/>
      <c r="AS2178" s="68"/>
      <c r="AT2178" s="68"/>
      <c r="AU2178" s="68"/>
    </row>
    <row r="2179" spans="27:47">
      <c r="AA2179" s="68"/>
      <c r="AB2179" s="68"/>
      <c r="AC2179" s="68"/>
      <c r="AD2179" s="68"/>
      <c r="AE2179" s="68"/>
      <c r="AF2179" s="170"/>
      <c r="AG2179" s="167"/>
      <c r="AN2179" s="68"/>
      <c r="AO2179" s="68"/>
      <c r="AP2179" s="68"/>
      <c r="AQ2179" s="68"/>
      <c r="AR2179" s="68"/>
      <c r="AS2179" s="68"/>
      <c r="AT2179" s="68"/>
      <c r="AU2179" s="68"/>
    </row>
    <row r="2180" spans="27:47">
      <c r="AA2180" s="68"/>
      <c r="AB2180" s="68"/>
      <c r="AC2180" s="68"/>
      <c r="AD2180" s="68"/>
      <c r="AE2180" s="68"/>
      <c r="AF2180" s="170"/>
      <c r="AG2180" s="167"/>
      <c r="AN2180" s="68"/>
      <c r="AO2180" s="68"/>
      <c r="AP2180" s="68"/>
      <c r="AQ2180" s="68"/>
      <c r="AR2180" s="68"/>
      <c r="AS2180" s="68"/>
      <c r="AT2180" s="68"/>
      <c r="AU2180" s="68"/>
    </row>
    <row r="2181" spans="27:47">
      <c r="AA2181" s="68"/>
      <c r="AB2181" s="68"/>
      <c r="AC2181" s="68"/>
      <c r="AD2181" s="68"/>
      <c r="AE2181" s="68"/>
      <c r="AF2181" s="170"/>
      <c r="AG2181" s="167"/>
      <c r="AN2181" s="68"/>
      <c r="AO2181" s="68"/>
      <c r="AP2181" s="68"/>
      <c r="AQ2181" s="68"/>
      <c r="AR2181" s="68"/>
      <c r="AS2181" s="68"/>
      <c r="AT2181" s="68"/>
      <c r="AU2181" s="68"/>
    </row>
    <row r="2182" spans="27:47">
      <c r="AA2182" s="68"/>
      <c r="AB2182" s="68"/>
      <c r="AC2182" s="68"/>
      <c r="AD2182" s="68"/>
      <c r="AE2182" s="68"/>
      <c r="AF2182" s="170"/>
      <c r="AG2182" s="167"/>
      <c r="AN2182" s="68"/>
      <c r="AO2182" s="68"/>
      <c r="AP2182" s="68"/>
      <c r="AQ2182" s="68"/>
      <c r="AR2182" s="68"/>
      <c r="AS2182" s="68"/>
      <c r="AT2182" s="68"/>
      <c r="AU2182" s="68"/>
    </row>
    <row r="2183" spans="27:47">
      <c r="AA2183" s="68"/>
      <c r="AB2183" s="68"/>
      <c r="AC2183" s="68"/>
      <c r="AD2183" s="68"/>
      <c r="AE2183" s="68"/>
      <c r="AF2183" s="170"/>
      <c r="AG2183" s="167"/>
      <c r="AN2183" s="68"/>
      <c r="AO2183" s="68"/>
      <c r="AP2183" s="68"/>
      <c r="AQ2183" s="68"/>
      <c r="AR2183" s="68"/>
      <c r="AS2183" s="68"/>
      <c r="AT2183" s="68"/>
      <c r="AU2183" s="68"/>
    </row>
    <row r="2184" spans="27:47">
      <c r="AA2184" s="68"/>
      <c r="AB2184" s="68"/>
      <c r="AC2184" s="68"/>
      <c r="AD2184" s="68"/>
      <c r="AE2184" s="68"/>
      <c r="AF2184" s="170"/>
      <c r="AG2184" s="167"/>
      <c r="AN2184" s="68"/>
      <c r="AO2184" s="68"/>
      <c r="AP2184" s="68"/>
      <c r="AQ2184" s="68"/>
      <c r="AR2184" s="68"/>
      <c r="AS2184" s="68"/>
      <c r="AT2184" s="68"/>
      <c r="AU2184" s="68"/>
    </row>
    <row r="2185" spans="27:47">
      <c r="AA2185" s="68"/>
      <c r="AB2185" s="68"/>
      <c r="AC2185" s="68"/>
      <c r="AD2185" s="68"/>
      <c r="AE2185" s="68"/>
      <c r="AF2185" s="170"/>
      <c r="AG2185" s="167"/>
      <c r="AN2185" s="68"/>
      <c r="AO2185" s="68"/>
      <c r="AP2185" s="68"/>
      <c r="AQ2185" s="68"/>
      <c r="AR2185" s="68"/>
      <c r="AS2185" s="68"/>
      <c r="AT2185" s="68"/>
      <c r="AU2185" s="68"/>
    </row>
    <row r="2186" spans="27:47">
      <c r="AA2186" s="68"/>
      <c r="AB2186" s="68"/>
      <c r="AC2186" s="68"/>
      <c r="AD2186" s="68"/>
      <c r="AE2186" s="68"/>
      <c r="AF2186" s="170"/>
      <c r="AG2186" s="167"/>
      <c r="AN2186" s="68"/>
      <c r="AO2186" s="68"/>
      <c r="AP2186" s="68"/>
      <c r="AQ2186" s="68"/>
      <c r="AR2186" s="68"/>
      <c r="AS2186" s="68"/>
      <c r="AT2186" s="68"/>
      <c r="AU2186" s="68"/>
    </row>
    <row r="2187" spans="27:47">
      <c r="AA2187" s="68"/>
      <c r="AB2187" s="68"/>
      <c r="AC2187" s="68"/>
      <c r="AD2187" s="68"/>
      <c r="AE2187" s="68"/>
      <c r="AF2187" s="170"/>
      <c r="AG2187" s="167"/>
      <c r="AN2187" s="68"/>
      <c r="AO2187" s="68"/>
      <c r="AP2187" s="68"/>
      <c r="AQ2187" s="68"/>
      <c r="AR2187" s="68"/>
      <c r="AS2187" s="68"/>
      <c r="AT2187" s="68"/>
      <c r="AU2187" s="68"/>
    </row>
    <row r="2188" spans="27:47">
      <c r="AA2188" s="68"/>
      <c r="AB2188" s="68"/>
      <c r="AC2188" s="68"/>
      <c r="AD2188" s="68"/>
      <c r="AE2188" s="68"/>
      <c r="AF2188" s="170"/>
      <c r="AG2188" s="167"/>
      <c r="AN2188" s="68"/>
      <c r="AO2188" s="68"/>
      <c r="AP2188" s="68"/>
      <c r="AQ2188" s="68"/>
      <c r="AR2188" s="68"/>
      <c r="AS2188" s="68"/>
      <c r="AT2188" s="68"/>
      <c r="AU2188" s="68"/>
    </row>
    <row r="2189" spans="27:47">
      <c r="AA2189" s="68"/>
      <c r="AB2189" s="68"/>
      <c r="AC2189" s="68"/>
      <c r="AD2189" s="68"/>
      <c r="AE2189" s="68"/>
      <c r="AF2189" s="170"/>
      <c r="AG2189" s="167"/>
      <c r="AN2189" s="68"/>
      <c r="AO2189" s="68"/>
      <c r="AP2189" s="68"/>
      <c r="AQ2189" s="68"/>
      <c r="AR2189" s="68"/>
      <c r="AS2189" s="68"/>
      <c r="AT2189" s="68"/>
      <c r="AU2189" s="68"/>
    </row>
    <row r="2190" spans="27:47">
      <c r="AA2190" s="68"/>
      <c r="AB2190" s="68"/>
      <c r="AC2190" s="68"/>
      <c r="AD2190" s="68"/>
      <c r="AE2190" s="68"/>
      <c r="AF2190" s="170"/>
      <c r="AG2190" s="167"/>
      <c r="AN2190" s="68"/>
      <c r="AO2190" s="68"/>
      <c r="AP2190" s="68"/>
      <c r="AQ2190" s="68"/>
      <c r="AR2190" s="68"/>
      <c r="AS2190" s="68"/>
      <c r="AT2190" s="68"/>
      <c r="AU2190" s="68"/>
    </row>
    <row r="2191" spans="27:47">
      <c r="AA2191" s="68"/>
      <c r="AB2191" s="68"/>
      <c r="AC2191" s="68"/>
      <c r="AD2191" s="68"/>
      <c r="AE2191" s="68"/>
      <c r="AF2191" s="170"/>
      <c r="AG2191" s="167"/>
      <c r="AN2191" s="68"/>
      <c r="AO2191" s="68"/>
      <c r="AP2191" s="68"/>
      <c r="AQ2191" s="68"/>
      <c r="AR2191" s="68"/>
      <c r="AS2191" s="68"/>
      <c r="AT2191" s="68"/>
      <c r="AU2191" s="68"/>
    </row>
    <row r="2192" spans="27:47">
      <c r="AA2192" s="68"/>
      <c r="AB2192" s="68"/>
      <c r="AC2192" s="68"/>
      <c r="AD2192" s="68"/>
      <c r="AE2192" s="68"/>
      <c r="AF2192" s="170"/>
      <c r="AG2192" s="167"/>
      <c r="AN2192" s="68"/>
      <c r="AO2192" s="68"/>
      <c r="AP2192" s="68"/>
      <c r="AQ2192" s="68"/>
      <c r="AR2192" s="68"/>
      <c r="AS2192" s="68"/>
      <c r="AT2192" s="68"/>
      <c r="AU2192" s="68"/>
    </row>
    <row r="2193" spans="27:47">
      <c r="AA2193" s="68"/>
      <c r="AB2193" s="68"/>
      <c r="AC2193" s="68"/>
      <c r="AD2193" s="68"/>
      <c r="AE2193" s="68"/>
      <c r="AF2193" s="170"/>
      <c r="AG2193" s="167"/>
      <c r="AN2193" s="68"/>
      <c r="AO2193" s="68"/>
      <c r="AP2193" s="68"/>
      <c r="AQ2193" s="68"/>
      <c r="AR2193" s="68"/>
      <c r="AS2193" s="68"/>
      <c r="AT2193" s="68"/>
      <c r="AU2193" s="68"/>
    </row>
    <row r="2194" spans="27:47">
      <c r="AA2194" s="68"/>
      <c r="AB2194" s="68"/>
      <c r="AC2194" s="68"/>
      <c r="AD2194" s="68"/>
      <c r="AE2194" s="68"/>
      <c r="AF2194" s="170"/>
      <c r="AG2194" s="167"/>
      <c r="AN2194" s="68"/>
      <c r="AO2194" s="68"/>
      <c r="AP2194" s="68"/>
      <c r="AQ2194" s="68"/>
      <c r="AR2194" s="68"/>
      <c r="AS2194" s="68"/>
      <c r="AT2194" s="68"/>
      <c r="AU2194" s="68"/>
    </row>
    <row r="2195" spans="27:47">
      <c r="AA2195" s="68"/>
      <c r="AB2195" s="68"/>
      <c r="AC2195" s="68"/>
      <c r="AD2195" s="68"/>
      <c r="AE2195" s="68"/>
      <c r="AF2195" s="170"/>
      <c r="AG2195" s="167"/>
      <c r="AN2195" s="68"/>
      <c r="AO2195" s="68"/>
      <c r="AP2195" s="68"/>
      <c r="AQ2195" s="68"/>
      <c r="AR2195" s="68"/>
      <c r="AS2195" s="68"/>
      <c r="AT2195" s="68"/>
      <c r="AU2195" s="68"/>
    </row>
    <row r="2196" spans="27:47">
      <c r="AA2196" s="68"/>
      <c r="AB2196" s="68"/>
      <c r="AC2196" s="68"/>
      <c r="AD2196" s="68"/>
      <c r="AE2196" s="68"/>
      <c r="AF2196" s="170"/>
      <c r="AG2196" s="167"/>
      <c r="AN2196" s="68"/>
      <c r="AO2196" s="68"/>
      <c r="AP2196" s="68"/>
      <c r="AQ2196" s="68"/>
      <c r="AR2196" s="68"/>
      <c r="AS2196" s="68"/>
      <c r="AT2196" s="68"/>
      <c r="AU2196" s="68"/>
    </row>
    <row r="2197" spans="27:47">
      <c r="AA2197" s="68"/>
      <c r="AB2197" s="68"/>
      <c r="AC2197" s="68"/>
      <c r="AD2197" s="68"/>
      <c r="AE2197" s="68"/>
      <c r="AF2197" s="170"/>
      <c r="AG2197" s="167"/>
      <c r="AN2197" s="68"/>
      <c r="AO2197" s="68"/>
      <c r="AP2197" s="68"/>
      <c r="AQ2197" s="68"/>
      <c r="AR2197" s="68"/>
      <c r="AS2197" s="68"/>
      <c r="AT2197" s="68"/>
      <c r="AU2197" s="68"/>
    </row>
    <row r="2198" spans="27:47">
      <c r="AA2198" s="68"/>
      <c r="AB2198" s="68"/>
      <c r="AC2198" s="68"/>
      <c r="AD2198" s="68"/>
      <c r="AE2198" s="68"/>
      <c r="AF2198" s="170"/>
      <c r="AG2198" s="167"/>
      <c r="AN2198" s="68"/>
      <c r="AO2198" s="68"/>
      <c r="AP2198" s="68"/>
      <c r="AQ2198" s="68"/>
      <c r="AR2198" s="68"/>
      <c r="AS2198" s="68"/>
      <c r="AT2198" s="68"/>
      <c r="AU2198" s="68"/>
    </row>
    <row r="2199" spans="27:47">
      <c r="AA2199" s="68"/>
      <c r="AB2199" s="68"/>
      <c r="AC2199" s="68"/>
      <c r="AD2199" s="68"/>
      <c r="AE2199" s="68"/>
      <c r="AF2199" s="170"/>
      <c r="AG2199" s="167"/>
      <c r="AN2199" s="68"/>
      <c r="AO2199" s="68"/>
      <c r="AP2199" s="68"/>
      <c r="AQ2199" s="68"/>
      <c r="AR2199" s="68"/>
      <c r="AS2199" s="68"/>
      <c r="AT2199" s="68"/>
      <c r="AU2199" s="68"/>
    </row>
    <row r="2200" spans="27:47">
      <c r="AA2200" s="68"/>
      <c r="AB2200" s="68"/>
      <c r="AC2200" s="68"/>
      <c r="AD2200" s="68"/>
      <c r="AE2200" s="68"/>
      <c r="AF2200" s="170"/>
      <c r="AG2200" s="167"/>
      <c r="AN2200" s="68"/>
      <c r="AO2200" s="68"/>
      <c r="AP2200" s="68"/>
      <c r="AQ2200" s="68"/>
      <c r="AR2200" s="68"/>
      <c r="AS2200" s="68"/>
      <c r="AT2200" s="68"/>
      <c r="AU2200" s="68"/>
    </row>
    <row r="2201" spans="27:47">
      <c r="AA2201" s="68"/>
      <c r="AB2201" s="68"/>
      <c r="AC2201" s="68"/>
      <c r="AD2201" s="68"/>
      <c r="AE2201" s="68"/>
      <c r="AF2201" s="170"/>
      <c r="AG2201" s="167"/>
      <c r="AN2201" s="68"/>
      <c r="AO2201" s="68"/>
      <c r="AP2201" s="68"/>
      <c r="AQ2201" s="68"/>
      <c r="AR2201" s="68"/>
      <c r="AS2201" s="68"/>
      <c r="AT2201" s="68"/>
      <c r="AU2201" s="68"/>
    </row>
    <row r="2202" spans="27:47">
      <c r="AA2202" s="68"/>
      <c r="AB2202" s="68"/>
      <c r="AC2202" s="68"/>
      <c r="AD2202" s="68"/>
      <c r="AE2202" s="68"/>
      <c r="AF2202" s="170"/>
      <c r="AG2202" s="167"/>
      <c r="AN2202" s="68"/>
      <c r="AO2202" s="68"/>
      <c r="AP2202" s="68"/>
      <c r="AQ2202" s="68"/>
      <c r="AR2202" s="68"/>
      <c r="AS2202" s="68"/>
      <c r="AT2202" s="68"/>
      <c r="AU2202" s="68"/>
    </row>
    <row r="2203" spans="27:47">
      <c r="AA2203" s="68"/>
      <c r="AB2203" s="68"/>
      <c r="AC2203" s="68"/>
      <c r="AD2203" s="68"/>
      <c r="AE2203" s="68"/>
      <c r="AF2203" s="170"/>
      <c r="AG2203" s="167"/>
      <c r="AN2203" s="68"/>
      <c r="AO2203" s="68"/>
      <c r="AP2203" s="68"/>
      <c r="AQ2203" s="68"/>
      <c r="AR2203" s="68"/>
      <c r="AS2203" s="68"/>
      <c r="AT2203" s="68"/>
      <c r="AU2203" s="68"/>
    </row>
    <row r="2204" spans="27:47">
      <c r="AA2204" s="68"/>
      <c r="AB2204" s="68"/>
      <c r="AC2204" s="68"/>
      <c r="AD2204" s="68"/>
      <c r="AE2204" s="68"/>
      <c r="AF2204" s="170"/>
      <c r="AG2204" s="167"/>
      <c r="AN2204" s="68"/>
      <c r="AO2204" s="68"/>
      <c r="AP2204" s="68"/>
      <c r="AQ2204" s="68"/>
      <c r="AR2204" s="68"/>
      <c r="AS2204" s="68"/>
      <c r="AT2204" s="68"/>
      <c r="AU2204" s="68"/>
    </row>
    <row r="2205" spans="27:47">
      <c r="AA2205" s="68"/>
      <c r="AB2205" s="68"/>
      <c r="AC2205" s="68"/>
      <c r="AD2205" s="68"/>
      <c r="AE2205" s="68"/>
      <c r="AF2205" s="170"/>
      <c r="AG2205" s="167"/>
      <c r="AN2205" s="68"/>
      <c r="AO2205" s="68"/>
      <c r="AP2205" s="68"/>
      <c r="AQ2205" s="68"/>
      <c r="AR2205" s="68"/>
      <c r="AS2205" s="68"/>
      <c r="AT2205" s="68"/>
      <c r="AU2205" s="68"/>
    </row>
    <row r="2206" spans="27:47">
      <c r="AA2206" s="68"/>
      <c r="AB2206" s="68"/>
      <c r="AC2206" s="68"/>
      <c r="AD2206" s="68"/>
      <c r="AE2206" s="68"/>
      <c r="AF2206" s="170"/>
      <c r="AG2206" s="167"/>
      <c r="AN2206" s="68"/>
      <c r="AO2206" s="68"/>
      <c r="AP2206" s="68"/>
      <c r="AQ2206" s="68"/>
      <c r="AR2206" s="68"/>
      <c r="AS2206" s="68"/>
      <c r="AT2206" s="68"/>
      <c r="AU2206" s="68"/>
    </row>
    <row r="2207" spans="27:47">
      <c r="AA2207" s="68"/>
      <c r="AB2207" s="68"/>
      <c r="AC2207" s="68"/>
      <c r="AD2207" s="68"/>
      <c r="AE2207" s="68"/>
      <c r="AF2207" s="170"/>
      <c r="AG2207" s="167"/>
      <c r="AN2207" s="68"/>
      <c r="AO2207" s="68"/>
      <c r="AP2207" s="68"/>
      <c r="AQ2207" s="68"/>
      <c r="AR2207" s="68"/>
      <c r="AS2207" s="68"/>
      <c r="AT2207" s="68"/>
      <c r="AU2207" s="68"/>
    </row>
    <row r="2208" spans="27:47">
      <c r="AA2208" s="68"/>
      <c r="AB2208" s="68"/>
      <c r="AC2208" s="68"/>
      <c r="AD2208" s="68"/>
      <c r="AE2208" s="68"/>
      <c r="AF2208" s="170"/>
      <c r="AG2208" s="167"/>
      <c r="AN2208" s="68"/>
      <c r="AO2208" s="68"/>
      <c r="AP2208" s="68"/>
      <c r="AQ2208" s="68"/>
      <c r="AR2208" s="68"/>
      <c r="AS2208" s="68"/>
      <c r="AT2208" s="68"/>
      <c r="AU2208" s="68"/>
    </row>
    <row r="2209" spans="27:47">
      <c r="AA2209" s="68"/>
      <c r="AB2209" s="68"/>
      <c r="AC2209" s="68"/>
      <c r="AD2209" s="68"/>
      <c r="AE2209" s="68"/>
      <c r="AF2209" s="170"/>
      <c r="AG2209" s="167"/>
      <c r="AN2209" s="68"/>
      <c r="AO2209" s="68"/>
      <c r="AP2209" s="68"/>
      <c r="AQ2209" s="68"/>
      <c r="AR2209" s="68"/>
      <c r="AS2209" s="68"/>
      <c r="AT2209" s="68"/>
      <c r="AU2209" s="68"/>
    </row>
    <row r="2210" spans="27:47">
      <c r="AA2210" s="68"/>
      <c r="AB2210" s="68"/>
      <c r="AC2210" s="68"/>
      <c r="AD2210" s="68"/>
      <c r="AE2210" s="68"/>
      <c r="AF2210" s="170"/>
      <c r="AG2210" s="167"/>
      <c r="AN2210" s="68"/>
      <c r="AO2210" s="68"/>
      <c r="AP2210" s="68"/>
      <c r="AQ2210" s="68"/>
      <c r="AR2210" s="68"/>
      <c r="AS2210" s="68"/>
      <c r="AT2210" s="68"/>
      <c r="AU2210" s="68"/>
    </row>
    <row r="2211" spans="27:47">
      <c r="AA2211" s="68"/>
      <c r="AB2211" s="68"/>
      <c r="AC2211" s="68"/>
      <c r="AD2211" s="68"/>
      <c r="AE2211" s="68"/>
      <c r="AF2211" s="170"/>
      <c r="AG2211" s="167"/>
      <c r="AN2211" s="68"/>
      <c r="AO2211" s="68"/>
      <c r="AP2211" s="68"/>
      <c r="AQ2211" s="68"/>
      <c r="AR2211" s="68"/>
      <c r="AS2211" s="68"/>
      <c r="AT2211" s="68"/>
      <c r="AU2211" s="68"/>
    </row>
    <row r="2212" spans="27:47">
      <c r="AA2212" s="68"/>
      <c r="AB2212" s="68"/>
      <c r="AC2212" s="68"/>
      <c r="AD2212" s="68"/>
      <c r="AE2212" s="68"/>
      <c r="AF2212" s="170"/>
      <c r="AG2212" s="167"/>
      <c r="AN2212" s="68"/>
      <c r="AO2212" s="68"/>
      <c r="AP2212" s="68"/>
      <c r="AQ2212" s="68"/>
      <c r="AR2212" s="68"/>
      <c r="AS2212" s="68"/>
      <c r="AT2212" s="68"/>
      <c r="AU2212" s="68"/>
    </row>
    <row r="2213" spans="27:47">
      <c r="AA2213" s="68"/>
      <c r="AB2213" s="68"/>
      <c r="AC2213" s="68"/>
      <c r="AD2213" s="68"/>
      <c r="AE2213" s="68"/>
      <c r="AF2213" s="170"/>
      <c r="AG2213" s="167"/>
      <c r="AN2213" s="68"/>
      <c r="AO2213" s="68"/>
      <c r="AP2213" s="68"/>
      <c r="AQ2213" s="68"/>
      <c r="AR2213" s="68"/>
      <c r="AS2213" s="68"/>
      <c r="AT2213" s="68"/>
      <c r="AU2213" s="68"/>
    </row>
    <row r="2214" spans="27:47">
      <c r="AA2214" s="68"/>
      <c r="AB2214" s="68"/>
      <c r="AC2214" s="68"/>
      <c r="AD2214" s="68"/>
      <c r="AE2214" s="68"/>
      <c r="AF2214" s="170"/>
      <c r="AG2214" s="167"/>
      <c r="AN2214" s="68"/>
      <c r="AO2214" s="68"/>
      <c r="AP2214" s="68"/>
      <c r="AQ2214" s="68"/>
      <c r="AR2214" s="68"/>
      <c r="AS2214" s="68"/>
      <c r="AT2214" s="68"/>
      <c r="AU2214" s="68"/>
    </row>
    <row r="2215" spans="27:47">
      <c r="AA2215" s="68"/>
      <c r="AB2215" s="68"/>
      <c r="AC2215" s="68"/>
      <c r="AD2215" s="68"/>
      <c r="AE2215" s="68"/>
      <c r="AF2215" s="170"/>
      <c r="AG2215" s="167"/>
      <c r="AN2215" s="68"/>
      <c r="AO2215" s="68"/>
      <c r="AP2215" s="68"/>
      <c r="AQ2215" s="68"/>
      <c r="AR2215" s="68"/>
      <c r="AS2215" s="68"/>
      <c r="AT2215" s="68"/>
      <c r="AU2215" s="68"/>
    </row>
    <row r="2216" spans="27:47">
      <c r="AA2216" s="68"/>
      <c r="AB2216" s="68"/>
      <c r="AC2216" s="68"/>
      <c r="AD2216" s="68"/>
      <c r="AE2216" s="68"/>
      <c r="AF2216" s="170"/>
      <c r="AG2216" s="167"/>
      <c r="AN2216" s="68"/>
      <c r="AO2216" s="68"/>
      <c r="AP2216" s="68"/>
      <c r="AQ2216" s="68"/>
      <c r="AR2216" s="68"/>
      <c r="AS2216" s="68"/>
      <c r="AT2216" s="68"/>
      <c r="AU2216" s="68"/>
    </row>
    <row r="2217" spans="27:47">
      <c r="AA2217" s="68"/>
      <c r="AB2217" s="68"/>
      <c r="AC2217" s="68"/>
      <c r="AD2217" s="68"/>
      <c r="AE2217" s="68"/>
      <c r="AF2217" s="170"/>
      <c r="AG2217" s="167"/>
      <c r="AN2217" s="68"/>
      <c r="AO2217" s="68"/>
      <c r="AP2217" s="68"/>
      <c r="AQ2217" s="68"/>
      <c r="AR2217" s="68"/>
      <c r="AS2217" s="68"/>
      <c r="AT2217" s="68"/>
      <c r="AU2217" s="68"/>
    </row>
    <row r="2218" spans="27:47">
      <c r="AA2218" s="68"/>
      <c r="AB2218" s="68"/>
      <c r="AC2218" s="68"/>
      <c r="AD2218" s="68"/>
      <c r="AE2218" s="68"/>
      <c r="AF2218" s="170"/>
      <c r="AG2218" s="167"/>
      <c r="AN2218" s="68"/>
      <c r="AO2218" s="68"/>
      <c r="AP2218" s="68"/>
      <c r="AQ2218" s="68"/>
      <c r="AR2218" s="68"/>
      <c r="AS2218" s="68"/>
      <c r="AT2218" s="68"/>
      <c r="AU2218" s="68"/>
    </row>
    <row r="2219" spans="27:47">
      <c r="AA2219" s="68"/>
      <c r="AB2219" s="68"/>
      <c r="AC2219" s="68"/>
      <c r="AD2219" s="68"/>
      <c r="AE2219" s="68"/>
      <c r="AF2219" s="170"/>
      <c r="AG2219" s="167"/>
      <c r="AN2219" s="68"/>
      <c r="AO2219" s="68"/>
      <c r="AP2219" s="68"/>
      <c r="AQ2219" s="68"/>
      <c r="AR2219" s="68"/>
      <c r="AS2219" s="68"/>
      <c r="AT2219" s="68"/>
      <c r="AU2219" s="68"/>
    </row>
    <row r="2220" spans="27:47">
      <c r="AA2220" s="68"/>
      <c r="AB2220" s="68"/>
      <c r="AC2220" s="68"/>
      <c r="AD2220" s="68"/>
      <c r="AE2220" s="68"/>
      <c r="AF2220" s="170"/>
      <c r="AG2220" s="167"/>
      <c r="AN2220" s="68"/>
      <c r="AO2220" s="68"/>
      <c r="AP2220" s="68"/>
      <c r="AQ2220" s="68"/>
      <c r="AR2220" s="68"/>
      <c r="AS2220" s="68"/>
      <c r="AT2220" s="68"/>
      <c r="AU2220" s="68"/>
    </row>
    <row r="2221" spans="27:47">
      <c r="AA2221" s="68"/>
      <c r="AB2221" s="68"/>
      <c r="AC2221" s="68"/>
      <c r="AD2221" s="68"/>
      <c r="AE2221" s="68"/>
      <c r="AF2221" s="170"/>
      <c r="AG2221" s="167"/>
      <c r="AN2221" s="68"/>
      <c r="AO2221" s="68"/>
      <c r="AP2221" s="68"/>
      <c r="AQ2221" s="68"/>
      <c r="AR2221" s="68"/>
      <c r="AS2221" s="68"/>
      <c r="AT2221" s="68"/>
      <c r="AU2221" s="68"/>
    </row>
    <row r="2222" spans="27:47">
      <c r="AA2222" s="68"/>
      <c r="AB2222" s="68"/>
      <c r="AC2222" s="68"/>
      <c r="AD2222" s="68"/>
      <c r="AE2222" s="68"/>
      <c r="AF2222" s="170"/>
      <c r="AG2222" s="167"/>
      <c r="AN2222" s="68"/>
      <c r="AO2222" s="68"/>
      <c r="AP2222" s="68"/>
      <c r="AQ2222" s="68"/>
      <c r="AR2222" s="68"/>
      <c r="AS2222" s="68"/>
      <c r="AT2222" s="68"/>
      <c r="AU2222" s="68"/>
    </row>
    <row r="2223" spans="27:47">
      <c r="AA2223" s="68"/>
      <c r="AB2223" s="68"/>
      <c r="AC2223" s="68"/>
      <c r="AD2223" s="68"/>
      <c r="AE2223" s="68"/>
      <c r="AF2223" s="170"/>
      <c r="AG2223" s="167"/>
      <c r="AN2223" s="68"/>
      <c r="AO2223" s="68"/>
      <c r="AP2223" s="68"/>
      <c r="AQ2223" s="68"/>
      <c r="AR2223" s="68"/>
      <c r="AS2223" s="68"/>
      <c r="AT2223" s="68"/>
      <c r="AU2223" s="68"/>
    </row>
    <row r="2224" spans="27:47">
      <c r="AA2224" s="68"/>
      <c r="AB2224" s="68"/>
      <c r="AC2224" s="68"/>
      <c r="AD2224" s="68"/>
      <c r="AE2224" s="68"/>
      <c r="AF2224" s="170"/>
      <c r="AG2224" s="167"/>
      <c r="AN2224" s="68"/>
      <c r="AO2224" s="68"/>
      <c r="AP2224" s="68"/>
      <c r="AQ2224" s="68"/>
      <c r="AR2224" s="68"/>
      <c r="AS2224" s="68"/>
      <c r="AT2224" s="68"/>
      <c r="AU2224" s="68"/>
    </row>
    <row r="2225" spans="27:47">
      <c r="AA2225" s="68"/>
      <c r="AB2225" s="68"/>
      <c r="AC2225" s="68"/>
      <c r="AD2225" s="68"/>
      <c r="AE2225" s="68"/>
      <c r="AF2225" s="170"/>
      <c r="AG2225" s="167"/>
      <c r="AN2225" s="68"/>
      <c r="AO2225" s="68"/>
      <c r="AP2225" s="68"/>
      <c r="AQ2225" s="68"/>
      <c r="AR2225" s="68"/>
      <c r="AS2225" s="68"/>
      <c r="AT2225" s="68"/>
      <c r="AU2225" s="68"/>
    </row>
    <row r="2226" spans="27:47">
      <c r="AA2226" s="68"/>
      <c r="AB2226" s="68"/>
      <c r="AC2226" s="68"/>
      <c r="AD2226" s="68"/>
      <c r="AE2226" s="68"/>
      <c r="AF2226" s="170"/>
      <c r="AG2226" s="167"/>
      <c r="AN2226" s="68"/>
      <c r="AO2226" s="68"/>
      <c r="AP2226" s="68"/>
      <c r="AQ2226" s="68"/>
      <c r="AR2226" s="68"/>
      <c r="AS2226" s="68"/>
      <c r="AT2226" s="68"/>
      <c r="AU2226" s="68"/>
    </row>
    <row r="2227" spans="27:47">
      <c r="AA2227" s="68"/>
      <c r="AB2227" s="68"/>
      <c r="AC2227" s="68"/>
      <c r="AD2227" s="68"/>
      <c r="AE2227" s="68"/>
      <c r="AF2227" s="170"/>
      <c r="AG2227" s="167"/>
      <c r="AN2227" s="68"/>
      <c r="AO2227" s="68"/>
      <c r="AP2227" s="68"/>
      <c r="AQ2227" s="68"/>
      <c r="AR2227" s="68"/>
      <c r="AS2227" s="68"/>
      <c r="AT2227" s="68"/>
      <c r="AU2227" s="68"/>
    </row>
    <row r="2228" spans="27:47">
      <c r="AA2228" s="68"/>
      <c r="AB2228" s="68"/>
      <c r="AC2228" s="68"/>
      <c r="AD2228" s="68"/>
      <c r="AE2228" s="68"/>
      <c r="AF2228" s="170"/>
      <c r="AG2228" s="167"/>
      <c r="AN2228" s="68"/>
      <c r="AO2228" s="68"/>
      <c r="AP2228" s="68"/>
      <c r="AQ2228" s="68"/>
      <c r="AR2228" s="68"/>
      <c r="AS2228" s="68"/>
      <c r="AT2228" s="68"/>
      <c r="AU2228" s="68"/>
    </row>
    <row r="2229" spans="27:47">
      <c r="AA2229" s="68"/>
      <c r="AB2229" s="68"/>
      <c r="AC2229" s="68"/>
      <c r="AD2229" s="68"/>
      <c r="AE2229" s="68"/>
      <c r="AF2229" s="170"/>
      <c r="AG2229" s="167"/>
      <c r="AN2229" s="68"/>
      <c r="AO2229" s="68"/>
      <c r="AP2229" s="68"/>
      <c r="AQ2229" s="68"/>
      <c r="AR2229" s="68"/>
      <c r="AS2229" s="68"/>
      <c r="AT2229" s="68"/>
      <c r="AU2229" s="68"/>
    </row>
    <row r="2230" spans="27:47">
      <c r="AA2230" s="68"/>
      <c r="AB2230" s="68"/>
      <c r="AC2230" s="68"/>
      <c r="AD2230" s="68"/>
      <c r="AE2230" s="68"/>
      <c r="AF2230" s="170"/>
      <c r="AG2230" s="167"/>
      <c r="AN2230" s="68"/>
      <c r="AO2230" s="68"/>
      <c r="AP2230" s="68"/>
      <c r="AQ2230" s="68"/>
      <c r="AR2230" s="68"/>
      <c r="AS2230" s="68"/>
      <c r="AT2230" s="68"/>
      <c r="AU2230" s="68"/>
    </row>
    <row r="2231" spans="27:47">
      <c r="AA2231" s="68"/>
      <c r="AB2231" s="68"/>
      <c r="AC2231" s="68"/>
      <c r="AD2231" s="68"/>
      <c r="AE2231" s="68"/>
      <c r="AF2231" s="170"/>
      <c r="AG2231" s="167"/>
      <c r="AN2231" s="68"/>
      <c r="AO2231" s="68"/>
      <c r="AP2231" s="68"/>
      <c r="AQ2231" s="68"/>
      <c r="AR2231" s="68"/>
      <c r="AS2231" s="68"/>
      <c r="AT2231" s="68"/>
      <c r="AU2231" s="68"/>
    </row>
    <row r="2232" spans="27:47">
      <c r="AA2232" s="68"/>
      <c r="AB2232" s="68"/>
      <c r="AC2232" s="68"/>
      <c r="AD2232" s="68"/>
      <c r="AE2232" s="68"/>
      <c r="AF2232" s="170"/>
      <c r="AG2232" s="167"/>
      <c r="AN2232" s="68"/>
      <c r="AO2232" s="68"/>
      <c r="AP2232" s="68"/>
      <c r="AQ2232" s="68"/>
      <c r="AR2232" s="68"/>
      <c r="AS2232" s="68"/>
      <c r="AT2232" s="68"/>
      <c r="AU2232" s="68"/>
    </row>
    <row r="2233" spans="27:47">
      <c r="AA2233" s="68"/>
      <c r="AB2233" s="68"/>
      <c r="AC2233" s="68"/>
      <c r="AD2233" s="68"/>
      <c r="AE2233" s="68"/>
      <c r="AF2233" s="170"/>
      <c r="AG2233" s="167"/>
      <c r="AN2233" s="68"/>
      <c r="AO2233" s="68"/>
      <c r="AP2233" s="68"/>
      <c r="AQ2233" s="68"/>
      <c r="AR2233" s="68"/>
      <c r="AS2233" s="68"/>
      <c r="AT2233" s="68"/>
      <c r="AU2233" s="68"/>
    </row>
    <row r="2234" spans="27:47">
      <c r="AA2234" s="68"/>
      <c r="AB2234" s="68"/>
      <c r="AC2234" s="68"/>
      <c r="AD2234" s="68"/>
      <c r="AE2234" s="68"/>
      <c r="AF2234" s="170"/>
      <c r="AG2234" s="167"/>
      <c r="AN2234" s="68"/>
      <c r="AO2234" s="68"/>
      <c r="AP2234" s="68"/>
      <c r="AQ2234" s="68"/>
      <c r="AR2234" s="68"/>
      <c r="AS2234" s="68"/>
      <c r="AT2234" s="68"/>
      <c r="AU2234" s="68"/>
    </row>
    <row r="2235" spans="27:47">
      <c r="AA2235" s="68"/>
      <c r="AB2235" s="68"/>
      <c r="AC2235" s="68"/>
      <c r="AD2235" s="68"/>
      <c r="AE2235" s="68"/>
      <c r="AF2235" s="170"/>
      <c r="AG2235" s="167"/>
      <c r="AN2235" s="68"/>
      <c r="AO2235" s="68"/>
      <c r="AP2235" s="68"/>
      <c r="AQ2235" s="68"/>
      <c r="AR2235" s="68"/>
      <c r="AS2235" s="68"/>
      <c r="AT2235" s="68"/>
      <c r="AU2235" s="68"/>
    </row>
    <row r="2236" spans="27:47">
      <c r="AA2236" s="68"/>
      <c r="AB2236" s="68"/>
      <c r="AC2236" s="68"/>
      <c r="AD2236" s="68"/>
      <c r="AE2236" s="68"/>
      <c r="AF2236" s="170"/>
      <c r="AG2236" s="167"/>
      <c r="AN2236" s="68"/>
      <c r="AO2236" s="68"/>
      <c r="AP2236" s="68"/>
      <c r="AQ2236" s="68"/>
      <c r="AR2236" s="68"/>
      <c r="AS2236" s="68"/>
      <c r="AT2236" s="68"/>
      <c r="AU2236" s="68"/>
    </row>
    <row r="2237" spans="27:47">
      <c r="AA2237" s="68"/>
      <c r="AB2237" s="68"/>
      <c r="AC2237" s="68"/>
      <c r="AD2237" s="68"/>
      <c r="AE2237" s="68"/>
      <c r="AF2237" s="170"/>
      <c r="AG2237" s="167"/>
      <c r="AN2237" s="68"/>
      <c r="AO2237" s="68"/>
      <c r="AP2237" s="68"/>
      <c r="AQ2237" s="68"/>
      <c r="AR2237" s="68"/>
      <c r="AS2237" s="68"/>
      <c r="AT2237" s="68"/>
      <c r="AU2237" s="68"/>
    </row>
    <row r="2238" spans="27:47">
      <c r="AA2238" s="68"/>
      <c r="AB2238" s="68"/>
      <c r="AC2238" s="68"/>
      <c r="AD2238" s="68"/>
      <c r="AE2238" s="68"/>
      <c r="AF2238" s="170"/>
      <c r="AG2238" s="167"/>
      <c r="AN2238" s="68"/>
      <c r="AO2238" s="68"/>
      <c r="AP2238" s="68"/>
      <c r="AQ2238" s="68"/>
      <c r="AR2238" s="68"/>
      <c r="AS2238" s="68"/>
      <c r="AT2238" s="68"/>
      <c r="AU2238" s="68"/>
    </row>
    <row r="2239" spans="27:47">
      <c r="AA2239" s="68"/>
      <c r="AB2239" s="68"/>
      <c r="AC2239" s="68"/>
      <c r="AD2239" s="68"/>
      <c r="AE2239" s="68"/>
      <c r="AF2239" s="170"/>
      <c r="AG2239" s="167"/>
      <c r="AN2239" s="68"/>
      <c r="AO2239" s="68"/>
      <c r="AP2239" s="68"/>
      <c r="AQ2239" s="68"/>
      <c r="AR2239" s="68"/>
      <c r="AS2239" s="68"/>
      <c r="AT2239" s="68"/>
      <c r="AU2239" s="68"/>
    </row>
    <row r="2240" spans="27:47">
      <c r="AA2240" s="68"/>
      <c r="AB2240" s="68"/>
      <c r="AC2240" s="68"/>
      <c r="AD2240" s="68"/>
      <c r="AE2240" s="68"/>
      <c r="AF2240" s="170"/>
      <c r="AG2240" s="167"/>
      <c r="AN2240" s="68"/>
      <c r="AO2240" s="68"/>
      <c r="AP2240" s="68"/>
      <c r="AQ2240" s="68"/>
      <c r="AR2240" s="68"/>
      <c r="AS2240" s="68"/>
      <c r="AT2240" s="68"/>
      <c r="AU2240" s="68"/>
    </row>
    <row r="2241" spans="27:47">
      <c r="AA2241" s="68"/>
      <c r="AB2241" s="68"/>
      <c r="AC2241" s="68"/>
      <c r="AD2241" s="68"/>
      <c r="AE2241" s="68"/>
      <c r="AF2241" s="170"/>
      <c r="AG2241" s="167"/>
      <c r="AN2241" s="68"/>
      <c r="AO2241" s="68"/>
      <c r="AP2241" s="68"/>
      <c r="AQ2241" s="68"/>
      <c r="AR2241" s="68"/>
      <c r="AS2241" s="68"/>
      <c r="AT2241" s="68"/>
      <c r="AU2241" s="68"/>
    </row>
    <row r="2242" spans="27:47">
      <c r="AA2242" s="68"/>
      <c r="AB2242" s="68"/>
      <c r="AC2242" s="68"/>
      <c r="AD2242" s="68"/>
      <c r="AE2242" s="68"/>
      <c r="AF2242" s="170"/>
      <c r="AG2242" s="167"/>
      <c r="AN2242" s="68"/>
      <c r="AO2242" s="68"/>
      <c r="AP2242" s="68"/>
      <c r="AQ2242" s="68"/>
      <c r="AR2242" s="68"/>
      <c r="AS2242" s="68"/>
      <c r="AT2242" s="68"/>
      <c r="AU2242" s="68"/>
    </row>
    <row r="2243" spans="27:47">
      <c r="AA2243" s="68"/>
      <c r="AB2243" s="68"/>
      <c r="AC2243" s="68"/>
      <c r="AD2243" s="68"/>
      <c r="AE2243" s="68"/>
      <c r="AF2243" s="170"/>
      <c r="AG2243" s="167"/>
      <c r="AN2243" s="68"/>
      <c r="AO2243" s="68"/>
      <c r="AP2243" s="68"/>
      <c r="AQ2243" s="68"/>
      <c r="AR2243" s="68"/>
      <c r="AS2243" s="68"/>
      <c r="AT2243" s="68"/>
      <c r="AU2243" s="68"/>
    </row>
    <row r="2244" spans="27:47">
      <c r="AA2244" s="68"/>
      <c r="AB2244" s="68"/>
      <c r="AC2244" s="68"/>
      <c r="AD2244" s="68"/>
      <c r="AE2244" s="68"/>
      <c r="AF2244" s="170"/>
      <c r="AG2244" s="167"/>
      <c r="AN2244" s="68"/>
      <c r="AO2244" s="68"/>
      <c r="AP2244" s="68"/>
      <c r="AQ2244" s="68"/>
      <c r="AR2244" s="68"/>
      <c r="AS2244" s="68"/>
      <c r="AT2244" s="68"/>
      <c r="AU2244" s="68"/>
    </row>
    <row r="2245" spans="27:47">
      <c r="AA2245" s="68"/>
      <c r="AB2245" s="68"/>
      <c r="AC2245" s="68"/>
      <c r="AD2245" s="68"/>
      <c r="AE2245" s="68"/>
      <c r="AF2245" s="170"/>
      <c r="AG2245" s="167"/>
      <c r="AN2245" s="68"/>
      <c r="AO2245" s="68"/>
      <c r="AP2245" s="68"/>
      <c r="AQ2245" s="68"/>
      <c r="AR2245" s="68"/>
      <c r="AS2245" s="68"/>
      <c r="AT2245" s="68"/>
      <c r="AU2245" s="68"/>
    </row>
    <row r="2246" spans="27:47">
      <c r="AA2246" s="68"/>
      <c r="AB2246" s="68"/>
      <c r="AC2246" s="68"/>
      <c r="AD2246" s="68"/>
      <c r="AE2246" s="68"/>
      <c r="AF2246" s="170"/>
      <c r="AG2246" s="167"/>
      <c r="AN2246" s="68"/>
      <c r="AO2246" s="68"/>
      <c r="AP2246" s="68"/>
      <c r="AQ2246" s="68"/>
      <c r="AR2246" s="68"/>
      <c r="AS2246" s="68"/>
      <c r="AT2246" s="68"/>
      <c r="AU2246" s="68"/>
    </row>
    <row r="2247" spans="27:47">
      <c r="AA2247" s="68"/>
      <c r="AB2247" s="68"/>
      <c r="AC2247" s="68"/>
      <c r="AD2247" s="68"/>
      <c r="AE2247" s="68"/>
      <c r="AF2247" s="170"/>
      <c r="AG2247" s="167"/>
      <c r="AN2247" s="68"/>
      <c r="AO2247" s="68"/>
      <c r="AP2247" s="68"/>
      <c r="AQ2247" s="68"/>
      <c r="AR2247" s="68"/>
      <c r="AS2247" s="68"/>
      <c r="AT2247" s="68"/>
      <c r="AU2247" s="68"/>
    </row>
    <row r="2248" spans="27:47">
      <c r="AA2248" s="68"/>
      <c r="AB2248" s="68"/>
      <c r="AC2248" s="68"/>
      <c r="AD2248" s="68"/>
      <c r="AE2248" s="68"/>
      <c r="AF2248" s="170"/>
      <c r="AG2248" s="167"/>
      <c r="AN2248" s="68"/>
      <c r="AO2248" s="68"/>
      <c r="AP2248" s="68"/>
      <c r="AQ2248" s="68"/>
      <c r="AR2248" s="68"/>
      <c r="AS2248" s="68"/>
      <c r="AT2248" s="68"/>
      <c r="AU2248" s="68"/>
    </row>
    <row r="2249" spans="27:47">
      <c r="AA2249" s="68"/>
      <c r="AB2249" s="68"/>
      <c r="AC2249" s="68"/>
      <c r="AD2249" s="68"/>
      <c r="AE2249" s="68"/>
      <c r="AF2249" s="170"/>
      <c r="AG2249" s="167"/>
      <c r="AN2249" s="68"/>
      <c r="AO2249" s="68"/>
      <c r="AP2249" s="68"/>
      <c r="AQ2249" s="68"/>
      <c r="AR2249" s="68"/>
      <c r="AS2249" s="68"/>
      <c r="AT2249" s="68"/>
      <c r="AU2249" s="68"/>
    </row>
    <row r="2250" spans="27:47">
      <c r="AA2250" s="68"/>
      <c r="AB2250" s="68"/>
      <c r="AC2250" s="68"/>
      <c r="AD2250" s="68"/>
      <c r="AE2250" s="68"/>
      <c r="AF2250" s="170"/>
      <c r="AG2250" s="167"/>
      <c r="AN2250" s="68"/>
      <c r="AO2250" s="68"/>
      <c r="AP2250" s="68"/>
      <c r="AQ2250" s="68"/>
      <c r="AR2250" s="68"/>
      <c r="AS2250" s="68"/>
      <c r="AT2250" s="68"/>
      <c r="AU2250" s="68"/>
    </row>
    <row r="2251" spans="27:47">
      <c r="AA2251" s="68"/>
      <c r="AB2251" s="68"/>
      <c r="AC2251" s="68"/>
      <c r="AD2251" s="68"/>
      <c r="AE2251" s="68"/>
      <c r="AF2251" s="170"/>
      <c r="AG2251" s="167"/>
      <c r="AN2251" s="68"/>
      <c r="AO2251" s="68"/>
      <c r="AP2251" s="68"/>
      <c r="AQ2251" s="68"/>
      <c r="AR2251" s="68"/>
      <c r="AS2251" s="68"/>
      <c r="AT2251" s="68"/>
      <c r="AU2251" s="68"/>
    </row>
    <row r="2252" spans="27:47">
      <c r="AA2252" s="68"/>
      <c r="AB2252" s="68"/>
      <c r="AC2252" s="68"/>
      <c r="AD2252" s="68"/>
      <c r="AE2252" s="68"/>
      <c r="AF2252" s="170"/>
      <c r="AG2252" s="167"/>
      <c r="AN2252" s="68"/>
      <c r="AO2252" s="68"/>
      <c r="AP2252" s="68"/>
      <c r="AQ2252" s="68"/>
      <c r="AR2252" s="68"/>
      <c r="AS2252" s="68"/>
      <c r="AT2252" s="68"/>
      <c r="AU2252" s="68"/>
    </row>
    <row r="2253" spans="27:47">
      <c r="AA2253" s="68"/>
      <c r="AB2253" s="68"/>
      <c r="AC2253" s="68"/>
      <c r="AD2253" s="68"/>
      <c r="AE2253" s="68"/>
      <c r="AF2253" s="170"/>
      <c r="AG2253" s="167"/>
      <c r="AN2253" s="68"/>
      <c r="AO2253" s="68"/>
      <c r="AP2253" s="68"/>
      <c r="AQ2253" s="68"/>
      <c r="AR2253" s="68"/>
      <c r="AS2253" s="68"/>
      <c r="AT2253" s="68"/>
      <c r="AU2253" s="68"/>
    </row>
    <row r="2254" spans="27:47">
      <c r="AA2254" s="68"/>
      <c r="AB2254" s="68"/>
      <c r="AC2254" s="68"/>
      <c r="AD2254" s="68"/>
      <c r="AE2254" s="68"/>
      <c r="AF2254" s="170"/>
      <c r="AG2254" s="167"/>
      <c r="AN2254" s="68"/>
      <c r="AO2254" s="68"/>
      <c r="AP2254" s="68"/>
      <c r="AQ2254" s="68"/>
      <c r="AR2254" s="68"/>
      <c r="AS2254" s="68"/>
      <c r="AT2254" s="68"/>
      <c r="AU2254" s="68"/>
    </row>
    <row r="2255" spans="27:47">
      <c r="AA2255" s="68"/>
      <c r="AB2255" s="68"/>
      <c r="AC2255" s="68"/>
      <c r="AD2255" s="68"/>
      <c r="AE2255" s="68"/>
      <c r="AF2255" s="170"/>
      <c r="AG2255" s="167"/>
      <c r="AN2255" s="68"/>
      <c r="AO2255" s="68"/>
      <c r="AP2255" s="68"/>
      <c r="AQ2255" s="68"/>
      <c r="AR2255" s="68"/>
      <c r="AS2255" s="68"/>
      <c r="AT2255" s="68"/>
      <c r="AU2255" s="68"/>
    </row>
    <row r="2256" spans="27:47">
      <c r="AA2256" s="68"/>
      <c r="AB2256" s="68"/>
      <c r="AC2256" s="68"/>
      <c r="AD2256" s="68"/>
      <c r="AE2256" s="68"/>
      <c r="AF2256" s="170"/>
      <c r="AG2256" s="167"/>
      <c r="AN2256" s="68"/>
      <c r="AO2256" s="68"/>
      <c r="AP2256" s="68"/>
      <c r="AQ2256" s="68"/>
      <c r="AR2256" s="68"/>
      <c r="AS2256" s="68"/>
      <c r="AT2256" s="68"/>
      <c r="AU2256" s="68"/>
    </row>
    <row r="2257" spans="27:47">
      <c r="AA2257" s="68"/>
      <c r="AB2257" s="68"/>
      <c r="AC2257" s="68"/>
      <c r="AD2257" s="68"/>
      <c r="AE2257" s="68"/>
      <c r="AF2257" s="170"/>
      <c r="AG2257" s="167"/>
      <c r="AN2257" s="68"/>
      <c r="AO2257" s="68"/>
      <c r="AP2257" s="68"/>
      <c r="AQ2257" s="68"/>
      <c r="AR2257" s="68"/>
      <c r="AS2257" s="68"/>
      <c r="AT2257" s="68"/>
      <c r="AU2257" s="68"/>
    </row>
    <row r="2258" spans="27:47">
      <c r="AA2258" s="68"/>
      <c r="AB2258" s="68"/>
      <c r="AC2258" s="68"/>
      <c r="AD2258" s="68"/>
      <c r="AE2258" s="68"/>
      <c r="AF2258" s="170"/>
      <c r="AG2258" s="167"/>
      <c r="AN2258" s="68"/>
      <c r="AO2258" s="68"/>
      <c r="AP2258" s="68"/>
      <c r="AQ2258" s="68"/>
      <c r="AR2258" s="68"/>
      <c r="AS2258" s="68"/>
      <c r="AT2258" s="68"/>
      <c r="AU2258" s="68"/>
    </row>
    <row r="2259" spans="27:47">
      <c r="AA2259" s="68"/>
      <c r="AB2259" s="68"/>
      <c r="AC2259" s="68"/>
      <c r="AD2259" s="68"/>
      <c r="AE2259" s="68"/>
      <c r="AF2259" s="170"/>
      <c r="AG2259" s="167"/>
      <c r="AN2259" s="68"/>
      <c r="AO2259" s="68"/>
      <c r="AP2259" s="68"/>
      <c r="AQ2259" s="68"/>
      <c r="AR2259" s="68"/>
      <c r="AS2259" s="68"/>
      <c r="AT2259" s="68"/>
      <c r="AU2259" s="68"/>
    </row>
    <row r="2260" spans="27:47">
      <c r="AA2260" s="68"/>
      <c r="AB2260" s="68"/>
      <c r="AC2260" s="68"/>
      <c r="AD2260" s="68"/>
      <c r="AE2260" s="68"/>
      <c r="AF2260" s="170"/>
      <c r="AG2260" s="167"/>
      <c r="AN2260" s="68"/>
      <c r="AO2260" s="68"/>
      <c r="AP2260" s="68"/>
      <c r="AQ2260" s="68"/>
      <c r="AR2260" s="68"/>
      <c r="AS2260" s="68"/>
      <c r="AT2260" s="68"/>
      <c r="AU2260" s="68"/>
    </row>
    <row r="2261" spans="27:47">
      <c r="AA2261" s="68"/>
      <c r="AB2261" s="68"/>
      <c r="AC2261" s="68"/>
      <c r="AD2261" s="68"/>
      <c r="AE2261" s="68"/>
      <c r="AF2261" s="170"/>
      <c r="AG2261" s="167"/>
      <c r="AN2261" s="68"/>
      <c r="AO2261" s="68"/>
      <c r="AP2261" s="68"/>
      <c r="AQ2261" s="68"/>
      <c r="AR2261" s="68"/>
      <c r="AS2261" s="68"/>
      <c r="AT2261" s="68"/>
      <c r="AU2261" s="68"/>
    </row>
    <row r="2262" spans="27:47">
      <c r="AA2262" s="68"/>
      <c r="AB2262" s="68"/>
      <c r="AC2262" s="68"/>
      <c r="AD2262" s="68"/>
      <c r="AE2262" s="68"/>
      <c r="AF2262" s="170"/>
      <c r="AG2262" s="167"/>
      <c r="AN2262" s="68"/>
      <c r="AO2262" s="68"/>
      <c r="AP2262" s="68"/>
      <c r="AQ2262" s="68"/>
      <c r="AR2262" s="68"/>
      <c r="AS2262" s="68"/>
      <c r="AT2262" s="68"/>
      <c r="AU2262" s="68"/>
    </row>
    <row r="2263" spans="27:47">
      <c r="AA2263" s="68"/>
      <c r="AB2263" s="68"/>
      <c r="AC2263" s="68"/>
      <c r="AD2263" s="68"/>
      <c r="AE2263" s="68"/>
      <c r="AF2263" s="170"/>
      <c r="AG2263" s="167"/>
      <c r="AN2263" s="68"/>
      <c r="AO2263" s="68"/>
      <c r="AP2263" s="68"/>
      <c r="AQ2263" s="68"/>
      <c r="AR2263" s="68"/>
      <c r="AS2263" s="68"/>
      <c r="AT2263" s="68"/>
      <c r="AU2263" s="68"/>
    </row>
    <row r="2264" spans="27:47">
      <c r="AA2264" s="68"/>
      <c r="AB2264" s="68"/>
      <c r="AC2264" s="68"/>
      <c r="AD2264" s="68"/>
      <c r="AE2264" s="68"/>
      <c r="AF2264" s="170"/>
      <c r="AG2264" s="167"/>
      <c r="AN2264" s="68"/>
      <c r="AO2264" s="68"/>
      <c r="AP2264" s="68"/>
      <c r="AQ2264" s="68"/>
      <c r="AR2264" s="68"/>
      <c r="AS2264" s="68"/>
      <c r="AT2264" s="68"/>
      <c r="AU2264" s="68"/>
    </row>
    <row r="2265" spans="27:47">
      <c r="AA2265" s="68"/>
      <c r="AB2265" s="68"/>
      <c r="AC2265" s="68"/>
      <c r="AD2265" s="68"/>
      <c r="AE2265" s="68"/>
      <c r="AF2265" s="170"/>
      <c r="AG2265" s="167"/>
      <c r="AN2265" s="68"/>
      <c r="AO2265" s="68"/>
      <c r="AP2265" s="68"/>
      <c r="AQ2265" s="68"/>
      <c r="AR2265" s="68"/>
      <c r="AS2265" s="68"/>
      <c r="AT2265" s="68"/>
      <c r="AU2265" s="68"/>
    </row>
    <row r="2266" spans="27:47">
      <c r="AA2266" s="68"/>
      <c r="AB2266" s="68"/>
      <c r="AC2266" s="68"/>
      <c r="AD2266" s="68"/>
      <c r="AE2266" s="68"/>
      <c r="AF2266" s="170"/>
      <c r="AG2266" s="167"/>
      <c r="AN2266" s="68"/>
      <c r="AO2266" s="68"/>
      <c r="AP2266" s="68"/>
      <c r="AQ2266" s="68"/>
      <c r="AR2266" s="68"/>
      <c r="AS2266" s="68"/>
      <c r="AT2266" s="68"/>
      <c r="AU2266" s="68"/>
    </row>
    <row r="2267" spans="27:47">
      <c r="AA2267" s="68"/>
      <c r="AB2267" s="68"/>
      <c r="AC2267" s="68"/>
      <c r="AD2267" s="68"/>
      <c r="AE2267" s="68"/>
      <c r="AF2267" s="170"/>
      <c r="AG2267" s="167"/>
      <c r="AN2267" s="68"/>
      <c r="AO2267" s="68"/>
      <c r="AP2267" s="68"/>
      <c r="AQ2267" s="68"/>
      <c r="AR2267" s="68"/>
      <c r="AS2267" s="68"/>
      <c r="AT2267" s="68"/>
      <c r="AU2267" s="68"/>
    </row>
    <row r="2268" spans="27:47">
      <c r="AA2268" s="68"/>
      <c r="AB2268" s="68"/>
      <c r="AC2268" s="68"/>
      <c r="AD2268" s="68"/>
      <c r="AE2268" s="68"/>
      <c r="AF2268" s="170"/>
      <c r="AG2268" s="167"/>
      <c r="AN2268" s="68"/>
      <c r="AO2268" s="68"/>
      <c r="AP2268" s="68"/>
      <c r="AQ2268" s="68"/>
      <c r="AR2268" s="68"/>
      <c r="AS2268" s="68"/>
      <c r="AT2268" s="68"/>
      <c r="AU2268" s="68"/>
    </row>
    <row r="2269" spans="27:47">
      <c r="AA2269" s="68"/>
      <c r="AB2269" s="68"/>
      <c r="AC2269" s="68"/>
      <c r="AD2269" s="68"/>
      <c r="AE2269" s="68"/>
      <c r="AF2269" s="170"/>
      <c r="AG2269" s="167"/>
      <c r="AN2269" s="68"/>
      <c r="AO2269" s="68"/>
      <c r="AP2269" s="68"/>
      <c r="AQ2269" s="68"/>
      <c r="AR2269" s="68"/>
      <c r="AS2269" s="68"/>
      <c r="AT2269" s="68"/>
      <c r="AU2269" s="68"/>
    </row>
    <row r="2270" spans="27:47">
      <c r="AA2270" s="68"/>
      <c r="AB2270" s="68"/>
      <c r="AC2270" s="68"/>
      <c r="AD2270" s="68"/>
      <c r="AE2270" s="68"/>
      <c r="AF2270" s="170"/>
      <c r="AG2270" s="167"/>
      <c r="AN2270" s="68"/>
      <c r="AO2270" s="68"/>
      <c r="AP2270" s="68"/>
      <c r="AQ2270" s="68"/>
      <c r="AR2270" s="68"/>
      <c r="AS2270" s="68"/>
      <c r="AT2270" s="68"/>
      <c r="AU2270" s="68"/>
    </row>
    <row r="2271" spans="27:47">
      <c r="AA2271" s="68"/>
      <c r="AB2271" s="68"/>
      <c r="AC2271" s="68"/>
      <c r="AD2271" s="68"/>
      <c r="AE2271" s="68"/>
      <c r="AF2271" s="170"/>
      <c r="AG2271" s="167"/>
      <c r="AN2271" s="68"/>
      <c r="AO2271" s="68"/>
      <c r="AP2271" s="68"/>
      <c r="AQ2271" s="68"/>
      <c r="AR2271" s="68"/>
      <c r="AS2271" s="68"/>
      <c r="AT2271" s="68"/>
      <c r="AU2271" s="68"/>
    </row>
    <row r="2272" spans="27:47">
      <c r="AA2272" s="68"/>
      <c r="AB2272" s="68"/>
      <c r="AC2272" s="68"/>
      <c r="AD2272" s="68"/>
      <c r="AE2272" s="68"/>
      <c r="AF2272" s="170"/>
      <c r="AG2272" s="167"/>
      <c r="AN2272" s="68"/>
      <c r="AO2272" s="68"/>
      <c r="AP2272" s="68"/>
      <c r="AQ2272" s="68"/>
      <c r="AR2272" s="68"/>
      <c r="AS2272" s="68"/>
      <c r="AT2272" s="68"/>
      <c r="AU2272" s="68"/>
    </row>
    <row r="2273" spans="27:47">
      <c r="AA2273" s="68"/>
      <c r="AB2273" s="68"/>
      <c r="AC2273" s="68"/>
      <c r="AD2273" s="68"/>
      <c r="AE2273" s="68"/>
      <c r="AF2273" s="170"/>
      <c r="AG2273" s="167"/>
      <c r="AN2273" s="68"/>
      <c r="AO2273" s="68"/>
      <c r="AP2273" s="68"/>
      <c r="AQ2273" s="68"/>
      <c r="AR2273" s="68"/>
      <c r="AS2273" s="68"/>
      <c r="AT2273" s="68"/>
      <c r="AU2273" s="68"/>
    </row>
    <row r="2274" spans="27:47">
      <c r="AA2274" s="68"/>
      <c r="AB2274" s="68"/>
      <c r="AC2274" s="68"/>
      <c r="AD2274" s="68"/>
      <c r="AE2274" s="68"/>
      <c r="AF2274" s="170"/>
      <c r="AG2274" s="167"/>
      <c r="AN2274" s="68"/>
      <c r="AO2274" s="68"/>
      <c r="AP2274" s="68"/>
      <c r="AQ2274" s="68"/>
      <c r="AR2274" s="68"/>
      <c r="AS2274" s="68"/>
      <c r="AT2274" s="68"/>
      <c r="AU2274" s="68"/>
    </row>
    <row r="2275" spans="27:47">
      <c r="AA2275" s="68"/>
      <c r="AB2275" s="68"/>
      <c r="AC2275" s="68"/>
      <c r="AD2275" s="68"/>
      <c r="AE2275" s="68"/>
      <c r="AF2275" s="170"/>
      <c r="AG2275" s="167"/>
      <c r="AN2275" s="68"/>
      <c r="AO2275" s="68"/>
      <c r="AP2275" s="68"/>
      <c r="AQ2275" s="68"/>
      <c r="AR2275" s="68"/>
      <c r="AS2275" s="68"/>
      <c r="AT2275" s="68"/>
      <c r="AU2275" s="68"/>
    </row>
    <row r="2276" spans="27:47">
      <c r="AA2276" s="68"/>
      <c r="AB2276" s="68"/>
      <c r="AC2276" s="68"/>
      <c r="AD2276" s="68"/>
      <c r="AE2276" s="68"/>
      <c r="AF2276" s="170"/>
      <c r="AG2276" s="167"/>
      <c r="AN2276" s="68"/>
      <c r="AO2276" s="68"/>
      <c r="AP2276" s="68"/>
      <c r="AQ2276" s="68"/>
      <c r="AR2276" s="68"/>
      <c r="AS2276" s="68"/>
      <c r="AT2276" s="68"/>
      <c r="AU2276" s="68"/>
    </row>
    <row r="2277" spans="27:47">
      <c r="AA2277" s="68"/>
      <c r="AB2277" s="68"/>
      <c r="AC2277" s="68"/>
      <c r="AD2277" s="68"/>
      <c r="AE2277" s="68"/>
      <c r="AF2277" s="170"/>
      <c r="AG2277" s="167"/>
      <c r="AN2277" s="68"/>
      <c r="AO2277" s="68"/>
      <c r="AP2277" s="68"/>
      <c r="AQ2277" s="68"/>
      <c r="AR2277" s="68"/>
      <c r="AS2277" s="68"/>
      <c r="AT2277" s="68"/>
      <c r="AU2277" s="68"/>
    </row>
    <row r="2278" spans="27:47">
      <c r="AA2278" s="68"/>
      <c r="AB2278" s="68"/>
      <c r="AC2278" s="68"/>
      <c r="AD2278" s="68"/>
      <c r="AE2278" s="68"/>
      <c r="AF2278" s="170"/>
      <c r="AG2278" s="167"/>
      <c r="AN2278" s="68"/>
      <c r="AO2278" s="68"/>
      <c r="AP2278" s="68"/>
      <c r="AQ2278" s="68"/>
      <c r="AR2278" s="68"/>
      <c r="AS2278" s="68"/>
      <c r="AT2278" s="68"/>
      <c r="AU2278" s="68"/>
    </row>
    <row r="2279" spans="27:47">
      <c r="AA2279" s="68"/>
      <c r="AB2279" s="68"/>
      <c r="AC2279" s="68"/>
      <c r="AD2279" s="68"/>
      <c r="AE2279" s="68"/>
      <c r="AF2279" s="170"/>
      <c r="AG2279" s="167"/>
      <c r="AN2279" s="68"/>
      <c r="AO2279" s="68"/>
      <c r="AP2279" s="68"/>
      <c r="AQ2279" s="68"/>
      <c r="AR2279" s="68"/>
      <c r="AS2279" s="68"/>
      <c r="AT2279" s="68"/>
      <c r="AU2279" s="68"/>
    </row>
    <row r="2280" spans="27:47">
      <c r="AA2280" s="68"/>
      <c r="AB2280" s="68"/>
      <c r="AC2280" s="68"/>
      <c r="AD2280" s="68"/>
      <c r="AE2280" s="68"/>
      <c r="AF2280" s="170"/>
      <c r="AG2280" s="167"/>
      <c r="AN2280" s="68"/>
      <c r="AO2280" s="68"/>
      <c r="AP2280" s="68"/>
      <c r="AQ2280" s="68"/>
      <c r="AR2280" s="68"/>
      <c r="AS2280" s="68"/>
      <c r="AT2280" s="68"/>
      <c r="AU2280" s="68"/>
    </row>
    <row r="2281" spans="27:47">
      <c r="AA2281" s="68"/>
      <c r="AB2281" s="68"/>
      <c r="AC2281" s="68"/>
      <c r="AD2281" s="68"/>
      <c r="AE2281" s="68"/>
      <c r="AF2281" s="170"/>
      <c r="AG2281" s="167"/>
      <c r="AN2281" s="68"/>
      <c r="AO2281" s="68"/>
      <c r="AP2281" s="68"/>
      <c r="AQ2281" s="68"/>
      <c r="AR2281" s="68"/>
      <c r="AS2281" s="68"/>
      <c r="AT2281" s="68"/>
      <c r="AU2281" s="68"/>
    </row>
    <row r="2282" spans="27:47">
      <c r="AA2282" s="68"/>
      <c r="AB2282" s="68"/>
      <c r="AC2282" s="68"/>
      <c r="AD2282" s="68"/>
      <c r="AE2282" s="68"/>
      <c r="AF2282" s="170"/>
      <c r="AG2282" s="167"/>
      <c r="AN2282" s="68"/>
      <c r="AO2282" s="68"/>
      <c r="AP2282" s="68"/>
      <c r="AQ2282" s="68"/>
      <c r="AR2282" s="68"/>
      <c r="AS2282" s="68"/>
      <c r="AT2282" s="68"/>
      <c r="AU2282" s="68"/>
    </row>
    <row r="2283" spans="27:47">
      <c r="AA2283" s="68"/>
      <c r="AB2283" s="68"/>
      <c r="AC2283" s="68"/>
      <c r="AD2283" s="68"/>
      <c r="AE2283" s="68"/>
      <c r="AF2283" s="170"/>
      <c r="AG2283" s="167"/>
      <c r="AN2283" s="68"/>
      <c r="AO2283" s="68"/>
      <c r="AP2283" s="68"/>
      <c r="AQ2283" s="68"/>
      <c r="AR2283" s="68"/>
      <c r="AS2283" s="68"/>
      <c r="AT2283" s="68"/>
      <c r="AU2283" s="68"/>
    </row>
    <row r="2284" spans="27:47">
      <c r="AA2284" s="68"/>
      <c r="AB2284" s="68"/>
      <c r="AC2284" s="68"/>
      <c r="AD2284" s="68"/>
      <c r="AE2284" s="68"/>
      <c r="AF2284" s="170"/>
      <c r="AG2284" s="167"/>
      <c r="AN2284" s="68"/>
      <c r="AO2284" s="68"/>
      <c r="AP2284" s="68"/>
      <c r="AQ2284" s="68"/>
      <c r="AR2284" s="68"/>
      <c r="AS2284" s="68"/>
      <c r="AT2284" s="68"/>
      <c r="AU2284" s="68"/>
    </row>
    <row r="2285" spans="27:47">
      <c r="AA2285" s="68"/>
      <c r="AB2285" s="68"/>
      <c r="AC2285" s="68"/>
      <c r="AD2285" s="68"/>
      <c r="AE2285" s="68"/>
      <c r="AF2285" s="170"/>
      <c r="AG2285" s="167"/>
      <c r="AN2285" s="68"/>
      <c r="AO2285" s="68"/>
      <c r="AP2285" s="68"/>
      <c r="AQ2285" s="68"/>
      <c r="AR2285" s="68"/>
      <c r="AS2285" s="68"/>
      <c r="AT2285" s="68"/>
      <c r="AU2285" s="68"/>
    </row>
    <row r="2286" spans="27:47">
      <c r="AA2286" s="68"/>
      <c r="AB2286" s="68"/>
      <c r="AC2286" s="68"/>
      <c r="AD2286" s="68"/>
      <c r="AE2286" s="68"/>
      <c r="AF2286" s="170"/>
      <c r="AG2286" s="167"/>
      <c r="AN2286" s="68"/>
      <c r="AO2286" s="68"/>
      <c r="AP2286" s="68"/>
      <c r="AQ2286" s="68"/>
      <c r="AR2286" s="68"/>
      <c r="AS2286" s="68"/>
      <c r="AT2286" s="68"/>
      <c r="AU2286" s="68"/>
    </row>
    <row r="2287" spans="27:47">
      <c r="AA2287" s="68"/>
      <c r="AB2287" s="68"/>
      <c r="AC2287" s="68"/>
      <c r="AD2287" s="68"/>
      <c r="AE2287" s="68"/>
      <c r="AF2287" s="170"/>
      <c r="AG2287" s="167"/>
      <c r="AN2287" s="68"/>
      <c r="AO2287" s="68"/>
      <c r="AP2287" s="68"/>
      <c r="AQ2287" s="68"/>
      <c r="AR2287" s="68"/>
      <c r="AS2287" s="68"/>
      <c r="AT2287" s="68"/>
      <c r="AU2287" s="68"/>
    </row>
    <row r="2288" spans="27:47">
      <c r="AA2288" s="68"/>
      <c r="AB2288" s="68"/>
      <c r="AC2288" s="68"/>
      <c r="AD2288" s="68"/>
      <c r="AE2288" s="68"/>
      <c r="AF2288" s="170"/>
      <c r="AG2288" s="167"/>
      <c r="AN2288" s="68"/>
      <c r="AO2288" s="68"/>
      <c r="AP2288" s="68"/>
      <c r="AQ2288" s="68"/>
      <c r="AR2288" s="68"/>
      <c r="AS2288" s="68"/>
      <c r="AT2288" s="68"/>
      <c r="AU2288" s="68"/>
    </row>
    <row r="2289" spans="27:47">
      <c r="AA2289" s="68"/>
      <c r="AB2289" s="68"/>
      <c r="AC2289" s="68"/>
      <c r="AD2289" s="68"/>
      <c r="AE2289" s="68"/>
      <c r="AF2289" s="170"/>
      <c r="AG2289" s="167"/>
      <c r="AN2289" s="68"/>
      <c r="AO2289" s="68"/>
      <c r="AP2289" s="68"/>
      <c r="AQ2289" s="68"/>
      <c r="AR2289" s="68"/>
      <c r="AS2289" s="68"/>
      <c r="AT2289" s="68"/>
      <c r="AU2289" s="68"/>
    </row>
    <row r="2290" spans="27:47">
      <c r="AA2290" s="68"/>
      <c r="AB2290" s="68"/>
      <c r="AC2290" s="68"/>
      <c r="AD2290" s="68"/>
      <c r="AE2290" s="68"/>
      <c r="AF2290" s="170"/>
      <c r="AG2290" s="167"/>
      <c r="AN2290" s="68"/>
      <c r="AO2290" s="68"/>
      <c r="AP2290" s="68"/>
      <c r="AQ2290" s="68"/>
      <c r="AR2290" s="68"/>
      <c r="AS2290" s="68"/>
      <c r="AT2290" s="68"/>
      <c r="AU2290" s="68"/>
    </row>
    <row r="2291" spans="27:47">
      <c r="AA2291" s="68"/>
      <c r="AB2291" s="68"/>
      <c r="AC2291" s="68"/>
      <c r="AD2291" s="68"/>
      <c r="AE2291" s="68"/>
      <c r="AF2291" s="170"/>
      <c r="AG2291" s="167"/>
      <c r="AN2291" s="68"/>
      <c r="AO2291" s="68"/>
      <c r="AP2291" s="68"/>
      <c r="AQ2291" s="68"/>
      <c r="AR2291" s="68"/>
      <c r="AS2291" s="68"/>
      <c r="AT2291" s="68"/>
      <c r="AU2291" s="68"/>
    </row>
    <row r="2292" spans="27:47">
      <c r="AA2292" s="68"/>
      <c r="AB2292" s="68"/>
      <c r="AC2292" s="68"/>
      <c r="AD2292" s="68"/>
      <c r="AE2292" s="68"/>
      <c r="AF2292" s="170"/>
      <c r="AG2292" s="167"/>
      <c r="AN2292" s="68"/>
      <c r="AO2292" s="68"/>
      <c r="AP2292" s="68"/>
      <c r="AQ2292" s="68"/>
      <c r="AR2292" s="68"/>
      <c r="AS2292" s="68"/>
      <c r="AT2292" s="68"/>
      <c r="AU2292" s="68"/>
    </row>
    <row r="2293" spans="27:47">
      <c r="AA2293" s="68"/>
      <c r="AB2293" s="68"/>
      <c r="AC2293" s="68"/>
      <c r="AD2293" s="68"/>
      <c r="AE2293" s="68"/>
      <c r="AF2293" s="170"/>
      <c r="AG2293" s="167"/>
      <c r="AN2293" s="68"/>
      <c r="AO2293" s="68"/>
      <c r="AP2293" s="68"/>
      <c r="AQ2293" s="68"/>
      <c r="AR2293" s="68"/>
      <c r="AS2293" s="68"/>
      <c r="AT2293" s="68"/>
      <c r="AU2293" s="68"/>
    </row>
    <row r="2294" spans="27:47">
      <c r="AA2294" s="68"/>
      <c r="AB2294" s="68"/>
      <c r="AC2294" s="68"/>
      <c r="AD2294" s="68"/>
      <c r="AE2294" s="68"/>
      <c r="AF2294" s="170"/>
      <c r="AG2294" s="167"/>
      <c r="AN2294" s="68"/>
      <c r="AO2294" s="68"/>
      <c r="AP2294" s="68"/>
      <c r="AQ2294" s="68"/>
      <c r="AR2294" s="68"/>
      <c r="AS2294" s="68"/>
      <c r="AT2294" s="68"/>
      <c r="AU2294" s="68"/>
    </row>
    <row r="2295" spans="27:47">
      <c r="AA2295" s="68"/>
      <c r="AB2295" s="68"/>
      <c r="AC2295" s="68"/>
      <c r="AD2295" s="68"/>
      <c r="AE2295" s="68"/>
      <c r="AF2295" s="170"/>
      <c r="AG2295" s="167"/>
      <c r="AN2295" s="68"/>
      <c r="AO2295" s="68"/>
      <c r="AP2295" s="68"/>
      <c r="AQ2295" s="68"/>
      <c r="AR2295" s="68"/>
      <c r="AS2295" s="68"/>
      <c r="AT2295" s="68"/>
      <c r="AU2295" s="68"/>
    </row>
    <row r="2296" spans="27:47">
      <c r="AA2296" s="68"/>
      <c r="AB2296" s="68"/>
      <c r="AC2296" s="68"/>
      <c r="AD2296" s="68"/>
      <c r="AE2296" s="68"/>
      <c r="AF2296" s="170"/>
      <c r="AG2296" s="167"/>
      <c r="AN2296" s="68"/>
      <c r="AO2296" s="68"/>
      <c r="AP2296" s="68"/>
      <c r="AQ2296" s="68"/>
      <c r="AR2296" s="68"/>
      <c r="AS2296" s="68"/>
      <c r="AT2296" s="68"/>
      <c r="AU2296" s="68"/>
    </row>
    <row r="2297" spans="27:47">
      <c r="AA2297" s="68"/>
      <c r="AB2297" s="68"/>
      <c r="AC2297" s="68"/>
      <c r="AD2297" s="68"/>
      <c r="AE2297" s="68"/>
      <c r="AF2297" s="170"/>
      <c r="AG2297" s="167"/>
      <c r="AN2297" s="68"/>
      <c r="AO2297" s="68"/>
      <c r="AP2297" s="68"/>
      <c r="AQ2297" s="68"/>
      <c r="AR2297" s="68"/>
      <c r="AS2297" s="68"/>
      <c r="AT2297" s="68"/>
      <c r="AU2297" s="68"/>
    </row>
    <row r="2298" spans="27:47">
      <c r="AA2298" s="68"/>
      <c r="AB2298" s="68"/>
      <c r="AC2298" s="68"/>
      <c r="AD2298" s="68"/>
      <c r="AE2298" s="68"/>
      <c r="AF2298" s="170"/>
      <c r="AG2298" s="167"/>
      <c r="AN2298" s="68"/>
      <c r="AO2298" s="68"/>
      <c r="AP2298" s="68"/>
      <c r="AQ2298" s="68"/>
      <c r="AR2298" s="68"/>
      <c r="AS2298" s="68"/>
      <c r="AT2298" s="68"/>
      <c r="AU2298" s="68"/>
    </row>
    <row r="2299" spans="27:47">
      <c r="AA2299" s="68"/>
      <c r="AB2299" s="68"/>
      <c r="AC2299" s="68"/>
      <c r="AD2299" s="68"/>
      <c r="AE2299" s="68"/>
      <c r="AF2299" s="170"/>
      <c r="AG2299" s="167"/>
      <c r="AN2299" s="68"/>
      <c r="AO2299" s="68"/>
      <c r="AP2299" s="68"/>
      <c r="AQ2299" s="68"/>
      <c r="AR2299" s="68"/>
      <c r="AS2299" s="68"/>
      <c r="AT2299" s="68"/>
      <c r="AU2299" s="68"/>
    </row>
    <row r="2300" spans="27:47">
      <c r="AA2300" s="68"/>
      <c r="AB2300" s="68"/>
      <c r="AC2300" s="68"/>
      <c r="AD2300" s="68"/>
      <c r="AE2300" s="68"/>
      <c r="AF2300" s="170"/>
      <c r="AG2300" s="167"/>
      <c r="AN2300" s="68"/>
      <c r="AO2300" s="68"/>
      <c r="AP2300" s="68"/>
      <c r="AQ2300" s="68"/>
      <c r="AR2300" s="68"/>
      <c r="AS2300" s="68"/>
      <c r="AT2300" s="68"/>
      <c r="AU2300" s="68"/>
    </row>
    <row r="2301" spans="27:47">
      <c r="AA2301" s="68"/>
      <c r="AB2301" s="68"/>
      <c r="AC2301" s="68"/>
      <c r="AD2301" s="68"/>
      <c r="AE2301" s="68"/>
      <c r="AF2301" s="170"/>
      <c r="AG2301" s="167"/>
      <c r="AN2301" s="68"/>
      <c r="AO2301" s="68"/>
      <c r="AP2301" s="68"/>
      <c r="AQ2301" s="68"/>
      <c r="AR2301" s="68"/>
      <c r="AS2301" s="68"/>
      <c r="AT2301" s="68"/>
      <c r="AU2301" s="68"/>
    </row>
    <row r="2302" spans="27:47">
      <c r="AA2302" s="68"/>
      <c r="AB2302" s="68"/>
      <c r="AC2302" s="68"/>
      <c r="AD2302" s="68"/>
      <c r="AE2302" s="68"/>
      <c r="AF2302" s="170"/>
      <c r="AG2302" s="167"/>
      <c r="AN2302" s="68"/>
      <c r="AO2302" s="68"/>
      <c r="AP2302" s="68"/>
      <c r="AQ2302" s="68"/>
      <c r="AR2302" s="68"/>
      <c r="AS2302" s="68"/>
      <c r="AT2302" s="68"/>
      <c r="AU2302" s="68"/>
    </row>
    <row r="2303" spans="27:47">
      <c r="AA2303" s="68"/>
      <c r="AB2303" s="68"/>
      <c r="AC2303" s="68"/>
      <c r="AD2303" s="68"/>
      <c r="AE2303" s="68"/>
      <c r="AF2303" s="170"/>
      <c r="AG2303" s="167"/>
      <c r="AN2303" s="68"/>
      <c r="AO2303" s="68"/>
      <c r="AP2303" s="68"/>
      <c r="AQ2303" s="68"/>
      <c r="AR2303" s="68"/>
      <c r="AS2303" s="68"/>
      <c r="AT2303" s="68"/>
      <c r="AU2303" s="68"/>
    </row>
    <row r="2304" spans="27:47">
      <c r="AA2304" s="68"/>
      <c r="AB2304" s="68"/>
      <c r="AC2304" s="68"/>
      <c r="AD2304" s="68"/>
      <c r="AE2304" s="68"/>
      <c r="AF2304" s="170"/>
      <c r="AG2304" s="167"/>
      <c r="AN2304" s="68"/>
      <c r="AO2304" s="68"/>
      <c r="AP2304" s="68"/>
      <c r="AQ2304" s="68"/>
      <c r="AR2304" s="68"/>
      <c r="AS2304" s="68"/>
      <c r="AT2304" s="68"/>
      <c r="AU2304" s="68"/>
    </row>
    <row r="2305" spans="27:47">
      <c r="AA2305" s="68"/>
      <c r="AB2305" s="68"/>
      <c r="AC2305" s="68"/>
      <c r="AD2305" s="68"/>
      <c r="AE2305" s="68"/>
      <c r="AF2305" s="170"/>
      <c r="AG2305" s="167"/>
      <c r="AN2305" s="68"/>
      <c r="AO2305" s="68"/>
      <c r="AP2305" s="68"/>
      <c r="AQ2305" s="68"/>
      <c r="AR2305" s="68"/>
      <c r="AS2305" s="68"/>
      <c r="AT2305" s="68"/>
      <c r="AU2305" s="68"/>
    </row>
    <row r="2306" spans="27:47">
      <c r="AA2306" s="68"/>
      <c r="AB2306" s="68"/>
      <c r="AC2306" s="68"/>
      <c r="AD2306" s="68"/>
      <c r="AE2306" s="68"/>
      <c r="AF2306" s="170"/>
      <c r="AG2306" s="167"/>
      <c r="AN2306" s="68"/>
      <c r="AO2306" s="68"/>
      <c r="AP2306" s="68"/>
      <c r="AQ2306" s="68"/>
      <c r="AR2306" s="68"/>
      <c r="AS2306" s="68"/>
      <c r="AT2306" s="68"/>
      <c r="AU2306" s="68"/>
    </row>
    <row r="2307" spans="27:47">
      <c r="AA2307" s="68"/>
      <c r="AB2307" s="68"/>
      <c r="AC2307" s="68"/>
      <c r="AD2307" s="68"/>
      <c r="AE2307" s="68"/>
      <c r="AF2307" s="170"/>
      <c r="AG2307" s="167"/>
      <c r="AN2307" s="68"/>
      <c r="AO2307" s="68"/>
      <c r="AP2307" s="68"/>
      <c r="AQ2307" s="68"/>
      <c r="AR2307" s="68"/>
      <c r="AS2307" s="68"/>
      <c r="AT2307" s="68"/>
      <c r="AU2307" s="68"/>
    </row>
    <row r="2308" spans="27:47">
      <c r="AA2308" s="68"/>
      <c r="AB2308" s="68"/>
      <c r="AC2308" s="68"/>
      <c r="AD2308" s="68"/>
      <c r="AE2308" s="68"/>
      <c r="AF2308" s="170"/>
      <c r="AG2308" s="167"/>
      <c r="AN2308" s="68"/>
      <c r="AO2308" s="68"/>
      <c r="AP2308" s="68"/>
      <c r="AQ2308" s="68"/>
      <c r="AR2308" s="68"/>
      <c r="AS2308" s="68"/>
      <c r="AT2308" s="68"/>
      <c r="AU2308" s="68"/>
    </row>
    <row r="2309" spans="27:47">
      <c r="AA2309" s="68"/>
      <c r="AB2309" s="68"/>
      <c r="AC2309" s="68"/>
      <c r="AD2309" s="68"/>
      <c r="AE2309" s="68"/>
      <c r="AF2309" s="170"/>
      <c r="AG2309" s="167"/>
      <c r="AN2309" s="68"/>
      <c r="AO2309" s="68"/>
      <c r="AP2309" s="68"/>
      <c r="AQ2309" s="68"/>
      <c r="AR2309" s="68"/>
      <c r="AS2309" s="68"/>
      <c r="AT2309" s="68"/>
      <c r="AU2309" s="68"/>
    </row>
    <row r="2310" spans="27:47">
      <c r="AA2310" s="68"/>
      <c r="AB2310" s="68"/>
      <c r="AC2310" s="68"/>
      <c r="AD2310" s="68"/>
      <c r="AE2310" s="68"/>
      <c r="AF2310" s="170"/>
      <c r="AG2310" s="167"/>
      <c r="AN2310" s="68"/>
      <c r="AO2310" s="68"/>
      <c r="AP2310" s="68"/>
      <c r="AQ2310" s="68"/>
      <c r="AR2310" s="68"/>
      <c r="AS2310" s="68"/>
      <c r="AT2310" s="68"/>
      <c r="AU2310" s="68"/>
    </row>
    <row r="2311" spans="27:47">
      <c r="AA2311" s="68"/>
      <c r="AB2311" s="68"/>
      <c r="AC2311" s="68"/>
      <c r="AD2311" s="68"/>
      <c r="AE2311" s="68"/>
      <c r="AF2311" s="170"/>
      <c r="AG2311" s="167"/>
      <c r="AN2311" s="68"/>
      <c r="AO2311" s="68"/>
      <c r="AP2311" s="68"/>
      <c r="AQ2311" s="68"/>
      <c r="AR2311" s="68"/>
      <c r="AS2311" s="68"/>
      <c r="AT2311" s="68"/>
      <c r="AU2311" s="68"/>
    </row>
    <row r="2312" spans="27:47">
      <c r="AA2312" s="68"/>
      <c r="AB2312" s="68"/>
      <c r="AC2312" s="68"/>
      <c r="AD2312" s="68"/>
      <c r="AE2312" s="68"/>
      <c r="AF2312" s="170"/>
      <c r="AG2312" s="167"/>
      <c r="AN2312" s="68"/>
      <c r="AO2312" s="68"/>
      <c r="AP2312" s="68"/>
      <c r="AQ2312" s="68"/>
      <c r="AR2312" s="68"/>
      <c r="AS2312" s="68"/>
      <c r="AT2312" s="68"/>
      <c r="AU2312" s="68"/>
    </row>
    <row r="2313" spans="27:47">
      <c r="AA2313" s="68"/>
      <c r="AB2313" s="68"/>
      <c r="AC2313" s="68"/>
      <c r="AD2313" s="68"/>
      <c r="AE2313" s="68"/>
      <c r="AF2313" s="170"/>
      <c r="AG2313" s="167"/>
      <c r="AN2313" s="68"/>
      <c r="AO2313" s="68"/>
      <c r="AP2313" s="68"/>
      <c r="AQ2313" s="68"/>
      <c r="AR2313" s="68"/>
      <c r="AS2313" s="68"/>
      <c r="AT2313" s="68"/>
      <c r="AU2313" s="68"/>
    </row>
    <row r="2314" spans="27:47">
      <c r="AA2314" s="68"/>
      <c r="AB2314" s="68"/>
      <c r="AC2314" s="68"/>
      <c r="AD2314" s="68"/>
      <c r="AE2314" s="68"/>
      <c r="AF2314" s="170"/>
      <c r="AG2314" s="167"/>
      <c r="AN2314" s="68"/>
      <c r="AO2314" s="68"/>
      <c r="AP2314" s="68"/>
      <c r="AQ2314" s="68"/>
      <c r="AR2314" s="68"/>
      <c r="AS2314" s="68"/>
      <c r="AT2314" s="68"/>
      <c r="AU2314" s="68"/>
    </row>
    <row r="2315" spans="27:47">
      <c r="AA2315" s="68"/>
      <c r="AB2315" s="68"/>
      <c r="AC2315" s="68"/>
      <c r="AD2315" s="68"/>
      <c r="AE2315" s="68"/>
      <c r="AF2315" s="170"/>
      <c r="AG2315" s="167"/>
      <c r="AN2315" s="68"/>
      <c r="AO2315" s="68"/>
      <c r="AP2315" s="68"/>
      <c r="AQ2315" s="68"/>
      <c r="AR2315" s="68"/>
      <c r="AS2315" s="68"/>
      <c r="AT2315" s="68"/>
      <c r="AU2315" s="68"/>
    </row>
    <row r="2316" spans="27:47">
      <c r="AA2316" s="68"/>
      <c r="AB2316" s="68"/>
      <c r="AC2316" s="68"/>
      <c r="AD2316" s="68"/>
      <c r="AE2316" s="68"/>
      <c r="AF2316" s="170"/>
      <c r="AG2316" s="167"/>
      <c r="AN2316" s="68"/>
      <c r="AO2316" s="68"/>
      <c r="AP2316" s="68"/>
      <c r="AQ2316" s="68"/>
      <c r="AR2316" s="68"/>
      <c r="AS2316" s="68"/>
      <c r="AT2316" s="68"/>
      <c r="AU2316" s="68"/>
    </row>
    <row r="2317" spans="27:47">
      <c r="AA2317" s="68"/>
      <c r="AB2317" s="68"/>
      <c r="AC2317" s="68"/>
      <c r="AD2317" s="68"/>
      <c r="AE2317" s="68"/>
      <c r="AF2317" s="170"/>
      <c r="AG2317" s="167"/>
      <c r="AN2317" s="68"/>
      <c r="AO2317" s="68"/>
      <c r="AP2317" s="68"/>
      <c r="AQ2317" s="68"/>
      <c r="AR2317" s="68"/>
      <c r="AS2317" s="68"/>
      <c r="AT2317" s="68"/>
      <c r="AU2317" s="68"/>
    </row>
    <row r="2318" spans="27:47">
      <c r="AA2318" s="68"/>
      <c r="AB2318" s="68"/>
      <c r="AC2318" s="68"/>
      <c r="AD2318" s="68"/>
      <c r="AE2318" s="68"/>
      <c r="AF2318" s="170"/>
      <c r="AG2318" s="167"/>
      <c r="AN2318" s="68"/>
      <c r="AO2318" s="68"/>
      <c r="AP2318" s="68"/>
      <c r="AQ2318" s="68"/>
      <c r="AR2318" s="68"/>
      <c r="AS2318" s="68"/>
      <c r="AT2318" s="68"/>
      <c r="AU2318" s="68"/>
    </row>
    <row r="2319" spans="27:47">
      <c r="AA2319" s="68"/>
      <c r="AB2319" s="68"/>
      <c r="AC2319" s="68"/>
      <c r="AD2319" s="68"/>
      <c r="AE2319" s="68"/>
      <c r="AF2319" s="170"/>
      <c r="AG2319" s="167"/>
      <c r="AN2319" s="68"/>
      <c r="AO2319" s="68"/>
      <c r="AP2319" s="68"/>
      <c r="AQ2319" s="68"/>
      <c r="AR2319" s="68"/>
      <c r="AS2319" s="68"/>
      <c r="AT2319" s="68"/>
      <c r="AU2319" s="68"/>
    </row>
    <row r="2320" spans="27:47">
      <c r="AA2320" s="68"/>
      <c r="AB2320" s="68"/>
      <c r="AC2320" s="68"/>
      <c r="AD2320" s="68"/>
      <c r="AE2320" s="68"/>
      <c r="AF2320" s="170"/>
      <c r="AG2320" s="167"/>
      <c r="AN2320" s="68"/>
      <c r="AO2320" s="68"/>
      <c r="AP2320" s="68"/>
      <c r="AQ2320" s="68"/>
      <c r="AR2320" s="68"/>
      <c r="AS2320" s="68"/>
      <c r="AT2320" s="68"/>
      <c r="AU2320" s="68"/>
    </row>
    <row r="2321" spans="27:47">
      <c r="AA2321" s="68"/>
      <c r="AB2321" s="68"/>
      <c r="AC2321" s="68"/>
      <c r="AD2321" s="68"/>
      <c r="AE2321" s="68"/>
      <c r="AF2321" s="170"/>
      <c r="AG2321" s="167"/>
      <c r="AN2321" s="68"/>
      <c r="AO2321" s="68"/>
      <c r="AP2321" s="68"/>
      <c r="AQ2321" s="68"/>
      <c r="AR2321" s="68"/>
      <c r="AS2321" s="68"/>
      <c r="AT2321" s="68"/>
      <c r="AU2321" s="68"/>
    </row>
    <row r="2322" spans="27:47">
      <c r="AA2322" s="68"/>
      <c r="AB2322" s="68"/>
      <c r="AC2322" s="68"/>
      <c r="AD2322" s="68"/>
      <c r="AE2322" s="68"/>
      <c r="AF2322" s="170"/>
      <c r="AG2322" s="167"/>
      <c r="AN2322" s="68"/>
      <c r="AO2322" s="68"/>
      <c r="AP2322" s="68"/>
      <c r="AQ2322" s="68"/>
      <c r="AR2322" s="68"/>
      <c r="AS2322" s="68"/>
      <c r="AT2322" s="68"/>
      <c r="AU2322" s="68"/>
    </row>
    <row r="2323" spans="27:47">
      <c r="AA2323" s="68"/>
      <c r="AB2323" s="68"/>
      <c r="AC2323" s="68"/>
      <c r="AD2323" s="68"/>
      <c r="AE2323" s="68"/>
      <c r="AF2323" s="170"/>
      <c r="AG2323" s="167"/>
      <c r="AN2323" s="68"/>
      <c r="AO2323" s="68"/>
      <c r="AP2323" s="68"/>
      <c r="AQ2323" s="68"/>
      <c r="AR2323" s="68"/>
      <c r="AS2323" s="68"/>
      <c r="AT2323" s="68"/>
      <c r="AU2323" s="68"/>
    </row>
    <row r="2324" spans="27:47">
      <c r="AA2324" s="68"/>
      <c r="AB2324" s="68"/>
      <c r="AC2324" s="68"/>
      <c r="AD2324" s="68"/>
      <c r="AE2324" s="68"/>
      <c r="AF2324" s="170"/>
      <c r="AG2324" s="167"/>
      <c r="AN2324" s="68"/>
      <c r="AO2324" s="68"/>
      <c r="AP2324" s="68"/>
      <c r="AQ2324" s="68"/>
      <c r="AR2324" s="68"/>
      <c r="AS2324" s="68"/>
      <c r="AT2324" s="68"/>
      <c r="AU2324" s="68"/>
    </row>
    <row r="2325" spans="27:47">
      <c r="AA2325" s="68"/>
      <c r="AB2325" s="68"/>
      <c r="AC2325" s="68"/>
      <c r="AD2325" s="68"/>
      <c r="AE2325" s="68"/>
      <c r="AF2325" s="170"/>
      <c r="AG2325" s="167"/>
      <c r="AN2325" s="68"/>
      <c r="AO2325" s="68"/>
      <c r="AP2325" s="68"/>
      <c r="AQ2325" s="68"/>
      <c r="AR2325" s="68"/>
      <c r="AS2325" s="68"/>
      <c r="AT2325" s="68"/>
      <c r="AU2325" s="68"/>
    </row>
    <row r="2326" spans="27:47">
      <c r="AA2326" s="68"/>
      <c r="AB2326" s="68"/>
      <c r="AC2326" s="68"/>
      <c r="AD2326" s="68"/>
      <c r="AE2326" s="68"/>
      <c r="AF2326" s="170"/>
      <c r="AG2326" s="167"/>
      <c r="AN2326" s="68"/>
      <c r="AO2326" s="68"/>
      <c r="AP2326" s="68"/>
      <c r="AQ2326" s="68"/>
      <c r="AR2326" s="68"/>
      <c r="AS2326" s="68"/>
      <c r="AT2326" s="68"/>
      <c r="AU2326" s="68"/>
    </row>
    <row r="2327" spans="27:47">
      <c r="AA2327" s="68"/>
      <c r="AB2327" s="68"/>
      <c r="AC2327" s="68"/>
      <c r="AD2327" s="68"/>
      <c r="AE2327" s="68"/>
      <c r="AF2327" s="170"/>
      <c r="AG2327" s="167"/>
      <c r="AN2327" s="68"/>
      <c r="AO2327" s="68"/>
      <c r="AP2327" s="68"/>
      <c r="AQ2327" s="68"/>
      <c r="AR2327" s="68"/>
      <c r="AS2327" s="68"/>
      <c r="AT2327" s="68"/>
      <c r="AU2327" s="68"/>
    </row>
    <row r="2328" spans="27:47">
      <c r="AA2328" s="68"/>
      <c r="AB2328" s="68"/>
      <c r="AC2328" s="68"/>
      <c r="AD2328" s="68"/>
      <c r="AE2328" s="68"/>
      <c r="AF2328" s="170"/>
      <c r="AG2328" s="167"/>
      <c r="AN2328" s="68"/>
      <c r="AO2328" s="68"/>
      <c r="AP2328" s="68"/>
      <c r="AQ2328" s="68"/>
      <c r="AR2328" s="68"/>
      <c r="AS2328" s="68"/>
      <c r="AT2328" s="68"/>
      <c r="AU2328" s="68"/>
    </row>
    <row r="2329" spans="27:47">
      <c r="AA2329" s="68"/>
      <c r="AB2329" s="68"/>
      <c r="AC2329" s="68"/>
      <c r="AD2329" s="68"/>
      <c r="AE2329" s="68"/>
      <c r="AF2329" s="170"/>
      <c r="AG2329" s="167"/>
      <c r="AN2329" s="68"/>
      <c r="AO2329" s="68"/>
      <c r="AP2329" s="68"/>
      <c r="AQ2329" s="68"/>
      <c r="AR2329" s="68"/>
      <c r="AS2329" s="68"/>
      <c r="AT2329" s="68"/>
      <c r="AU2329" s="68"/>
    </row>
    <row r="2330" spans="27:47">
      <c r="AA2330" s="68"/>
      <c r="AB2330" s="68"/>
      <c r="AC2330" s="68"/>
      <c r="AD2330" s="68"/>
      <c r="AE2330" s="68"/>
      <c r="AF2330" s="170"/>
      <c r="AG2330" s="167"/>
      <c r="AN2330" s="68"/>
      <c r="AO2330" s="68"/>
      <c r="AP2330" s="68"/>
      <c r="AQ2330" s="68"/>
      <c r="AR2330" s="68"/>
      <c r="AS2330" s="68"/>
      <c r="AT2330" s="68"/>
      <c r="AU2330" s="68"/>
    </row>
    <row r="2331" spans="27:47">
      <c r="AA2331" s="68"/>
      <c r="AB2331" s="68"/>
      <c r="AC2331" s="68"/>
      <c r="AD2331" s="68"/>
      <c r="AE2331" s="68"/>
      <c r="AF2331" s="170"/>
      <c r="AG2331" s="167"/>
      <c r="AN2331" s="68"/>
      <c r="AO2331" s="68"/>
      <c r="AP2331" s="68"/>
      <c r="AQ2331" s="68"/>
      <c r="AR2331" s="68"/>
      <c r="AS2331" s="68"/>
      <c r="AT2331" s="68"/>
      <c r="AU2331" s="68"/>
    </row>
    <row r="2332" spans="27:47">
      <c r="AA2332" s="68"/>
      <c r="AB2332" s="68"/>
      <c r="AC2332" s="68"/>
      <c r="AD2332" s="68"/>
      <c r="AE2332" s="68"/>
      <c r="AF2332" s="170"/>
      <c r="AG2332" s="167"/>
      <c r="AN2332" s="68"/>
      <c r="AO2332" s="68"/>
      <c r="AP2332" s="68"/>
      <c r="AQ2332" s="68"/>
      <c r="AR2332" s="68"/>
      <c r="AS2332" s="68"/>
      <c r="AT2332" s="68"/>
      <c r="AU2332" s="68"/>
    </row>
    <row r="2333" spans="27:47">
      <c r="AA2333" s="68"/>
      <c r="AB2333" s="68"/>
      <c r="AC2333" s="68"/>
      <c r="AD2333" s="68"/>
      <c r="AE2333" s="68"/>
      <c r="AF2333" s="170"/>
      <c r="AG2333" s="167"/>
      <c r="AN2333" s="68"/>
      <c r="AO2333" s="68"/>
      <c r="AP2333" s="68"/>
      <c r="AQ2333" s="68"/>
      <c r="AR2333" s="68"/>
      <c r="AS2333" s="68"/>
      <c r="AT2333" s="68"/>
      <c r="AU2333" s="68"/>
    </row>
    <row r="2334" spans="27:47">
      <c r="AA2334" s="68"/>
      <c r="AB2334" s="68"/>
      <c r="AC2334" s="68"/>
      <c r="AD2334" s="68"/>
      <c r="AE2334" s="68"/>
      <c r="AF2334" s="170"/>
      <c r="AG2334" s="167"/>
      <c r="AN2334" s="68"/>
      <c r="AO2334" s="68"/>
      <c r="AP2334" s="68"/>
      <c r="AQ2334" s="68"/>
      <c r="AR2334" s="68"/>
      <c r="AS2334" s="68"/>
      <c r="AT2334" s="68"/>
      <c r="AU2334" s="68"/>
    </row>
    <row r="2335" spans="27:47">
      <c r="AA2335" s="68"/>
      <c r="AB2335" s="68"/>
      <c r="AC2335" s="68"/>
      <c r="AD2335" s="68"/>
      <c r="AE2335" s="68"/>
      <c r="AF2335" s="170"/>
      <c r="AG2335" s="167"/>
      <c r="AN2335" s="68"/>
      <c r="AO2335" s="68"/>
      <c r="AP2335" s="68"/>
      <c r="AQ2335" s="68"/>
      <c r="AR2335" s="68"/>
      <c r="AS2335" s="68"/>
      <c r="AT2335" s="68"/>
      <c r="AU2335" s="68"/>
    </row>
    <row r="2336" spans="27:47">
      <c r="AA2336" s="68"/>
      <c r="AB2336" s="68"/>
      <c r="AC2336" s="68"/>
      <c r="AD2336" s="68"/>
      <c r="AE2336" s="68"/>
      <c r="AF2336" s="170"/>
      <c r="AG2336" s="167"/>
      <c r="AN2336" s="68"/>
      <c r="AO2336" s="68"/>
      <c r="AP2336" s="68"/>
      <c r="AQ2336" s="68"/>
      <c r="AR2336" s="68"/>
      <c r="AS2336" s="68"/>
      <c r="AT2336" s="68"/>
      <c r="AU2336" s="68"/>
    </row>
    <row r="2337" spans="27:47">
      <c r="AA2337" s="68"/>
      <c r="AB2337" s="68"/>
      <c r="AC2337" s="68"/>
      <c r="AD2337" s="68"/>
      <c r="AE2337" s="68"/>
      <c r="AF2337" s="170"/>
      <c r="AG2337" s="167"/>
      <c r="AN2337" s="68"/>
      <c r="AO2337" s="68"/>
      <c r="AP2337" s="68"/>
      <c r="AQ2337" s="68"/>
      <c r="AR2337" s="68"/>
      <c r="AS2337" s="68"/>
      <c r="AT2337" s="68"/>
      <c r="AU2337" s="68"/>
    </row>
    <row r="2338" spans="27:47">
      <c r="AA2338" s="68"/>
      <c r="AB2338" s="68"/>
      <c r="AC2338" s="68"/>
      <c r="AD2338" s="68"/>
      <c r="AE2338" s="68"/>
      <c r="AF2338" s="170"/>
      <c r="AG2338" s="167"/>
      <c r="AN2338" s="68"/>
      <c r="AO2338" s="68"/>
      <c r="AP2338" s="68"/>
      <c r="AQ2338" s="68"/>
      <c r="AR2338" s="68"/>
      <c r="AS2338" s="68"/>
      <c r="AT2338" s="68"/>
      <c r="AU2338" s="68"/>
    </row>
    <row r="2339" spans="27:47">
      <c r="AA2339" s="68"/>
      <c r="AB2339" s="68"/>
      <c r="AC2339" s="68"/>
      <c r="AD2339" s="68"/>
      <c r="AE2339" s="68"/>
      <c r="AF2339" s="170"/>
      <c r="AG2339" s="167"/>
      <c r="AN2339" s="68"/>
      <c r="AO2339" s="68"/>
      <c r="AP2339" s="68"/>
      <c r="AQ2339" s="68"/>
      <c r="AR2339" s="68"/>
      <c r="AS2339" s="68"/>
      <c r="AT2339" s="68"/>
      <c r="AU2339" s="68"/>
    </row>
    <row r="2340" spans="27:47">
      <c r="AA2340" s="68"/>
      <c r="AB2340" s="68"/>
      <c r="AC2340" s="68"/>
      <c r="AD2340" s="68"/>
      <c r="AE2340" s="68"/>
      <c r="AF2340" s="170"/>
      <c r="AG2340" s="167"/>
      <c r="AN2340" s="68"/>
      <c r="AO2340" s="68"/>
      <c r="AP2340" s="68"/>
      <c r="AQ2340" s="68"/>
      <c r="AR2340" s="68"/>
      <c r="AS2340" s="68"/>
      <c r="AT2340" s="68"/>
      <c r="AU2340" s="68"/>
    </row>
    <row r="2341" spans="27:47">
      <c r="AA2341" s="68"/>
      <c r="AB2341" s="68"/>
      <c r="AC2341" s="68"/>
      <c r="AD2341" s="68"/>
      <c r="AE2341" s="68"/>
      <c r="AF2341" s="170"/>
      <c r="AG2341" s="167"/>
      <c r="AN2341" s="68"/>
      <c r="AO2341" s="68"/>
      <c r="AP2341" s="68"/>
      <c r="AQ2341" s="68"/>
      <c r="AR2341" s="68"/>
      <c r="AS2341" s="68"/>
      <c r="AT2341" s="68"/>
      <c r="AU2341" s="68"/>
    </row>
    <row r="2342" spans="27:47">
      <c r="AA2342" s="68"/>
      <c r="AB2342" s="68"/>
      <c r="AC2342" s="68"/>
      <c r="AD2342" s="68"/>
      <c r="AE2342" s="68"/>
      <c r="AF2342" s="170"/>
      <c r="AG2342" s="167"/>
      <c r="AN2342" s="68"/>
      <c r="AO2342" s="68"/>
      <c r="AP2342" s="68"/>
      <c r="AQ2342" s="68"/>
      <c r="AR2342" s="68"/>
      <c r="AS2342" s="68"/>
      <c r="AT2342" s="68"/>
      <c r="AU2342" s="68"/>
    </row>
    <row r="2343" spans="27:47">
      <c r="AA2343" s="68"/>
      <c r="AB2343" s="68"/>
      <c r="AC2343" s="68"/>
      <c r="AD2343" s="68"/>
      <c r="AE2343" s="68"/>
      <c r="AF2343" s="170"/>
      <c r="AG2343" s="167"/>
      <c r="AN2343" s="68"/>
      <c r="AO2343" s="68"/>
      <c r="AP2343" s="68"/>
      <c r="AQ2343" s="68"/>
      <c r="AR2343" s="68"/>
      <c r="AS2343" s="68"/>
      <c r="AT2343" s="68"/>
      <c r="AU2343" s="68"/>
    </row>
    <row r="2344" spans="27:47">
      <c r="AA2344" s="68"/>
      <c r="AB2344" s="68"/>
      <c r="AC2344" s="68"/>
      <c r="AD2344" s="68"/>
      <c r="AE2344" s="68"/>
      <c r="AF2344" s="170"/>
      <c r="AG2344" s="167"/>
      <c r="AN2344" s="68"/>
      <c r="AO2344" s="68"/>
      <c r="AP2344" s="68"/>
      <c r="AQ2344" s="68"/>
      <c r="AR2344" s="68"/>
      <c r="AS2344" s="68"/>
      <c r="AT2344" s="68"/>
      <c r="AU2344" s="68"/>
    </row>
    <row r="2345" spans="27:47">
      <c r="AA2345" s="68"/>
      <c r="AB2345" s="68"/>
      <c r="AC2345" s="68"/>
      <c r="AD2345" s="68"/>
      <c r="AE2345" s="68"/>
      <c r="AF2345" s="170"/>
      <c r="AG2345" s="167"/>
      <c r="AN2345" s="68"/>
      <c r="AO2345" s="68"/>
      <c r="AP2345" s="68"/>
      <c r="AQ2345" s="68"/>
      <c r="AR2345" s="68"/>
      <c r="AS2345" s="68"/>
      <c r="AT2345" s="68"/>
      <c r="AU2345" s="68"/>
    </row>
    <row r="2346" spans="27:47">
      <c r="AA2346" s="68"/>
      <c r="AB2346" s="68"/>
      <c r="AC2346" s="68"/>
      <c r="AD2346" s="68"/>
      <c r="AE2346" s="68"/>
      <c r="AF2346" s="170"/>
      <c r="AG2346" s="167"/>
      <c r="AN2346" s="68"/>
      <c r="AO2346" s="68"/>
      <c r="AP2346" s="68"/>
      <c r="AQ2346" s="68"/>
      <c r="AR2346" s="68"/>
      <c r="AS2346" s="68"/>
      <c r="AT2346" s="68"/>
      <c r="AU2346" s="68"/>
    </row>
    <row r="2347" spans="27:47">
      <c r="AA2347" s="68"/>
      <c r="AB2347" s="68"/>
      <c r="AC2347" s="68"/>
      <c r="AD2347" s="68"/>
      <c r="AE2347" s="68"/>
      <c r="AF2347" s="170"/>
      <c r="AG2347" s="167"/>
      <c r="AN2347" s="68"/>
      <c r="AO2347" s="68"/>
      <c r="AP2347" s="68"/>
      <c r="AQ2347" s="68"/>
      <c r="AR2347" s="68"/>
      <c r="AS2347" s="68"/>
      <c r="AT2347" s="68"/>
      <c r="AU2347" s="68"/>
    </row>
    <row r="2348" spans="27:47">
      <c r="AA2348" s="68"/>
      <c r="AB2348" s="68"/>
      <c r="AC2348" s="68"/>
      <c r="AD2348" s="68"/>
      <c r="AE2348" s="68"/>
      <c r="AF2348" s="170"/>
      <c r="AG2348" s="167"/>
      <c r="AN2348" s="68"/>
      <c r="AO2348" s="68"/>
      <c r="AP2348" s="68"/>
      <c r="AQ2348" s="68"/>
      <c r="AR2348" s="68"/>
      <c r="AS2348" s="68"/>
      <c r="AT2348" s="68"/>
      <c r="AU2348" s="68"/>
    </row>
    <row r="2349" spans="27:47">
      <c r="AA2349" s="68"/>
      <c r="AB2349" s="68"/>
      <c r="AC2349" s="68"/>
      <c r="AD2349" s="68"/>
      <c r="AE2349" s="68"/>
      <c r="AF2349" s="170"/>
      <c r="AG2349" s="167"/>
      <c r="AN2349" s="68"/>
      <c r="AO2349" s="68"/>
      <c r="AP2349" s="68"/>
      <c r="AQ2349" s="68"/>
      <c r="AR2349" s="68"/>
      <c r="AS2349" s="68"/>
      <c r="AT2349" s="68"/>
      <c r="AU2349" s="68"/>
    </row>
    <row r="2350" spans="27:47">
      <c r="AA2350" s="68"/>
      <c r="AB2350" s="68"/>
      <c r="AC2350" s="68"/>
      <c r="AD2350" s="68"/>
      <c r="AE2350" s="68"/>
      <c r="AF2350" s="170"/>
      <c r="AG2350" s="167"/>
      <c r="AN2350" s="68"/>
      <c r="AO2350" s="68"/>
      <c r="AP2350" s="68"/>
      <c r="AQ2350" s="68"/>
      <c r="AR2350" s="68"/>
      <c r="AS2350" s="68"/>
      <c r="AT2350" s="68"/>
      <c r="AU2350" s="68"/>
    </row>
    <row r="2351" spans="27:47">
      <c r="AA2351" s="68"/>
      <c r="AB2351" s="68"/>
      <c r="AC2351" s="68"/>
      <c r="AD2351" s="68"/>
      <c r="AE2351" s="68"/>
      <c r="AF2351" s="170"/>
      <c r="AG2351" s="167"/>
      <c r="AN2351" s="68"/>
      <c r="AO2351" s="68"/>
      <c r="AP2351" s="68"/>
      <c r="AQ2351" s="68"/>
      <c r="AR2351" s="68"/>
      <c r="AS2351" s="68"/>
      <c r="AT2351" s="68"/>
      <c r="AU2351" s="68"/>
    </row>
    <row r="2352" spans="27:47">
      <c r="AA2352" s="68"/>
      <c r="AB2352" s="68"/>
      <c r="AC2352" s="68"/>
      <c r="AD2352" s="68"/>
      <c r="AE2352" s="68"/>
      <c r="AF2352" s="170"/>
      <c r="AG2352" s="167"/>
      <c r="AN2352" s="68"/>
      <c r="AO2352" s="68"/>
      <c r="AP2352" s="68"/>
      <c r="AQ2352" s="68"/>
      <c r="AR2352" s="68"/>
      <c r="AS2352" s="68"/>
      <c r="AT2352" s="68"/>
      <c r="AU2352" s="68"/>
    </row>
    <row r="2353" spans="27:47">
      <c r="AA2353" s="68"/>
      <c r="AB2353" s="68"/>
      <c r="AC2353" s="68"/>
      <c r="AD2353" s="68"/>
      <c r="AE2353" s="68"/>
      <c r="AF2353" s="170"/>
      <c r="AG2353" s="167"/>
      <c r="AN2353" s="68"/>
      <c r="AO2353" s="68"/>
      <c r="AP2353" s="68"/>
      <c r="AQ2353" s="68"/>
      <c r="AR2353" s="68"/>
      <c r="AS2353" s="68"/>
      <c r="AT2353" s="68"/>
      <c r="AU2353" s="68"/>
    </row>
    <row r="2354" spans="27:47">
      <c r="AA2354" s="68"/>
      <c r="AB2354" s="68"/>
      <c r="AC2354" s="68"/>
      <c r="AD2354" s="68"/>
      <c r="AE2354" s="68"/>
      <c r="AF2354" s="170"/>
      <c r="AG2354" s="167"/>
      <c r="AN2354" s="68"/>
      <c r="AO2354" s="68"/>
      <c r="AP2354" s="68"/>
      <c r="AQ2354" s="68"/>
      <c r="AR2354" s="68"/>
      <c r="AS2354" s="68"/>
      <c r="AT2354" s="68"/>
      <c r="AU2354" s="68"/>
    </row>
    <row r="2355" spans="27:47">
      <c r="AA2355" s="68"/>
      <c r="AB2355" s="68"/>
      <c r="AC2355" s="68"/>
      <c r="AD2355" s="68"/>
      <c r="AE2355" s="68"/>
      <c r="AF2355" s="170"/>
      <c r="AG2355" s="167"/>
      <c r="AN2355" s="68"/>
      <c r="AO2355" s="68"/>
      <c r="AP2355" s="68"/>
      <c r="AQ2355" s="68"/>
      <c r="AR2355" s="68"/>
      <c r="AS2355" s="68"/>
      <c r="AT2355" s="68"/>
      <c r="AU2355" s="68"/>
    </row>
    <row r="2356" spans="27:47">
      <c r="AA2356" s="68"/>
      <c r="AB2356" s="68"/>
      <c r="AC2356" s="68"/>
      <c r="AD2356" s="68"/>
      <c r="AE2356" s="68"/>
      <c r="AF2356" s="170"/>
      <c r="AG2356" s="167"/>
      <c r="AN2356" s="68"/>
      <c r="AO2356" s="68"/>
      <c r="AP2356" s="68"/>
      <c r="AQ2356" s="68"/>
      <c r="AR2356" s="68"/>
      <c r="AS2356" s="68"/>
      <c r="AT2356" s="68"/>
      <c r="AU2356" s="68"/>
    </row>
    <row r="2357" spans="27:47">
      <c r="AA2357" s="68"/>
      <c r="AB2357" s="68"/>
      <c r="AC2357" s="68"/>
      <c r="AD2357" s="68"/>
      <c r="AE2357" s="68"/>
      <c r="AF2357" s="170"/>
      <c r="AG2357" s="167"/>
      <c r="AN2357" s="68"/>
      <c r="AO2357" s="68"/>
      <c r="AP2357" s="68"/>
      <c r="AQ2357" s="68"/>
      <c r="AR2357" s="68"/>
      <c r="AS2357" s="68"/>
      <c r="AT2357" s="68"/>
      <c r="AU2357" s="68"/>
    </row>
    <row r="2358" spans="27:47">
      <c r="AA2358" s="68"/>
      <c r="AB2358" s="68"/>
      <c r="AC2358" s="68"/>
      <c r="AD2358" s="68"/>
      <c r="AE2358" s="68"/>
      <c r="AF2358" s="170"/>
      <c r="AG2358" s="167"/>
      <c r="AN2358" s="68"/>
      <c r="AO2358" s="68"/>
      <c r="AP2358" s="68"/>
      <c r="AQ2358" s="68"/>
      <c r="AR2358" s="68"/>
      <c r="AS2358" s="68"/>
      <c r="AT2358" s="68"/>
      <c r="AU2358" s="68"/>
    </row>
    <row r="2359" spans="27:47">
      <c r="AA2359" s="68"/>
      <c r="AB2359" s="68"/>
      <c r="AC2359" s="68"/>
      <c r="AD2359" s="68"/>
      <c r="AE2359" s="68"/>
      <c r="AF2359" s="170"/>
      <c r="AG2359" s="167"/>
      <c r="AN2359" s="68"/>
      <c r="AO2359" s="68"/>
      <c r="AP2359" s="68"/>
      <c r="AQ2359" s="68"/>
      <c r="AR2359" s="68"/>
      <c r="AS2359" s="68"/>
      <c r="AT2359" s="68"/>
      <c r="AU2359" s="68"/>
    </row>
    <row r="2360" spans="27:47">
      <c r="AA2360" s="68"/>
      <c r="AB2360" s="68"/>
      <c r="AC2360" s="68"/>
      <c r="AD2360" s="68"/>
      <c r="AE2360" s="68"/>
      <c r="AF2360" s="170"/>
      <c r="AG2360" s="167"/>
      <c r="AN2360" s="68"/>
      <c r="AO2360" s="68"/>
      <c r="AP2360" s="68"/>
      <c r="AQ2360" s="68"/>
      <c r="AR2360" s="68"/>
      <c r="AS2360" s="68"/>
      <c r="AT2360" s="68"/>
      <c r="AU2360" s="68"/>
    </row>
    <row r="2361" spans="27:47">
      <c r="AA2361" s="68"/>
      <c r="AB2361" s="68"/>
      <c r="AC2361" s="68"/>
      <c r="AD2361" s="68"/>
      <c r="AE2361" s="68"/>
      <c r="AF2361" s="170"/>
      <c r="AG2361" s="167"/>
      <c r="AN2361" s="68"/>
      <c r="AO2361" s="68"/>
      <c r="AP2361" s="68"/>
      <c r="AQ2361" s="68"/>
      <c r="AR2361" s="68"/>
      <c r="AS2361" s="68"/>
      <c r="AT2361" s="68"/>
      <c r="AU2361" s="68"/>
    </row>
    <row r="2362" spans="27:47">
      <c r="AA2362" s="68"/>
      <c r="AB2362" s="68"/>
      <c r="AC2362" s="68"/>
      <c r="AD2362" s="68"/>
      <c r="AE2362" s="68"/>
      <c r="AF2362" s="170"/>
      <c r="AG2362" s="167"/>
      <c r="AN2362" s="68"/>
      <c r="AO2362" s="68"/>
      <c r="AP2362" s="68"/>
      <c r="AQ2362" s="68"/>
      <c r="AR2362" s="68"/>
      <c r="AS2362" s="68"/>
      <c r="AT2362" s="68"/>
      <c r="AU2362" s="68"/>
    </row>
    <row r="2363" spans="27:47">
      <c r="AA2363" s="68"/>
      <c r="AB2363" s="68"/>
      <c r="AC2363" s="68"/>
      <c r="AD2363" s="68"/>
      <c r="AE2363" s="68"/>
      <c r="AF2363" s="170"/>
      <c r="AG2363" s="167"/>
      <c r="AN2363" s="68"/>
      <c r="AO2363" s="68"/>
      <c r="AP2363" s="68"/>
      <c r="AQ2363" s="68"/>
      <c r="AR2363" s="68"/>
      <c r="AS2363" s="68"/>
      <c r="AT2363" s="68"/>
      <c r="AU2363" s="68"/>
    </row>
    <row r="2364" spans="27:47">
      <c r="AA2364" s="68"/>
      <c r="AB2364" s="68"/>
      <c r="AC2364" s="68"/>
      <c r="AD2364" s="68"/>
      <c r="AE2364" s="68"/>
      <c r="AF2364" s="170"/>
      <c r="AG2364" s="167"/>
      <c r="AN2364" s="68"/>
      <c r="AO2364" s="68"/>
      <c r="AP2364" s="68"/>
      <c r="AQ2364" s="68"/>
      <c r="AR2364" s="68"/>
      <c r="AS2364" s="68"/>
      <c r="AT2364" s="68"/>
      <c r="AU2364" s="68"/>
    </row>
    <row r="2365" spans="27:47">
      <c r="AA2365" s="68"/>
      <c r="AB2365" s="68"/>
      <c r="AC2365" s="68"/>
      <c r="AD2365" s="68"/>
      <c r="AE2365" s="68"/>
      <c r="AF2365" s="170"/>
      <c r="AG2365" s="167"/>
      <c r="AN2365" s="68"/>
      <c r="AO2365" s="68"/>
      <c r="AP2365" s="68"/>
      <c r="AQ2365" s="68"/>
      <c r="AR2365" s="68"/>
      <c r="AS2365" s="68"/>
      <c r="AT2365" s="68"/>
      <c r="AU2365" s="68"/>
    </row>
    <row r="2366" spans="27:47">
      <c r="AA2366" s="68"/>
      <c r="AB2366" s="68"/>
      <c r="AC2366" s="68"/>
      <c r="AD2366" s="68"/>
      <c r="AE2366" s="68"/>
      <c r="AF2366" s="170"/>
      <c r="AG2366" s="167"/>
      <c r="AN2366" s="68"/>
      <c r="AO2366" s="68"/>
      <c r="AP2366" s="68"/>
      <c r="AQ2366" s="68"/>
      <c r="AR2366" s="68"/>
      <c r="AS2366" s="68"/>
      <c r="AT2366" s="68"/>
      <c r="AU2366" s="68"/>
    </row>
    <row r="2367" spans="27:47">
      <c r="AA2367" s="68"/>
      <c r="AB2367" s="68"/>
      <c r="AC2367" s="68"/>
      <c r="AD2367" s="68"/>
      <c r="AE2367" s="68"/>
      <c r="AF2367" s="170"/>
      <c r="AG2367" s="167"/>
      <c r="AN2367" s="68"/>
      <c r="AO2367" s="68"/>
      <c r="AP2367" s="68"/>
      <c r="AQ2367" s="68"/>
      <c r="AR2367" s="68"/>
      <c r="AS2367" s="68"/>
      <c r="AT2367" s="68"/>
      <c r="AU2367" s="68"/>
    </row>
    <row r="2368" spans="27:47">
      <c r="AA2368" s="68"/>
      <c r="AB2368" s="68"/>
      <c r="AC2368" s="68"/>
      <c r="AD2368" s="68"/>
      <c r="AE2368" s="68"/>
      <c r="AF2368" s="170"/>
      <c r="AG2368" s="167"/>
      <c r="AN2368" s="68"/>
      <c r="AO2368" s="68"/>
      <c r="AP2368" s="68"/>
      <c r="AQ2368" s="68"/>
      <c r="AR2368" s="68"/>
      <c r="AS2368" s="68"/>
      <c r="AT2368" s="68"/>
      <c r="AU2368" s="68"/>
    </row>
    <row r="2369" spans="27:47">
      <c r="AA2369" s="68"/>
      <c r="AB2369" s="68"/>
      <c r="AC2369" s="68"/>
      <c r="AD2369" s="68"/>
      <c r="AE2369" s="68"/>
      <c r="AF2369" s="170"/>
      <c r="AG2369" s="167"/>
      <c r="AN2369" s="68"/>
      <c r="AO2369" s="68"/>
      <c r="AP2369" s="68"/>
      <c r="AQ2369" s="68"/>
      <c r="AR2369" s="68"/>
      <c r="AS2369" s="68"/>
      <c r="AT2369" s="68"/>
      <c r="AU2369" s="68"/>
    </row>
    <row r="2370" spans="27:47">
      <c r="AA2370" s="68"/>
      <c r="AB2370" s="68"/>
      <c r="AC2370" s="68"/>
      <c r="AD2370" s="68"/>
      <c r="AE2370" s="68"/>
      <c r="AF2370" s="170"/>
      <c r="AG2370" s="167"/>
      <c r="AN2370" s="68"/>
      <c r="AO2370" s="68"/>
      <c r="AP2370" s="68"/>
      <c r="AQ2370" s="68"/>
      <c r="AR2370" s="68"/>
      <c r="AS2370" s="68"/>
      <c r="AT2370" s="68"/>
      <c r="AU2370" s="68"/>
    </row>
    <row r="2371" spans="27:47">
      <c r="AA2371" s="68"/>
      <c r="AB2371" s="68"/>
      <c r="AC2371" s="68"/>
      <c r="AD2371" s="68"/>
      <c r="AE2371" s="68"/>
      <c r="AF2371" s="170"/>
      <c r="AG2371" s="167"/>
      <c r="AN2371" s="68"/>
      <c r="AO2371" s="68"/>
      <c r="AP2371" s="68"/>
      <c r="AQ2371" s="68"/>
      <c r="AR2371" s="68"/>
      <c r="AS2371" s="68"/>
      <c r="AT2371" s="68"/>
      <c r="AU2371" s="68"/>
    </row>
    <row r="2372" spans="27:47">
      <c r="AA2372" s="68"/>
      <c r="AB2372" s="68"/>
      <c r="AC2372" s="68"/>
      <c r="AD2372" s="68"/>
      <c r="AE2372" s="68"/>
      <c r="AF2372" s="170"/>
      <c r="AG2372" s="167"/>
      <c r="AN2372" s="68"/>
      <c r="AO2372" s="68"/>
      <c r="AP2372" s="68"/>
      <c r="AQ2372" s="68"/>
      <c r="AR2372" s="68"/>
      <c r="AS2372" s="68"/>
      <c r="AT2372" s="68"/>
      <c r="AU2372" s="68"/>
    </row>
    <row r="2373" spans="27:47">
      <c r="AA2373" s="68"/>
      <c r="AB2373" s="68"/>
      <c r="AC2373" s="68"/>
      <c r="AD2373" s="68"/>
      <c r="AE2373" s="68"/>
      <c r="AF2373" s="170"/>
      <c r="AG2373" s="167"/>
      <c r="AN2373" s="68"/>
      <c r="AO2373" s="68"/>
      <c r="AP2373" s="68"/>
      <c r="AQ2373" s="68"/>
      <c r="AR2373" s="68"/>
      <c r="AS2373" s="68"/>
      <c r="AT2373" s="68"/>
      <c r="AU2373" s="68"/>
    </row>
    <row r="2374" spans="27:47">
      <c r="AA2374" s="68"/>
      <c r="AB2374" s="68"/>
      <c r="AC2374" s="68"/>
      <c r="AD2374" s="68"/>
      <c r="AE2374" s="68"/>
      <c r="AF2374" s="170"/>
      <c r="AG2374" s="167"/>
      <c r="AN2374" s="68"/>
      <c r="AO2374" s="68"/>
      <c r="AP2374" s="68"/>
      <c r="AQ2374" s="68"/>
      <c r="AR2374" s="68"/>
      <c r="AS2374" s="68"/>
      <c r="AT2374" s="68"/>
      <c r="AU2374" s="68"/>
    </row>
    <row r="2375" spans="27:47">
      <c r="AA2375" s="68"/>
      <c r="AB2375" s="68"/>
      <c r="AC2375" s="68"/>
      <c r="AD2375" s="68"/>
      <c r="AE2375" s="68"/>
      <c r="AF2375" s="170"/>
      <c r="AG2375" s="167"/>
      <c r="AN2375" s="68"/>
      <c r="AO2375" s="68"/>
      <c r="AP2375" s="68"/>
      <c r="AQ2375" s="68"/>
      <c r="AR2375" s="68"/>
      <c r="AS2375" s="68"/>
      <c r="AT2375" s="68"/>
      <c r="AU2375" s="68"/>
    </row>
    <row r="2376" spans="27:47">
      <c r="AA2376" s="68"/>
      <c r="AB2376" s="68"/>
      <c r="AC2376" s="68"/>
      <c r="AD2376" s="68"/>
      <c r="AE2376" s="68"/>
      <c r="AF2376" s="170"/>
      <c r="AG2376" s="167"/>
      <c r="AN2376" s="68"/>
      <c r="AO2376" s="68"/>
      <c r="AP2376" s="68"/>
      <c r="AQ2376" s="68"/>
      <c r="AR2376" s="68"/>
      <c r="AS2376" s="68"/>
      <c r="AT2376" s="68"/>
      <c r="AU2376" s="68"/>
    </row>
    <row r="2377" spans="27:47">
      <c r="AA2377" s="68"/>
      <c r="AB2377" s="68"/>
      <c r="AC2377" s="68"/>
      <c r="AD2377" s="68"/>
      <c r="AE2377" s="68"/>
      <c r="AF2377" s="170"/>
      <c r="AG2377" s="167"/>
      <c r="AN2377" s="68"/>
      <c r="AO2377" s="68"/>
      <c r="AP2377" s="68"/>
      <c r="AQ2377" s="68"/>
      <c r="AR2377" s="68"/>
      <c r="AS2377" s="68"/>
      <c r="AT2377" s="68"/>
      <c r="AU2377" s="68"/>
    </row>
    <row r="2378" spans="27:47">
      <c r="AA2378" s="68"/>
      <c r="AB2378" s="68"/>
      <c r="AC2378" s="68"/>
      <c r="AD2378" s="68"/>
      <c r="AE2378" s="68"/>
      <c r="AF2378" s="170"/>
      <c r="AG2378" s="167"/>
      <c r="AN2378" s="68"/>
      <c r="AO2378" s="68"/>
      <c r="AP2378" s="68"/>
      <c r="AQ2378" s="68"/>
      <c r="AR2378" s="68"/>
      <c r="AS2378" s="68"/>
      <c r="AT2378" s="68"/>
      <c r="AU2378" s="68"/>
    </row>
    <row r="2379" spans="27:47">
      <c r="AA2379" s="68"/>
      <c r="AB2379" s="68"/>
      <c r="AC2379" s="68"/>
      <c r="AD2379" s="68"/>
      <c r="AE2379" s="68"/>
      <c r="AF2379" s="170"/>
      <c r="AG2379" s="167"/>
      <c r="AN2379" s="68"/>
      <c r="AO2379" s="68"/>
      <c r="AP2379" s="68"/>
      <c r="AQ2379" s="68"/>
      <c r="AR2379" s="68"/>
      <c r="AS2379" s="68"/>
      <c r="AT2379" s="68"/>
      <c r="AU2379" s="68"/>
    </row>
    <row r="2380" spans="27:47">
      <c r="AA2380" s="68"/>
      <c r="AB2380" s="68"/>
      <c r="AC2380" s="68"/>
      <c r="AD2380" s="68"/>
      <c r="AE2380" s="68"/>
      <c r="AF2380" s="170"/>
      <c r="AG2380" s="167"/>
      <c r="AN2380" s="68"/>
      <c r="AO2380" s="68"/>
      <c r="AP2380" s="68"/>
      <c r="AQ2380" s="68"/>
      <c r="AR2380" s="68"/>
      <c r="AS2380" s="68"/>
      <c r="AT2380" s="68"/>
      <c r="AU2380" s="68"/>
    </row>
    <row r="2381" spans="27:47">
      <c r="AA2381" s="68"/>
      <c r="AB2381" s="68"/>
      <c r="AC2381" s="68"/>
      <c r="AD2381" s="68"/>
      <c r="AE2381" s="68"/>
      <c r="AF2381" s="170"/>
      <c r="AG2381" s="167"/>
      <c r="AN2381" s="68"/>
      <c r="AO2381" s="68"/>
      <c r="AP2381" s="68"/>
      <c r="AQ2381" s="68"/>
      <c r="AR2381" s="68"/>
      <c r="AS2381" s="68"/>
      <c r="AT2381" s="68"/>
      <c r="AU2381" s="68"/>
    </row>
    <row r="2382" spans="27:47">
      <c r="AA2382" s="68"/>
      <c r="AB2382" s="68"/>
      <c r="AC2382" s="68"/>
      <c r="AD2382" s="68"/>
      <c r="AE2382" s="68"/>
      <c r="AF2382" s="170"/>
      <c r="AG2382" s="167"/>
      <c r="AN2382" s="68"/>
      <c r="AO2382" s="68"/>
      <c r="AP2382" s="68"/>
      <c r="AQ2382" s="68"/>
      <c r="AR2382" s="68"/>
      <c r="AS2382" s="68"/>
      <c r="AT2382" s="68"/>
      <c r="AU2382" s="68"/>
    </row>
    <row r="2383" spans="27:47">
      <c r="AA2383" s="68"/>
      <c r="AB2383" s="68"/>
      <c r="AC2383" s="68"/>
      <c r="AD2383" s="68"/>
      <c r="AE2383" s="68"/>
      <c r="AF2383" s="170"/>
      <c r="AG2383" s="167"/>
      <c r="AN2383" s="68"/>
      <c r="AO2383" s="68"/>
      <c r="AP2383" s="68"/>
      <c r="AQ2383" s="68"/>
      <c r="AR2383" s="68"/>
      <c r="AS2383" s="68"/>
      <c r="AT2383" s="68"/>
      <c r="AU2383" s="68"/>
    </row>
    <row r="2384" spans="27:47">
      <c r="AA2384" s="68"/>
      <c r="AB2384" s="68"/>
      <c r="AC2384" s="68"/>
      <c r="AD2384" s="68"/>
      <c r="AE2384" s="68"/>
      <c r="AF2384" s="170"/>
      <c r="AG2384" s="167"/>
      <c r="AN2384" s="68"/>
      <c r="AO2384" s="68"/>
      <c r="AP2384" s="68"/>
      <c r="AQ2384" s="68"/>
      <c r="AR2384" s="68"/>
      <c r="AS2384" s="68"/>
      <c r="AT2384" s="68"/>
      <c r="AU2384" s="68"/>
    </row>
    <row r="2385" spans="27:47">
      <c r="AA2385" s="68"/>
      <c r="AB2385" s="68"/>
      <c r="AC2385" s="68"/>
      <c r="AD2385" s="68"/>
      <c r="AE2385" s="68"/>
      <c r="AF2385" s="170"/>
      <c r="AG2385" s="167"/>
      <c r="AN2385" s="68"/>
      <c r="AO2385" s="68"/>
      <c r="AP2385" s="68"/>
      <c r="AQ2385" s="68"/>
      <c r="AR2385" s="68"/>
      <c r="AS2385" s="68"/>
      <c r="AT2385" s="68"/>
      <c r="AU2385" s="68"/>
    </row>
    <row r="2386" spans="27:47">
      <c r="AA2386" s="68"/>
      <c r="AB2386" s="68"/>
      <c r="AC2386" s="68"/>
      <c r="AD2386" s="68"/>
      <c r="AE2386" s="68"/>
      <c r="AF2386" s="170"/>
      <c r="AG2386" s="167"/>
      <c r="AN2386" s="68"/>
      <c r="AO2386" s="68"/>
      <c r="AP2386" s="68"/>
      <c r="AQ2386" s="68"/>
      <c r="AR2386" s="68"/>
      <c r="AS2386" s="68"/>
      <c r="AT2386" s="68"/>
      <c r="AU2386" s="68"/>
    </row>
    <row r="2387" spans="27:47">
      <c r="AA2387" s="68"/>
      <c r="AB2387" s="68"/>
      <c r="AC2387" s="68"/>
      <c r="AD2387" s="68"/>
      <c r="AE2387" s="68"/>
      <c r="AF2387" s="170"/>
      <c r="AG2387" s="167"/>
      <c r="AN2387" s="68"/>
      <c r="AO2387" s="68"/>
      <c r="AP2387" s="68"/>
      <c r="AQ2387" s="68"/>
      <c r="AR2387" s="68"/>
      <c r="AS2387" s="68"/>
      <c r="AT2387" s="68"/>
      <c r="AU2387" s="68"/>
    </row>
    <row r="2388" spans="27:47">
      <c r="AA2388" s="68"/>
      <c r="AB2388" s="68"/>
      <c r="AC2388" s="68"/>
      <c r="AD2388" s="68"/>
      <c r="AE2388" s="68"/>
      <c r="AF2388" s="170"/>
      <c r="AG2388" s="167"/>
      <c r="AN2388" s="68"/>
      <c r="AO2388" s="68"/>
      <c r="AP2388" s="68"/>
      <c r="AQ2388" s="68"/>
      <c r="AR2388" s="68"/>
      <c r="AS2388" s="68"/>
      <c r="AT2388" s="68"/>
      <c r="AU2388" s="68"/>
    </row>
    <row r="2389" spans="27:47">
      <c r="AA2389" s="68"/>
      <c r="AB2389" s="68"/>
      <c r="AC2389" s="68"/>
      <c r="AD2389" s="68"/>
      <c r="AE2389" s="68"/>
      <c r="AF2389" s="170"/>
      <c r="AG2389" s="167"/>
      <c r="AN2389" s="68"/>
      <c r="AO2389" s="68"/>
      <c r="AP2389" s="68"/>
      <c r="AQ2389" s="68"/>
      <c r="AR2389" s="68"/>
      <c r="AS2389" s="68"/>
      <c r="AT2389" s="68"/>
      <c r="AU2389" s="68"/>
    </row>
    <row r="2390" spans="27:47">
      <c r="AA2390" s="68"/>
      <c r="AB2390" s="68"/>
      <c r="AC2390" s="68"/>
      <c r="AD2390" s="68"/>
      <c r="AE2390" s="68"/>
      <c r="AF2390" s="170"/>
      <c r="AG2390" s="167"/>
      <c r="AN2390" s="68"/>
      <c r="AO2390" s="68"/>
      <c r="AP2390" s="68"/>
      <c r="AQ2390" s="68"/>
      <c r="AR2390" s="68"/>
      <c r="AS2390" s="68"/>
      <c r="AT2390" s="68"/>
      <c r="AU2390" s="68"/>
    </row>
    <row r="2391" spans="27:47">
      <c r="AA2391" s="68"/>
      <c r="AB2391" s="68"/>
      <c r="AC2391" s="68"/>
      <c r="AD2391" s="68"/>
      <c r="AE2391" s="68"/>
      <c r="AF2391" s="170"/>
      <c r="AG2391" s="167"/>
      <c r="AN2391" s="68"/>
      <c r="AO2391" s="68"/>
      <c r="AP2391" s="68"/>
      <c r="AQ2391" s="68"/>
      <c r="AR2391" s="68"/>
      <c r="AS2391" s="68"/>
      <c r="AT2391" s="68"/>
      <c r="AU2391" s="68"/>
    </row>
    <row r="2392" spans="27:47">
      <c r="AA2392" s="68"/>
      <c r="AB2392" s="68"/>
      <c r="AC2392" s="68"/>
      <c r="AD2392" s="68"/>
      <c r="AE2392" s="68"/>
      <c r="AF2392" s="170"/>
      <c r="AG2392" s="167"/>
      <c r="AN2392" s="68"/>
      <c r="AO2392" s="68"/>
      <c r="AP2392" s="68"/>
      <c r="AQ2392" s="68"/>
      <c r="AR2392" s="68"/>
      <c r="AS2392" s="68"/>
      <c r="AT2392" s="68"/>
      <c r="AU2392" s="68"/>
    </row>
    <row r="2393" spans="27:47">
      <c r="AA2393" s="68"/>
      <c r="AB2393" s="68"/>
      <c r="AC2393" s="68"/>
      <c r="AD2393" s="68"/>
      <c r="AE2393" s="68"/>
      <c r="AF2393" s="170"/>
      <c r="AG2393" s="167"/>
      <c r="AN2393" s="68"/>
      <c r="AO2393" s="68"/>
      <c r="AP2393" s="68"/>
      <c r="AQ2393" s="68"/>
      <c r="AR2393" s="68"/>
      <c r="AS2393" s="68"/>
      <c r="AT2393" s="68"/>
      <c r="AU2393" s="68"/>
    </row>
    <row r="2394" spans="27:47">
      <c r="AA2394" s="68"/>
      <c r="AB2394" s="68"/>
      <c r="AC2394" s="68"/>
      <c r="AD2394" s="68"/>
      <c r="AE2394" s="68"/>
      <c r="AF2394" s="170"/>
      <c r="AG2394" s="167"/>
      <c r="AN2394" s="68"/>
      <c r="AO2394" s="68"/>
      <c r="AP2394" s="68"/>
      <c r="AQ2394" s="68"/>
      <c r="AR2394" s="68"/>
      <c r="AS2394" s="68"/>
      <c r="AT2394" s="68"/>
      <c r="AU2394" s="68"/>
    </row>
    <row r="2395" spans="27:47">
      <c r="AA2395" s="68"/>
      <c r="AB2395" s="68"/>
      <c r="AC2395" s="68"/>
      <c r="AD2395" s="68"/>
      <c r="AE2395" s="68"/>
      <c r="AF2395" s="170"/>
      <c r="AG2395" s="167"/>
      <c r="AN2395" s="68"/>
      <c r="AO2395" s="68"/>
      <c r="AP2395" s="68"/>
      <c r="AQ2395" s="68"/>
      <c r="AR2395" s="68"/>
      <c r="AS2395" s="68"/>
      <c r="AT2395" s="68"/>
      <c r="AU2395" s="68"/>
    </row>
    <row r="2396" spans="27:47">
      <c r="AA2396" s="68"/>
      <c r="AB2396" s="68"/>
      <c r="AC2396" s="68"/>
      <c r="AD2396" s="68"/>
      <c r="AE2396" s="68"/>
      <c r="AF2396" s="170"/>
      <c r="AG2396" s="167"/>
      <c r="AN2396" s="68"/>
      <c r="AO2396" s="68"/>
      <c r="AP2396" s="68"/>
      <c r="AQ2396" s="68"/>
      <c r="AR2396" s="68"/>
      <c r="AS2396" s="68"/>
      <c r="AT2396" s="68"/>
      <c r="AU2396" s="68"/>
    </row>
    <row r="2397" spans="27:47">
      <c r="AA2397" s="68"/>
      <c r="AB2397" s="68"/>
      <c r="AC2397" s="68"/>
      <c r="AD2397" s="68"/>
      <c r="AE2397" s="68"/>
      <c r="AF2397" s="170"/>
      <c r="AG2397" s="167"/>
      <c r="AN2397" s="68"/>
      <c r="AO2397" s="68"/>
      <c r="AP2397" s="68"/>
      <c r="AQ2397" s="68"/>
      <c r="AR2397" s="68"/>
      <c r="AS2397" s="68"/>
      <c r="AT2397" s="68"/>
      <c r="AU2397" s="68"/>
    </row>
    <row r="2398" spans="27:47">
      <c r="AA2398" s="68"/>
      <c r="AB2398" s="68"/>
      <c r="AC2398" s="68"/>
      <c r="AD2398" s="68"/>
      <c r="AE2398" s="68"/>
      <c r="AF2398" s="170"/>
      <c r="AG2398" s="167"/>
      <c r="AN2398" s="68"/>
      <c r="AO2398" s="68"/>
      <c r="AP2398" s="68"/>
      <c r="AQ2398" s="68"/>
      <c r="AR2398" s="68"/>
      <c r="AS2398" s="68"/>
      <c r="AT2398" s="68"/>
      <c r="AU2398" s="68"/>
    </row>
    <row r="2399" spans="27:47">
      <c r="AA2399" s="68"/>
      <c r="AB2399" s="68"/>
      <c r="AC2399" s="68"/>
      <c r="AD2399" s="68"/>
      <c r="AE2399" s="68"/>
      <c r="AF2399" s="170"/>
      <c r="AG2399" s="167"/>
      <c r="AN2399" s="68"/>
      <c r="AO2399" s="68"/>
      <c r="AP2399" s="68"/>
      <c r="AQ2399" s="68"/>
      <c r="AR2399" s="68"/>
      <c r="AS2399" s="68"/>
      <c r="AT2399" s="68"/>
      <c r="AU2399" s="68"/>
    </row>
    <row r="2400" spans="27:47">
      <c r="AA2400" s="68"/>
      <c r="AB2400" s="68"/>
      <c r="AC2400" s="68"/>
      <c r="AD2400" s="68"/>
      <c r="AE2400" s="68"/>
      <c r="AF2400" s="170"/>
      <c r="AG2400" s="167"/>
      <c r="AN2400" s="68"/>
      <c r="AO2400" s="68"/>
      <c r="AP2400" s="68"/>
      <c r="AQ2400" s="68"/>
      <c r="AR2400" s="68"/>
      <c r="AS2400" s="68"/>
      <c r="AT2400" s="68"/>
      <c r="AU2400" s="68"/>
    </row>
    <row r="2401" spans="27:47">
      <c r="AA2401" s="68"/>
      <c r="AB2401" s="68"/>
      <c r="AC2401" s="68"/>
      <c r="AD2401" s="68"/>
      <c r="AE2401" s="68"/>
      <c r="AF2401" s="170"/>
      <c r="AG2401" s="167"/>
      <c r="AN2401" s="68"/>
      <c r="AO2401" s="68"/>
      <c r="AP2401" s="68"/>
      <c r="AQ2401" s="68"/>
      <c r="AR2401" s="68"/>
      <c r="AS2401" s="68"/>
      <c r="AT2401" s="68"/>
      <c r="AU2401" s="68"/>
    </row>
    <row r="2402" spans="27:47">
      <c r="AA2402" s="68"/>
      <c r="AB2402" s="68"/>
      <c r="AC2402" s="68"/>
      <c r="AD2402" s="68"/>
      <c r="AE2402" s="68"/>
      <c r="AF2402" s="170"/>
      <c r="AG2402" s="167"/>
      <c r="AN2402" s="68"/>
      <c r="AO2402" s="68"/>
      <c r="AP2402" s="68"/>
      <c r="AQ2402" s="68"/>
      <c r="AR2402" s="68"/>
      <c r="AS2402" s="68"/>
      <c r="AT2402" s="68"/>
      <c r="AU2402" s="68"/>
    </row>
    <row r="2403" spans="27:47">
      <c r="AA2403" s="68"/>
      <c r="AB2403" s="68"/>
      <c r="AC2403" s="68"/>
      <c r="AD2403" s="68"/>
      <c r="AE2403" s="68"/>
      <c r="AF2403" s="170"/>
      <c r="AG2403" s="167"/>
      <c r="AN2403" s="68"/>
      <c r="AO2403" s="68"/>
      <c r="AP2403" s="68"/>
      <c r="AQ2403" s="68"/>
      <c r="AR2403" s="68"/>
      <c r="AS2403" s="68"/>
      <c r="AT2403" s="68"/>
      <c r="AU2403" s="68"/>
    </row>
    <row r="2404" spans="27:47">
      <c r="AA2404" s="68"/>
      <c r="AB2404" s="68"/>
      <c r="AC2404" s="68"/>
      <c r="AD2404" s="68"/>
      <c r="AE2404" s="68"/>
      <c r="AF2404" s="170"/>
      <c r="AG2404" s="167"/>
      <c r="AN2404" s="68"/>
      <c r="AO2404" s="68"/>
      <c r="AP2404" s="68"/>
      <c r="AQ2404" s="68"/>
      <c r="AR2404" s="68"/>
      <c r="AS2404" s="68"/>
      <c r="AT2404" s="68"/>
      <c r="AU2404" s="68"/>
    </row>
    <row r="2405" spans="27:47">
      <c r="AA2405" s="68"/>
      <c r="AB2405" s="68"/>
      <c r="AC2405" s="68"/>
      <c r="AD2405" s="68"/>
      <c r="AE2405" s="68"/>
      <c r="AF2405" s="170"/>
      <c r="AG2405" s="167"/>
      <c r="AN2405" s="68"/>
      <c r="AO2405" s="68"/>
      <c r="AP2405" s="68"/>
      <c r="AQ2405" s="68"/>
      <c r="AR2405" s="68"/>
      <c r="AS2405" s="68"/>
      <c r="AT2405" s="68"/>
      <c r="AU2405" s="68"/>
    </row>
    <row r="2406" spans="27:47">
      <c r="AA2406" s="68"/>
      <c r="AB2406" s="68"/>
      <c r="AC2406" s="68"/>
      <c r="AD2406" s="68"/>
      <c r="AE2406" s="68"/>
      <c r="AF2406" s="170"/>
      <c r="AG2406" s="167"/>
      <c r="AN2406" s="68"/>
      <c r="AO2406" s="68"/>
      <c r="AP2406" s="68"/>
      <c r="AQ2406" s="68"/>
      <c r="AR2406" s="68"/>
      <c r="AS2406" s="68"/>
      <c r="AT2406" s="68"/>
      <c r="AU2406" s="68"/>
    </row>
    <row r="2407" spans="27:47">
      <c r="AA2407" s="68"/>
      <c r="AB2407" s="68"/>
      <c r="AC2407" s="68"/>
      <c r="AD2407" s="68"/>
      <c r="AE2407" s="68"/>
      <c r="AF2407" s="170"/>
      <c r="AG2407" s="167"/>
      <c r="AN2407" s="68"/>
      <c r="AO2407" s="68"/>
      <c r="AP2407" s="68"/>
      <c r="AQ2407" s="68"/>
      <c r="AR2407" s="68"/>
      <c r="AS2407" s="68"/>
      <c r="AT2407" s="68"/>
      <c r="AU2407" s="68"/>
    </row>
    <row r="2408" spans="27:47">
      <c r="AA2408" s="68"/>
      <c r="AB2408" s="68"/>
      <c r="AC2408" s="68"/>
      <c r="AD2408" s="68"/>
      <c r="AE2408" s="68"/>
      <c r="AF2408" s="170"/>
      <c r="AG2408" s="167"/>
      <c r="AN2408" s="68"/>
      <c r="AO2408" s="68"/>
      <c r="AP2408" s="68"/>
      <c r="AQ2408" s="68"/>
      <c r="AR2408" s="68"/>
      <c r="AS2408" s="68"/>
      <c r="AT2408" s="68"/>
      <c r="AU2408" s="68"/>
    </row>
    <row r="2409" spans="27:47">
      <c r="AA2409" s="68"/>
      <c r="AB2409" s="68"/>
      <c r="AC2409" s="68"/>
      <c r="AD2409" s="68"/>
      <c r="AE2409" s="68"/>
      <c r="AF2409" s="170"/>
      <c r="AG2409" s="167"/>
      <c r="AN2409" s="68"/>
      <c r="AO2409" s="68"/>
      <c r="AP2409" s="68"/>
      <c r="AQ2409" s="68"/>
      <c r="AR2409" s="68"/>
      <c r="AS2409" s="68"/>
      <c r="AT2409" s="68"/>
      <c r="AU2409" s="68"/>
    </row>
    <row r="2410" spans="27:47">
      <c r="AA2410" s="68"/>
      <c r="AB2410" s="68"/>
      <c r="AC2410" s="68"/>
      <c r="AD2410" s="68"/>
      <c r="AE2410" s="68"/>
      <c r="AF2410" s="170"/>
      <c r="AG2410" s="167"/>
      <c r="AN2410" s="68"/>
      <c r="AO2410" s="68"/>
      <c r="AP2410" s="68"/>
      <c r="AQ2410" s="68"/>
      <c r="AR2410" s="68"/>
      <c r="AS2410" s="68"/>
      <c r="AT2410" s="68"/>
      <c r="AU2410" s="68"/>
    </row>
    <row r="2411" spans="27:47">
      <c r="AA2411" s="68"/>
      <c r="AB2411" s="68"/>
      <c r="AC2411" s="68"/>
      <c r="AD2411" s="68"/>
      <c r="AE2411" s="68"/>
      <c r="AF2411" s="170"/>
      <c r="AG2411" s="167"/>
      <c r="AN2411" s="68"/>
      <c r="AO2411" s="68"/>
      <c r="AP2411" s="68"/>
      <c r="AQ2411" s="68"/>
      <c r="AR2411" s="68"/>
      <c r="AS2411" s="68"/>
      <c r="AT2411" s="68"/>
      <c r="AU2411" s="68"/>
    </row>
    <row r="2412" spans="27:47">
      <c r="AA2412" s="68"/>
      <c r="AB2412" s="68"/>
      <c r="AC2412" s="68"/>
      <c r="AD2412" s="68"/>
      <c r="AE2412" s="68"/>
      <c r="AF2412" s="170"/>
      <c r="AG2412" s="167"/>
      <c r="AN2412" s="68"/>
      <c r="AO2412" s="68"/>
      <c r="AP2412" s="68"/>
      <c r="AQ2412" s="68"/>
      <c r="AR2412" s="68"/>
      <c r="AS2412" s="68"/>
      <c r="AT2412" s="68"/>
      <c r="AU2412" s="68"/>
    </row>
    <row r="2413" spans="27:47">
      <c r="AA2413" s="68"/>
      <c r="AB2413" s="68"/>
      <c r="AC2413" s="68"/>
      <c r="AD2413" s="68"/>
      <c r="AE2413" s="68"/>
      <c r="AF2413" s="170"/>
      <c r="AG2413" s="167"/>
      <c r="AN2413" s="68"/>
      <c r="AO2413" s="68"/>
      <c r="AP2413" s="68"/>
      <c r="AQ2413" s="68"/>
      <c r="AR2413" s="68"/>
      <c r="AS2413" s="68"/>
      <c r="AT2413" s="68"/>
      <c r="AU2413" s="68"/>
    </row>
    <row r="2414" spans="27:47">
      <c r="AA2414" s="68"/>
      <c r="AB2414" s="68"/>
      <c r="AC2414" s="68"/>
      <c r="AD2414" s="68"/>
      <c r="AE2414" s="68"/>
      <c r="AF2414" s="170"/>
      <c r="AG2414" s="167"/>
      <c r="AN2414" s="68"/>
      <c r="AO2414" s="68"/>
      <c r="AP2414" s="68"/>
      <c r="AQ2414" s="68"/>
      <c r="AR2414" s="68"/>
      <c r="AS2414" s="68"/>
      <c r="AT2414" s="68"/>
      <c r="AU2414" s="68"/>
    </row>
    <row r="2415" spans="27:47">
      <c r="AA2415" s="68"/>
      <c r="AB2415" s="68"/>
      <c r="AC2415" s="68"/>
      <c r="AD2415" s="68"/>
      <c r="AE2415" s="68"/>
      <c r="AF2415" s="170"/>
      <c r="AG2415" s="167"/>
      <c r="AN2415" s="68"/>
      <c r="AO2415" s="68"/>
      <c r="AP2415" s="68"/>
      <c r="AQ2415" s="68"/>
      <c r="AR2415" s="68"/>
      <c r="AS2415" s="68"/>
      <c r="AT2415" s="68"/>
      <c r="AU2415" s="68"/>
    </row>
    <row r="2416" spans="27:47">
      <c r="AA2416" s="68"/>
      <c r="AB2416" s="68"/>
      <c r="AC2416" s="68"/>
      <c r="AD2416" s="68"/>
      <c r="AE2416" s="68"/>
      <c r="AF2416" s="170"/>
      <c r="AG2416" s="167"/>
      <c r="AN2416" s="68"/>
      <c r="AO2416" s="68"/>
      <c r="AP2416" s="68"/>
      <c r="AQ2416" s="68"/>
      <c r="AR2416" s="68"/>
      <c r="AS2416" s="68"/>
      <c r="AT2416" s="68"/>
      <c r="AU2416" s="68"/>
    </row>
    <row r="2417" spans="27:47">
      <c r="AA2417" s="68"/>
      <c r="AB2417" s="68"/>
      <c r="AC2417" s="68"/>
      <c r="AD2417" s="68"/>
      <c r="AE2417" s="68"/>
      <c r="AF2417" s="170"/>
      <c r="AG2417" s="167"/>
      <c r="AN2417" s="68"/>
      <c r="AO2417" s="68"/>
      <c r="AP2417" s="68"/>
      <c r="AQ2417" s="68"/>
      <c r="AR2417" s="68"/>
      <c r="AS2417" s="68"/>
      <c r="AT2417" s="68"/>
      <c r="AU2417" s="68"/>
    </row>
    <row r="2418" spans="27:47">
      <c r="AA2418" s="68"/>
      <c r="AB2418" s="68"/>
      <c r="AC2418" s="68"/>
      <c r="AD2418" s="68"/>
      <c r="AE2418" s="68"/>
      <c r="AF2418" s="170"/>
      <c r="AG2418" s="167"/>
      <c r="AN2418" s="68"/>
      <c r="AO2418" s="68"/>
      <c r="AP2418" s="68"/>
      <c r="AQ2418" s="68"/>
      <c r="AR2418" s="68"/>
      <c r="AS2418" s="68"/>
      <c r="AT2418" s="68"/>
      <c r="AU2418" s="68"/>
    </row>
    <row r="2419" spans="27:47">
      <c r="AA2419" s="68"/>
      <c r="AB2419" s="68"/>
      <c r="AC2419" s="68"/>
      <c r="AD2419" s="68"/>
      <c r="AE2419" s="68"/>
      <c r="AF2419" s="170"/>
      <c r="AG2419" s="167"/>
      <c r="AN2419" s="68"/>
      <c r="AO2419" s="68"/>
      <c r="AP2419" s="68"/>
      <c r="AQ2419" s="68"/>
      <c r="AR2419" s="68"/>
      <c r="AS2419" s="68"/>
      <c r="AT2419" s="68"/>
      <c r="AU2419" s="68"/>
    </row>
    <row r="2420" spans="27:47">
      <c r="AA2420" s="68"/>
      <c r="AB2420" s="68"/>
      <c r="AC2420" s="68"/>
      <c r="AD2420" s="68"/>
      <c r="AE2420" s="68"/>
      <c r="AF2420" s="170"/>
      <c r="AG2420" s="167"/>
      <c r="AN2420" s="68"/>
      <c r="AO2420" s="68"/>
      <c r="AP2420" s="68"/>
      <c r="AQ2420" s="68"/>
      <c r="AR2420" s="68"/>
      <c r="AS2420" s="68"/>
      <c r="AT2420" s="68"/>
      <c r="AU2420" s="68"/>
    </row>
    <row r="2421" spans="27:47">
      <c r="AA2421" s="68"/>
      <c r="AB2421" s="68"/>
      <c r="AC2421" s="68"/>
      <c r="AD2421" s="68"/>
      <c r="AE2421" s="68"/>
      <c r="AF2421" s="170"/>
      <c r="AG2421" s="167"/>
      <c r="AN2421" s="68"/>
      <c r="AO2421" s="68"/>
      <c r="AP2421" s="68"/>
      <c r="AQ2421" s="68"/>
      <c r="AR2421" s="68"/>
      <c r="AS2421" s="68"/>
      <c r="AT2421" s="68"/>
      <c r="AU2421" s="68"/>
    </row>
    <row r="2422" spans="27:47">
      <c r="AA2422" s="68"/>
      <c r="AB2422" s="68"/>
      <c r="AC2422" s="68"/>
      <c r="AD2422" s="68"/>
      <c r="AE2422" s="68"/>
      <c r="AF2422" s="170"/>
      <c r="AG2422" s="167"/>
      <c r="AN2422" s="68"/>
      <c r="AO2422" s="68"/>
      <c r="AP2422" s="68"/>
      <c r="AQ2422" s="68"/>
      <c r="AR2422" s="68"/>
      <c r="AS2422" s="68"/>
      <c r="AT2422" s="68"/>
      <c r="AU2422" s="68"/>
    </row>
    <row r="2423" spans="27:47">
      <c r="AA2423" s="68"/>
      <c r="AB2423" s="68"/>
      <c r="AC2423" s="68"/>
      <c r="AD2423" s="68"/>
      <c r="AE2423" s="68"/>
      <c r="AF2423" s="170"/>
      <c r="AG2423" s="167"/>
      <c r="AN2423" s="68"/>
      <c r="AO2423" s="68"/>
      <c r="AP2423" s="68"/>
      <c r="AQ2423" s="68"/>
      <c r="AR2423" s="68"/>
      <c r="AS2423" s="68"/>
      <c r="AT2423" s="68"/>
      <c r="AU2423" s="68"/>
    </row>
    <row r="2424" spans="27:47">
      <c r="AA2424" s="68"/>
      <c r="AB2424" s="68"/>
      <c r="AC2424" s="68"/>
      <c r="AD2424" s="68"/>
      <c r="AE2424" s="68"/>
      <c r="AF2424" s="170"/>
      <c r="AG2424" s="167"/>
      <c r="AN2424" s="68"/>
      <c r="AO2424" s="68"/>
      <c r="AP2424" s="68"/>
      <c r="AQ2424" s="68"/>
      <c r="AR2424" s="68"/>
      <c r="AS2424" s="68"/>
      <c r="AT2424" s="68"/>
      <c r="AU2424" s="68"/>
    </row>
    <row r="2425" spans="27:47">
      <c r="AA2425" s="68"/>
      <c r="AB2425" s="68"/>
      <c r="AC2425" s="68"/>
      <c r="AD2425" s="68"/>
      <c r="AE2425" s="68"/>
      <c r="AF2425" s="170"/>
      <c r="AG2425" s="167"/>
      <c r="AN2425" s="68"/>
      <c r="AO2425" s="68"/>
      <c r="AP2425" s="68"/>
      <c r="AQ2425" s="68"/>
      <c r="AR2425" s="68"/>
      <c r="AS2425" s="68"/>
      <c r="AT2425" s="68"/>
      <c r="AU2425" s="68"/>
    </row>
    <row r="2426" spans="27:47">
      <c r="AA2426" s="68"/>
      <c r="AB2426" s="68"/>
      <c r="AC2426" s="68"/>
      <c r="AD2426" s="68"/>
      <c r="AE2426" s="68"/>
      <c r="AF2426" s="170"/>
      <c r="AG2426" s="167"/>
      <c r="AN2426" s="68"/>
      <c r="AO2426" s="68"/>
      <c r="AP2426" s="68"/>
      <c r="AQ2426" s="68"/>
      <c r="AR2426" s="68"/>
      <c r="AS2426" s="68"/>
      <c r="AT2426" s="68"/>
      <c r="AU2426" s="68"/>
    </row>
    <row r="2427" spans="27:47">
      <c r="AA2427" s="68"/>
      <c r="AB2427" s="68"/>
      <c r="AC2427" s="68"/>
      <c r="AD2427" s="68"/>
      <c r="AE2427" s="68"/>
      <c r="AF2427" s="170"/>
      <c r="AG2427" s="167"/>
      <c r="AN2427" s="68"/>
      <c r="AO2427" s="68"/>
      <c r="AP2427" s="68"/>
      <c r="AQ2427" s="68"/>
      <c r="AR2427" s="68"/>
      <c r="AS2427" s="68"/>
      <c r="AT2427" s="68"/>
      <c r="AU2427" s="68"/>
    </row>
    <row r="2428" spans="27:47">
      <c r="AA2428" s="68"/>
      <c r="AB2428" s="68"/>
      <c r="AC2428" s="68"/>
      <c r="AD2428" s="68"/>
      <c r="AE2428" s="68"/>
      <c r="AF2428" s="170"/>
      <c r="AG2428" s="167"/>
      <c r="AN2428" s="68"/>
      <c r="AO2428" s="68"/>
      <c r="AP2428" s="68"/>
      <c r="AQ2428" s="68"/>
      <c r="AR2428" s="68"/>
      <c r="AS2428" s="68"/>
      <c r="AT2428" s="68"/>
      <c r="AU2428" s="68"/>
    </row>
    <row r="2429" spans="27:47">
      <c r="AA2429" s="68"/>
      <c r="AB2429" s="68"/>
      <c r="AC2429" s="68"/>
      <c r="AD2429" s="68"/>
      <c r="AE2429" s="68"/>
      <c r="AF2429" s="170"/>
      <c r="AG2429" s="167"/>
      <c r="AN2429" s="68"/>
      <c r="AO2429" s="68"/>
      <c r="AP2429" s="68"/>
      <c r="AQ2429" s="68"/>
      <c r="AR2429" s="68"/>
      <c r="AS2429" s="68"/>
      <c r="AT2429" s="68"/>
      <c r="AU2429" s="68"/>
    </row>
    <row r="2430" spans="27:47">
      <c r="AA2430" s="68"/>
      <c r="AB2430" s="68"/>
      <c r="AC2430" s="68"/>
      <c r="AD2430" s="68"/>
      <c r="AE2430" s="68"/>
      <c r="AF2430" s="170"/>
      <c r="AG2430" s="167"/>
      <c r="AN2430" s="68"/>
      <c r="AO2430" s="68"/>
      <c r="AP2430" s="68"/>
      <c r="AQ2430" s="68"/>
      <c r="AR2430" s="68"/>
      <c r="AS2430" s="68"/>
      <c r="AT2430" s="68"/>
      <c r="AU2430" s="68"/>
    </row>
    <row r="2431" spans="27:47">
      <c r="AA2431" s="68"/>
      <c r="AB2431" s="68"/>
      <c r="AC2431" s="68"/>
      <c r="AD2431" s="68"/>
      <c r="AE2431" s="68"/>
      <c r="AF2431" s="170"/>
      <c r="AG2431" s="167"/>
      <c r="AN2431" s="68"/>
      <c r="AO2431" s="68"/>
      <c r="AP2431" s="68"/>
      <c r="AQ2431" s="68"/>
      <c r="AR2431" s="68"/>
      <c r="AS2431" s="68"/>
      <c r="AT2431" s="68"/>
      <c r="AU2431" s="68"/>
    </row>
    <row r="2432" spans="27:47">
      <c r="AA2432" s="68"/>
      <c r="AB2432" s="68"/>
      <c r="AC2432" s="68"/>
      <c r="AD2432" s="68"/>
      <c r="AE2432" s="68"/>
      <c r="AF2432" s="170"/>
      <c r="AG2432" s="167"/>
      <c r="AN2432" s="68"/>
      <c r="AO2432" s="68"/>
      <c r="AP2432" s="68"/>
      <c r="AQ2432" s="68"/>
      <c r="AR2432" s="68"/>
      <c r="AS2432" s="68"/>
      <c r="AT2432" s="68"/>
      <c r="AU2432" s="68"/>
    </row>
    <row r="2433" spans="27:47">
      <c r="AA2433" s="68"/>
      <c r="AB2433" s="68"/>
      <c r="AC2433" s="68"/>
      <c r="AD2433" s="68"/>
      <c r="AE2433" s="68"/>
      <c r="AF2433" s="170"/>
      <c r="AG2433" s="167"/>
      <c r="AN2433" s="68"/>
      <c r="AO2433" s="68"/>
      <c r="AP2433" s="68"/>
      <c r="AQ2433" s="68"/>
      <c r="AR2433" s="68"/>
      <c r="AS2433" s="68"/>
      <c r="AT2433" s="68"/>
      <c r="AU2433" s="68"/>
    </row>
    <row r="2434" spans="27:47">
      <c r="AA2434" s="68"/>
      <c r="AB2434" s="68"/>
      <c r="AC2434" s="68"/>
      <c r="AD2434" s="68"/>
      <c r="AE2434" s="68"/>
      <c r="AF2434" s="170"/>
      <c r="AG2434" s="167"/>
      <c r="AN2434" s="68"/>
      <c r="AO2434" s="68"/>
      <c r="AP2434" s="68"/>
      <c r="AQ2434" s="68"/>
      <c r="AR2434" s="68"/>
      <c r="AS2434" s="68"/>
      <c r="AT2434" s="68"/>
      <c r="AU2434" s="68"/>
    </row>
    <row r="2435" spans="27:47">
      <c r="AA2435" s="68"/>
      <c r="AB2435" s="68"/>
      <c r="AC2435" s="68"/>
      <c r="AD2435" s="68"/>
      <c r="AE2435" s="68"/>
      <c r="AF2435" s="170"/>
      <c r="AG2435" s="167"/>
      <c r="AN2435" s="68"/>
      <c r="AO2435" s="68"/>
      <c r="AP2435" s="68"/>
      <c r="AQ2435" s="68"/>
      <c r="AR2435" s="68"/>
      <c r="AS2435" s="68"/>
      <c r="AT2435" s="68"/>
      <c r="AU2435" s="68"/>
    </row>
    <row r="2436" spans="27:47">
      <c r="AA2436" s="68"/>
      <c r="AB2436" s="68"/>
      <c r="AC2436" s="68"/>
      <c r="AD2436" s="68"/>
      <c r="AE2436" s="68"/>
      <c r="AF2436" s="170"/>
      <c r="AG2436" s="167"/>
      <c r="AN2436" s="68"/>
      <c r="AO2436" s="68"/>
      <c r="AP2436" s="68"/>
      <c r="AQ2436" s="68"/>
      <c r="AR2436" s="68"/>
      <c r="AS2436" s="68"/>
      <c r="AT2436" s="68"/>
      <c r="AU2436" s="68"/>
    </row>
    <row r="2437" spans="27:47">
      <c r="AA2437" s="68"/>
      <c r="AB2437" s="68"/>
      <c r="AC2437" s="68"/>
      <c r="AD2437" s="68"/>
      <c r="AE2437" s="68"/>
      <c r="AF2437" s="170"/>
      <c r="AG2437" s="167"/>
      <c r="AN2437" s="68"/>
      <c r="AO2437" s="68"/>
      <c r="AP2437" s="68"/>
      <c r="AQ2437" s="68"/>
      <c r="AR2437" s="68"/>
      <c r="AS2437" s="68"/>
      <c r="AT2437" s="68"/>
      <c r="AU2437" s="68"/>
    </row>
    <row r="2438" spans="27:47">
      <c r="AA2438" s="68"/>
      <c r="AB2438" s="68"/>
      <c r="AC2438" s="68"/>
      <c r="AD2438" s="68"/>
      <c r="AE2438" s="68"/>
      <c r="AF2438" s="170"/>
      <c r="AG2438" s="167"/>
      <c r="AN2438" s="68"/>
      <c r="AO2438" s="68"/>
      <c r="AP2438" s="68"/>
      <c r="AQ2438" s="68"/>
      <c r="AR2438" s="68"/>
      <c r="AS2438" s="68"/>
      <c r="AT2438" s="68"/>
      <c r="AU2438" s="68"/>
    </row>
    <row r="2439" spans="27:47">
      <c r="AA2439" s="68"/>
      <c r="AB2439" s="68"/>
      <c r="AC2439" s="68"/>
      <c r="AD2439" s="68"/>
      <c r="AE2439" s="68"/>
      <c r="AF2439" s="170"/>
      <c r="AG2439" s="167"/>
      <c r="AN2439" s="68"/>
      <c r="AO2439" s="68"/>
      <c r="AP2439" s="68"/>
      <c r="AQ2439" s="68"/>
      <c r="AR2439" s="68"/>
      <c r="AS2439" s="68"/>
      <c r="AT2439" s="68"/>
      <c r="AU2439" s="68"/>
    </row>
    <row r="2440" spans="27:47">
      <c r="AA2440" s="68"/>
      <c r="AB2440" s="68"/>
      <c r="AC2440" s="68"/>
      <c r="AD2440" s="68"/>
      <c r="AE2440" s="68"/>
      <c r="AF2440" s="170"/>
      <c r="AG2440" s="167"/>
      <c r="AN2440" s="68"/>
      <c r="AO2440" s="68"/>
      <c r="AP2440" s="68"/>
      <c r="AQ2440" s="68"/>
      <c r="AR2440" s="68"/>
      <c r="AS2440" s="68"/>
      <c r="AT2440" s="68"/>
      <c r="AU2440" s="68"/>
    </row>
    <row r="2441" spans="27:47">
      <c r="AA2441" s="68"/>
      <c r="AB2441" s="68"/>
      <c r="AC2441" s="68"/>
      <c r="AD2441" s="68"/>
      <c r="AE2441" s="68"/>
      <c r="AF2441" s="170"/>
      <c r="AG2441" s="167"/>
      <c r="AN2441" s="68"/>
      <c r="AO2441" s="68"/>
      <c r="AP2441" s="68"/>
      <c r="AQ2441" s="68"/>
      <c r="AR2441" s="68"/>
      <c r="AS2441" s="68"/>
      <c r="AT2441" s="68"/>
      <c r="AU2441" s="68"/>
    </row>
    <row r="2442" spans="27:47">
      <c r="AA2442" s="68"/>
      <c r="AB2442" s="68"/>
      <c r="AC2442" s="68"/>
      <c r="AD2442" s="68"/>
      <c r="AE2442" s="68"/>
      <c r="AF2442" s="170"/>
      <c r="AG2442" s="167"/>
      <c r="AN2442" s="68"/>
      <c r="AO2442" s="68"/>
      <c r="AP2442" s="68"/>
      <c r="AQ2442" s="68"/>
      <c r="AR2442" s="68"/>
      <c r="AS2442" s="68"/>
      <c r="AT2442" s="68"/>
      <c r="AU2442" s="68"/>
    </row>
    <row r="2443" spans="27:47">
      <c r="AA2443" s="68"/>
      <c r="AB2443" s="68"/>
      <c r="AC2443" s="68"/>
      <c r="AD2443" s="68"/>
      <c r="AE2443" s="68"/>
      <c r="AF2443" s="170"/>
      <c r="AG2443" s="167"/>
      <c r="AN2443" s="68"/>
      <c r="AO2443" s="68"/>
      <c r="AP2443" s="68"/>
      <c r="AQ2443" s="68"/>
      <c r="AR2443" s="68"/>
      <c r="AS2443" s="68"/>
      <c r="AT2443" s="68"/>
      <c r="AU2443" s="68"/>
    </row>
    <row r="2444" spans="27:47">
      <c r="AA2444" s="68"/>
      <c r="AB2444" s="68"/>
      <c r="AC2444" s="68"/>
      <c r="AD2444" s="68"/>
      <c r="AE2444" s="68"/>
      <c r="AF2444" s="170"/>
      <c r="AG2444" s="167"/>
      <c r="AN2444" s="68"/>
      <c r="AO2444" s="68"/>
      <c r="AP2444" s="68"/>
      <c r="AQ2444" s="68"/>
      <c r="AR2444" s="68"/>
      <c r="AS2444" s="68"/>
      <c r="AT2444" s="68"/>
      <c r="AU2444" s="68"/>
    </row>
    <row r="2445" spans="27:47">
      <c r="AA2445" s="68"/>
      <c r="AB2445" s="68"/>
      <c r="AC2445" s="68"/>
      <c r="AD2445" s="68"/>
      <c r="AE2445" s="68"/>
      <c r="AF2445" s="170"/>
      <c r="AG2445" s="167"/>
      <c r="AN2445" s="68"/>
      <c r="AO2445" s="68"/>
      <c r="AP2445" s="68"/>
      <c r="AQ2445" s="68"/>
      <c r="AR2445" s="68"/>
      <c r="AS2445" s="68"/>
      <c r="AT2445" s="68"/>
      <c r="AU2445" s="68"/>
    </row>
    <row r="2446" spans="27:47">
      <c r="AA2446" s="68"/>
      <c r="AB2446" s="68"/>
      <c r="AC2446" s="68"/>
      <c r="AD2446" s="68"/>
      <c r="AE2446" s="68"/>
      <c r="AF2446" s="170"/>
      <c r="AG2446" s="167"/>
      <c r="AN2446" s="68"/>
      <c r="AO2446" s="68"/>
      <c r="AP2446" s="68"/>
      <c r="AQ2446" s="68"/>
      <c r="AR2446" s="68"/>
      <c r="AS2446" s="68"/>
      <c r="AT2446" s="68"/>
      <c r="AU2446" s="68"/>
    </row>
    <row r="2447" spans="27:47">
      <c r="AA2447" s="68"/>
      <c r="AB2447" s="68"/>
      <c r="AC2447" s="68"/>
      <c r="AD2447" s="68"/>
      <c r="AE2447" s="68"/>
      <c r="AF2447" s="170"/>
      <c r="AG2447" s="167"/>
      <c r="AN2447" s="68"/>
      <c r="AO2447" s="68"/>
      <c r="AP2447" s="68"/>
      <c r="AQ2447" s="68"/>
      <c r="AR2447" s="68"/>
      <c r="AS2447" s="68"/>
      <c r="AT2447" s="68"/>
      <c r="AU2447" s="68"/>
    </row>
    <row r="2448" spans="27:47">
      <c r="AA2448" s="68"/>
      <c r="AB2448" s="68"/>
      <c r="AC2448" s="68"/>
      <c r="AD2448" s="68"/>
      <c r="AE2448" s="68"/>
      <c r="AF2448" s="170"/>
      <c r="AG2448" s="167"/>
      <c r="AN2448" s="68"/>
      <c r="AO2448" s="68"/>
      <c r="AP2448" s="68"/>
      <c r="AQ2448" s="68"/>
      <c r="AR2448" s="68"/>
      <c r="AS2448" s="68"/>
      <c r="AT2448" s="68"/>
      <c r="AU2448" s="68"/>
    </row>
    <row r="2449" spans="27:47">
      <c r="AA2449" s="68"/>
      <c r="AB2449" s="68"/>
      <c r="AC2449" s="68"/>
      <c r="AD2449" s="68"/>
      <c r="AE2449" s="68"/>
      <c r="AF2449" s="170"/>
      <c r="AG2449" s="167"/>
      <c r="AN2449" s="68"/>
      <c r="AO2449" s="68"/>
      <c r="AP2449" s="68"/>
      <c r="AQ2449" s="68"/>
      <c r="AR2449" s="68"/>
      <c r="AS2449" s="68"/>
      <c r="AT2449" s="68"/>
      <c r="AU2449" s="68"/>
    </row>
    <row r="2450" spans="27:47">
      <c r="AA2450" s="68"/>
      <c r="AB2450" s="68"/>
      <c r="AC2450" s="68"/>
      <c r="AD2450" s="68"/>
      <c r="AE2450" s="68"/>
      <c r="AF2450" s="170"/>
      <c r="AG2450" s="167"/>
      <c r="AN2450" s="68"/>
      <c r="AO2450" s="68"/>
      <c r="AP2450" s="68"/>
      <c r="AQ2450" s="68"/>
      <c r="AR2450" s="68"/>
      <c r="AS2450" s="68"/>
      <c r="AT2450" s="68"/>
      <c r="AU2450" s="68"/>
    </row>
    <row r="2451" spans="27:47">
      <c r="AA2451" s="68"/>
      <c r="AB2451" s="68"/>
      <c r="AC2451" s="68"/>
      <c r="AD2451" s="68"/>
      <c r="AE2451" s="68"/>
      <c r="AF2451" s="170"/>
      <c r="AG2451" s="167"/>
      <c r="AN2451" s="68"/>
      <c r="AO2451" s="68"/>
      <c r="AP2451" s="68"/>
      <c r="AQ2451" s="68"/>
      <c r="AR2451" s="68"/>
      <c r="AS2451" s="68"/>
      <c r="AT2451" s="68"/>
      <c r="AU2451" s="68"/>
    </row>
    <row r="2452" spans="27:47">
      <c r="AA2452" s="68"/>
      <c r="AB2452" s="68"/>
      <c r="AC2452" s="68"/>
      <c r="AD2452" s="68"/>
      <c r="AE2452" s="68"/>
      <c r="AF2452" s="170"/>
      <c r="AG2452" s="167"/>
      <c r="AN2452" s="68"/>
      <c r="AO2452" s="68"/>
      <c r="AP2452" s="68"/>
      <c r="AQ2452" s="68"/>
      <c r="AR2452" s="68"/>
      <c r="AS2452" s="68"/>
      <c r="AT2452" s="68"/>
      <c r="AU2452" s="68"/>
    </row>
    <row r="2453" spans="27:47">
      <c r="AA2453" s="68"/>
      <c r="AB2453" s="68"/>
      <c r="AC2453" s="68"/>
      <c r="AD2453" s="68"/>
      <c r="AE2453" s="68"/>
      <c r="AF2453" s="170"/>
      <c r="AG2453" s="167"/>
      <c r="AN2453" s="68"/>
      <c r="AO2453" s="68"/>
      <c r="AP2453" s="68"/>
      <c r="AQ2453" s="68"/>
      <c r="AR2453" s="68"/>
      <c r="AS2453" s="68"/>
      <c r="AT2453" s="68"/>
      <c r="AU2453" s="68"/>
    </row>
    <row r="2454" spans="27:47">
      <c r="AA2454" s="68"/>
      <c r="AB2454" s="68"/>
      <c r="AC2454" s="68"/>
      <c r="AD2454" s="68"/>
      <c r="AE2454" s="68"/>
      <c r="AF2454" s="170"/>
      <c r="AG2454" s="167"/>
      <c r="AN2454" s="68"/>
      <c r="AO2454" s="68"/>
      <c r="AP2454" s="68"/>
      <c r="AQ2454" s="68"/>
      <c r="AR2454" s="68"/>
      <c r="AS2454" s="68"/>
      <c r="AT2454" s="68"/>
      <c r="AU2454" s="68"/>
    </row>
    <row r="2455" spans="27:47">
      <c r="AA2455" s="68"/>
      <c r="AB2455" s="68"/>
      <c r="AC2455" s="68"/>
      <c r="AD2455" s="68"/>
      <c r="AE2455" s="68"/>
      <c r="AF2455" s="170"/>
      <c r="AG2455" s="167"/>
      <c r="AN2455" s="68"/>
      <c r="AO2455" s="68"/>
      <c r="AP2455" s="68"/>
      <c r="AQ2455" s="68"/>
      <c r="AR2455" s="68"/>
      <c r="AS2455" s="68"/>
      <c r="AT2455" s="68"/>
      <c r="AU2455" s="68"/>
    </row>
    <row r="2456" spans="27:47">
      <c r="AA2456" s="68"/>
      <c r="AB2456" s="68"/>
      <c r="AC2456" s="68"/>
      <c r="AD2456" s="68"/>
      <c r="AE2456" s="68"/>
      <c r="AF2456" s="170"/>
      <c r="AG2456" s="167"/>
      <c r="AN2456" s="68"/>
      <c r="AO2456" s="68"/>
      <c r="AP2456" s="68"/>
      <c r="AQ2456" s="68"/>
      <c r="AR2456" s="68"/>
      <c r="AS2456" s="68"/>
      <c r="AT2456" s="68"/>
      <c r="AU2456" s="68"/>
    </row>
    <row r="2457" spans="27:47">
      <c r="AA2457" s="68"/>
      <c r="AB2457" s="68"/>
      <c r="AC2457" s="68"/>
      <c r="AD2457" s="68"/>
      <c r="AE2457" s="68"/>
      <c r="AF2457" s="170"/>
      <c r="AG2457" s="167"/>
      <c r="AN2457" s="68"/>
      <c r="AO2457" s="68"/>
      <c r="AP2457" s="68"/>
      <c r="AQ2457" s="68"/>
      <c r="AR2457" s="68"/>
      <c r="AS2457" s="68"/>
      <c r="AT2457" s="68"/>
      <c r="AU2457" s="68"/>
    </row>
    <row r="2458" spans="27:47">
      <c r="AA2458" s="68"/>
      <c r="AB2458" s="68"/>
      <c r="AC2458" s="68"/>
      <c r="AD2458" s="68"/>
      <c r="AE2458" s="68"/>
      <c r="AF2458" s="170"/>
      <c r="AG2458" s="167"/>
      <c r="AN2458" s="68"/>
      <c r="AO2458" s="68"/>
      <c r="AP2458" s="68"/>
      <c r="AQ2458" s="68"/>
      <c r="AR2458" s="68"/>
      <c r="AS2458" s="68"/>
      <c r="AT2458" s="68"/>
      <c r="AU2458" s="68"/>
    </row>
    <row r="2459" spans="27:47">
      <c r="AA2459" s="68"/>
      <c r="AB2459" s="68"/>
      <c r="AC2459" s="68"/>
      <c r="AD2459" s="68"/>
      <c r="AE2459" s="68"/>
      <c r="AF2459" s="170"/>
      <c r="AG2459" s="167"/>
      <c r="AN2459" s="68"/>
      <c r="AO2459" s="68"/>
      <c r="AP2459" s="68"/>
      <c r="AQ2459" s="68"/>
      <c r="AR2459" s="68"/>
      <c r="AS2459" s="68"/>
      <c r="AT2459" s="68"/>
      <c r="AU2459" s="68"/>
    </row>
    <row r="2460" spans="27:47">
      <c r="AA2460" s="68"/>
      <c r="AB2460" s="68"/>
      <c r="AC2460" s="68"/>
      <c r="AD2460" s="68"/>
      <c r="AE2460" s="68"/>
      <c r="AF2460" s="170"/>
      <c r="AG2460" s="167"/>
      <c r="AN2460" s="68"/>
      <c r="AO2460" s="68"/>
      <c r="AP2460" s="68"/>
      <c r="AQ2460" s="68"/>
      <c r="AR2460" s="68"/>
      <c r="AS2460" s="68"/>
      <c r="AT2460" s="68"/>
      <c r="AU2460" s="68"/>
    </row>
    <row r="2461" spans="27:47">
      <c r="AA2461" s="68"/>
      <c r="AB2461" s="68"/>
      <c r="AC2461" s="68"/>
      <c r="AD2461" s="68"/>
      <c r="AE2461" s="68"/>
      <c r="AF2461" s="170"/>
      <c r="AG2461" s="167"/>
      <c r="AN2461" s="68"/>
      <c r="AO2461" s="68"/>
      <c r="AP2461" s="68"/>
      <c r="AQ2461" s="68"/>
      <c r="AR2461" s="68"/>
      <c r="AS2461" s="68"/>
      <c r="AT2461" s="68"/>
      <c r="AU2461" s="68"/>
    </row>
    <row r="2462" spans="27:47">
      <c r="AA2462" s="68"/>
      <c r="AB2462" s="68"/>
      <c r="AC2462" s="68"/>
      <c r="AD2462" s="68"/>
      <c r="AE2462" s="68"/>
      <c r="AF2462" s="170"/>
      <c r="AG2462" s="167"/>
      <c r="AN2462" s="68"/>
      <c r="AO2462" s="68"/>
      <c r="AP2462" s="68"/>
      <c r="AQ2462" s="68"/>
      <c r="AR2462" s="68"/>
      <c r="AS2462" s="68"/>
      <c r="AT2462" s="68"/>
      <c r="AU2462" s="68"/>
    </row>
    <row r="2463" spans="27:47">
      <c r="AA2463" s="68"/>
      <c r="AB2463" s="68"/>
      <c r="AC2463" s="68"/>
      <c r="AD2463" s="68"/>
      <c r="AE2463" s="68"/>
      <c r="AF2463" s="170"/>
      <c r="AG2463" s="167"/>
      <c r="AN2463" s="68"/>
      <c r="AO2463" s="68"/>
      <c r="AP2463" s="68"/>
      <c r="AQ2463" s="68"/>
      <c r="AR2463" s="68"/>
      <c r="AS2463" s="68"/>
      <c r="AT2463" s="68"/>
      <c r="AU2463" s="68"/>
    </row>
    <row r="2464" spans="27:47">
      <c r="AA2464" s="68"/>
      <c r="AB2464" s="68"/>
      <c r="AC2464" s="68"/>
      <c r="AD2464" s="68"/>
      <c r="AE2464" s="68"/>
      <c r="AF2464" s="170"/>
      <c r="AG2464" s="167"/>
      <c r="AN2464" s="68"/>
      <c r="AO2464" s="68"/>
      <c r="AP2464" s="68"/>
      <c r="AQ2464" s="68"/>
      <c r="AR2464" s="68"/>
      <c r="AS2464" s="68"/>
      <c r="AT2464" s="68"/>
      <c r="AU2464" s="68"/>
    </row>
    <row r="2465" spans="27:47">
      <c r="AA2465" s="68"/>
      <c r="AB2465" s="68"/>
      <c r="AC2465" s="68"/>
      <c r="AD2465" s="68"/>
      <c r="AE2465" s="68"/>
      <c r="AF2465" s="170"/>
      <c r="AG2465" s="167"/>
      <c r="AN2465" s="68"/>
      <c r="AO2465" s="68"/>
      <c r="AP2465" s="68"/>
      <c r="AQ2465" s="68"/>
      <c r="AR2465" s="68"/>
      <c r="AS2465" s="68"/>
      <c r="AT2465" s="68"/>
      <c r="AU2465" s="68"/>
    </row>
    <row r="2466" spans="27:47">
      <c r="AA2466" s="68"/>
      <c r="AB2466" s="68"/>
      <c r="AC2466" s="68"/>
      <c r="AD2466" s="68"/>
      <c r="AE2466" s="68"/>
      <c r="AF2466" s="170"/>
      <c r="AG2466" s="167"/>
      <c r="AN2466" s="68"/>
      <c r="AO2466" s="68"/>
      <c r="AP2466" s="68"/>
      <c r="AQ2466" s="68"/>
      <c r="AR2466" s="68"/>
      <c r="AS2466" s="68"/>
      <c r="AT2466" s="68"/>
      <c r="AU2466" s="68"/>
    </row>
    <row r="2467" spans="27:47">
      <c r="AA2467" s="68"/>
      <c r="AB2467" s="68"/>
      <c r="AC2467" s="68"/>
      <c r="AD2467" s="68"/>
      <c r="AE2467" s="68"/>
      <c r="AF2467" s="170"/>
      <c r="AG2467" s="167"/>
      <c r="AN2467" s="68"/>
      <c r="AO2467" s="68"/>
      <c r="AP2467" s="68"/>
      <c r="AQ2467" s="68"/>
      <c r="AR2467" s="68"/>
      <c r="AS2467" s="68"/>
      <c r="AT2467" s="68"/>
      <c r="AU2467" s="68"/>
    </row>
    <row r="2468" spans="27:47">
      <c r="AA2468" s="68"/>
      <c r="AB2468" s="68"/>
      <c r="AC2468" s="68"/>
      <c r="AD2468" s="68"/>
      <c r="AE2468" s="68"/>
      <c r="AF2468" s="170"/>
      <c r="AG2468" s="167"/>
      <c r="AN2468" s="68"/>
      <c r="AO2468" s="68"/>
      <c r="AP2468" s="68"/>
      <c r="AQ2468" s="68"/>
      <c r="AR2468" s="68"/>
      <c r="AS2468" s="68"/>
      <c r="AT2468" s="68"/>
      <c r="AU2468" s="68"/>
    </row>
    <row r="2469" spans="27:47">
      <c r="AA2469" s="68"/>
      <c r="AB2469" s="68"/>
      <c r="AC2469" s="68"/>
      <c r="AD2469" s="68"/>
      <c r="AE2469" s="68"/>
      <c r="AF2469" s="170"/>
      <c r="AG2469" s="167"/>
      <c r="AN2469" s="68"/>
      <c r="AO2469" s="68"/>
      <c r="AP2469" s="68"/>
      <c r="AQ2469" s="68"/>
      <c r="AR2469" s="68"/>
      <c r="AS2469" s="68"/>
      <c r="AT2469" s="68"/>
      <c r="AU2469" s="68"/>
    </row>
    <row r="2470" spans="27:47">
      <c r="AA2470" s="68"/>
      <c r="AB2470" s="68"/>
      <c r="AC2470" s="68"/>
      <c r="AD2470" s="68"/>
      <c r="AE2470" s="68"/>
      <c r="AF2470" s="170"/>
      <c r="AG2470" s="167"/>
      <c r="AN2470" s="68"/>
      <c r="AO2470" s="68"/>
      <c r="AP2470" s="68"/>
      <c r="AQ2470" s="68"/>
      <c r="AR2470" s="68"/>
      <c r="AS2470" s="68"/>
      <c r="AT2470" s="68"/>
      <c r="AU2470" s="68"/>
    </row>
    <row r="2471" spans="27:47">
      <c r="AA2471" s="68"/>
      <c r="AB2471" s="68"/>
      <c r="AC2471" s="68"/>
      <c r="AD2471" s="68"/>
      <c r="AE2471" s="68"/>
      <c r="AF2471" s="170"/>
      <c r="AG2471" s="167"/>
      <c r="AN2471" s="68"/>
      <c r="AO2471" s="68"/>
      <c r="AP2471" s="68"/>
      <c r="AQ2471" s="68"/>
      <c r="AR2471" s="68"/>
      <c r="AS2471" s="68"/>
      <c r="AT2471" s="68"/>
      <c r="AU2471" s="68"/>
    </row>
    <row r="2472" spans="27:47">
      <c r="AA2472" s="68"/>
      <c r="AB2472" s="68"/>
      <c r="AC2472" s="68"/>
      <c r="AD2472" s="68"/>
      <c r="AE2472" s="68"/>
      <c r="AF2472" s="170"/>
      <c r="AG2472" s="167"/>
      <c r="AN2472" s="68"/>
      <c r="AO2472" s="68"/>
      <c r="AP2472" s="68"/>
      <c r="AQ2472" s="68"/>
      <c r="AR2472" s="68"/>
      <c r="AS2472" s="68"/>
      <c r="AT2472" s="68"/>
      <c r="AU2472" s="68"/>
    </row>
    <row r="2473" spans="27:47">
      <c r="AA2473" s="68"/>
      <c r="AB2473" s="68"/>
      <c r="AC2473" s="68"/>
      <c r="AD2473" s="68"/>
      <c r="AE2473" s="68"/>
      <c r="AF2473" s="170"/>
      <c r="AG2473" s="167"/>
      <c r="AN2473" s="68"/>
      <c r="AO2473" s="68"/>
      <c r="AP2473" s="68"/>
      <c r="AQ2473" s="68"/>
      <c r="AR2473" s="68"/>
      <c r="AS2473" s="68"/>
      <c r="AT2473" s="68"/>
      <c r="AU2473" s="68"/>
    </row>
    <row r="2474" spans="27:47">
      <c r="AA2474" s="68"/>
      <c r="AB2474" s="68"/>
      <c r="AC2474" s="68"/>
      <c r="AD2474" s="68"/>
      <c r="AE2474" s="68"/>
      <c r="AF2474" s="170"/>
      <c r="AG2474" s="167"/>
      <c r="AN2474" s="68"/>
      <c r="AO2474" s="68"/>
      <c r="AP2474" s="68"/>
      <c r="AQ2474" s="68"/>
      <c r="AR2474" s="68"/>
      <c r="AS2474" s="68"/>
      <c r="AT2474" s="68"/>
      <c r="AU2474" s="68"/>
    </row>
    <row r="2475" spans="27:47">
      <c r="AA2475" s="68"/>
      <c r="AB2475" s="68"/>
      <c r="AC2475" s="68"/>
      <c r="AD2475" s="68"/>
      <c r="AE2475" s="68"/>
      <c r="AF2475" s="170"/>
      <c r="AG2475" s="167"/>
      <c r="AN2475" s="68"/>
      <c r="AO2475" s="68"/>
      <c r="AP2475" s="68"/>
      <c r="AQ2475" s="68"/>
      <c r="AR2475" s="68"/>
      <c r="AS2475" s="68"/>
      <c r="AT2475" s="68"/>
      <c r="AU2475" s="68"/>
    </row>
    <row r="2476" spans="27:47">
      <c r="AA2476" s="68"/>
      <c r="AB2476" s="68"/>
      <c r="AC2476" s="68"/>
      <c r="AD2476" s="68"/>
      <c r="AE2476" s="68"/>
      <c r="AF2476" s="170"/>
      <c r="AG2476" s="167"/>
      <c r="AN2476" s="68"/>
      <c r="AO2476" s="68"/>
      <c r="AP2476" s="68"/>
      <c r="AQ2476" s="68"/>
      <c r="AR2476" s="68"/>
      <c r="AS2476" s="68"/>
      <c r="AT2476" s="68"/>
      <c r="AU2476" s="68"/>
    </row>
    <row r="2477" spans="27:47">
      <c r="AA2477" s="68"/>
      <c r="AB2477" s="68"/>
      <c r="AC2477" s="68"/>
      <c r="AD2477" s="68"/>
      <c r="AE2477" s="68"/>
      <c r="AF2477" s="170"/>
      <c r="AG2477" s="167"/>
      <c r="AN2477" s="68"/>
      <c r="AO2477" s="68"/>
      <c r="AP2477" s="68"/>
      <c r="AQ2477" s="68"/>
      <c r="AR2477" s="68"/>
      <c r="AS2477" s="68"/>
      <c r="AT2477" s="68"/>
      <c r="AU2477" s="68"/>
    </row>
    <row r="2478" spans="27:47">
      <c r="AA2478" s="68"/>
      <c r="AB2478" s="68"/>
      <c r="AC2478" s="68"/>
      <c r="AD2478" s="68"/>
      <c r="AE2478" s="68"/>
      <c r="AF2478" s="170"/>
      <c r="AG2478" s="167"/>
      <c r="AN2478" s="68"/>
      <c r="AO2478" s="68"/>
      <c r="AP2478" s="68"/>
      <c r="AQ2478" s="68"/>
      <c r="AR2478" s="68"/>
      <c r="AS2478" s="68"/>
      <c r="AT2478" s="68"/>
      <c r="AU2478" s="68"/>
    </row>
    <row r="2479" spans="27:47">
      <c r="AA2479" s="68"/>
      <c r="AB2479" s="68"/>
      <c r="AC2479" s="68"/>
      <c r="AD2479" s="68"/>
      <c r="AE2479" s="68"/>
      <c r="AF2479" s="170"/>
      <c r="AG2479" s="167"/>
      <c r="AN2479" s="68"/>
      <c r="AO2479" s="68"/>
      <c r="AP2479" s="68"/>
      <c r="AQ2479" s="68"/>
      <c r="AR2479" s="68"/>
      <c r="AS2479" s="68"/>
      <c r="AT2479" s="68"/>
      <c r="AU2479" s="68"/>
    </row>
    <row r="2480" spans="27:47">
      <c r="AA2480" s="68"/>
      <c r="AB2480" s="68"/>
      <c r="AC2480" s="68"/>
      <c r="AD2480" s="68"/>
      <c r="AE2480" s="68"/>
      <c r="AF2480" s="170"/>
      <c r="AG2480" s="167"/>
      <c r="AN2480" s="68"/>
      <c r="AO2480" s="68"/>
      <c r="AP2480" s="68"/>
      <c r="AQ2480" s="68"/>
      <c r="AR2480" s="68"/>
      <c r="AS2480" s="68"/>
      <c r="AT2480" s="68"/>
      <c r="AU2480" s="68"/>
    </row>
    <row r="2481" spans="27:47">
      <c r="AA2481" s="68"/>
      <c r="AB2481" s="68"/>
      <c r="AC2481" s="68"/>
      <c r="AD2481" s="68"/>
      <c r="AE2481" s="68"/>
      <c r="AF2481" s="170"/>
      <c r="AG2481" s="167"/>
      <c r="AN2481" s="68"/>
      <c r="AO2481" s="68"/>
      <c r="AP2481" s="68"/>
      <c r="AQ2481" s="68"/>
      <c r="AR2481" s="68"/>
      <c r="AS2481" s="68"/>
      <c r="AT2481" s="68"/>
      <c r="AU2481" s="68"/>
    </row>
    <row r="2482" spans="27:47">
      <c r="AA2482" s="68"/>
      <c r="AB2482" s="68"/>
      <c r="AC2482" s="68"/>
      <c r="AD2482" s="68"/>
      <c r="AE2482" s="68"/>
      <c r="AF2482" s="170"/>
      <c r="AG2482" s="167"/>
      <c r="AN2482" s="68"/>
      <c r="AO2482" s="68"/>
      <c r="AP2482" s="68"/>
      <c r="AQ2482" s="68"/>
      <c r="AR2482" s="68"/>
      <c r="AS2482" s="68"/>
      <c r="AT2482" s="68"/>
      <c r="AU2482" s="68"/>
    </row>
    <row r="2483" spans="27:47">
      <c r="AA2483" s="68"/>
      <c r="AB2483" s="68"/>
      <c r="AC2483" s="68"/>
      <c r="AD2483" s="68"/>
      <c r="AE2483" s="68"/>
      <c r="AF2483" s="170"/>
      <c r="AG2483" s="167"/>
      <c r="AN2483" s="68"/>
      <c r="AO2483" s="68"/>
      <c r="AP2483" s="68"/>
      <c r="AQ2483" s="68"/>
      <c r="AR2483" s="68"/>
      <c r="AS2483" s="68"/>
      <c r="AT2483" s="68"/>
      <c r="AU2483" s="68"/>
    </row>
    <row r="2484" spans="27:47">
      <c r="AA2484" s="68"/>
      <c r="AB2484" s="68"/>
      <c r="AC2484" s="68"/>
      <c r="AD2484" s="68"/>
      <c r="AE2484" s="68"/>
      <c r="AF2484" s="170"/>
      <c r="AG2484" s="167"/>
      <c r="AN2484" s="68"/>
      <c r="AO2484" s="68"/>
      <c r="AP2484" s="68"/>
      <c r="AQ2484" s="68"/>
      <c r="AR2484" s="68"/>
      <c r="AS2484" s="68"/>
      <c r="AT2484" s="68"/>
      <c r="AU2484" s="68"/>
    </row>
    <row r="2485" spans="27:47">
      <c r="AA2485" s="68"/>
      <c r="AB2485" s="68"/>
      <c r="AC2485" s="68"/>
      <c r="AD2485" s="68"/>
      <c r="AE2485" s="68"/>
      <c r="AF2485" s="170"/>
      <c r="AG2485" s="167"/>
      <c r="AN2485" s="68"/>
      <c r="AO2485" s="68"/>
      <c r="AP2485" s="68"/>
      <c r="AQ2485" s="68"/>
      <c r="AR2485" s="68"/>
      <c r="AS2485" s="68"/>
      <c r="AT2485" s="68"/>
      <c r="AU2485" s="68"/>
    </row>
    <row r="2486" spans="27:47">
      <c r="AA2486" s="68"/>
      <c r="AB2486" s="68"/>
      <c r="AC2486" s="68"/>
      <c r="AD2486" s="68"/>
      <c r="AE2486" s="68"/>
      <c r="AF2486" s="170"/>
      <c r="AG2486" s="167"/>
      <c r="AN2486" s="68"/>
      <c r="AO2486" s="68"/>
      <c r="AP2486" s="68"/>
      <c r="AQ2486" s="68"/>
      <c r="AR2486" s="68"/>
      <c r="AS2486" s="68"/>
      <c r="AT2486" s="68"/>
      <c r="AU2486" s="68"/>
    </row>
    <row r="2487" spans="27:47">
      <c r="AA2487" s="68"/>
      <c r="AB2487" s="68"/>
      <c r="AC2487" s="68"/>
      <c r="AD2487" s="68"/>
      <c r="AE2487" s="68"/>
      <c r="AF2487" s="170"/>
      <c r="AG2487" s="167"/>
      <c r="AN2487" s="68"/>
      <c r="AO2487" s="68"/>
      <c r="AP2487" s="68"/>
      <c r="AQ2487" s="68"/>
      <c r="AR2487" s="68"/>
      <c r="AS2487" s="68"/>
      <c r="AT2487" s="68"/>
      <c r="AU2487" s="68"/>
    </row>
    <row r="2488" spans="27:47">
      <c r="AA2488" s="68"/>
      <c r="AB2488" s="68"/>
      <c r="AC2488" s="68"/>
      <c r="AD2488" s="68"/>
      <c r="AE2488" s="68"/>
      <c r="AF2488" s="170"/>
      <c r="AG2488" s="167"/>
      <c r="AN2488" s="68"/>
      <c r="AO2488" s="68"/>
      <c r="AP2488" s="68"/>
      <c r="AQ2488" s="68"/>
      <c r="AR2488" s="68"/>
      <c r="AS2488" s="68"/>
      <c r="AT2488" s="68"/>
      <c r="AU2488" s="68"/>
    </row>
    <row r="2489" spans="27:47">
      <c r="AA2489" s="68"/>
      <c r="AB2489" s="68"/>
      <c r="AC2489" s="68"/>
      <c r="AD2489" s="68"/>
      <c r="AE2489" s="68"/>
      <c r="AF2489" s="170"/>
      <c r="AG2489" s="167"/>
      <c r="AN2489" s="68"/>
      <c r="AO2489" s="68"/>
      <c r="AP2489" s="68"/>
      <c r="AQ2489" s="68"/>
      <c r="AR2489" s="68"/>
      <c r="AS2489" s="68"/>
      <c r="AT2489" s="68"/>
      <c r="AU2489" s="68"/>
    </row>
    <row r="2490" spans="27:47">
      <c r="AA2490" s="68"/>
      <c r="AB2490" s="68"/>
      <c r="AC2490" s="68"/>
      <c r="AD2490" s="68"/>
      <c r="AE2490" s="68"/>
      <c r="AF2490" s="170"/>
      <c r="AG2490" s="167"/>
      <c r="AN2490" s="68"/>
      <c r="AO2490" s="68"/>
      <c r="AP2490" s="68"/>
      <c r="AQ2490" s="68"/>
      <c r="AR2490" s="68"/>
      <c r="AS2490" s="68"/>
      <c r="AT2490" s="68"/>
      <c r="AU2490" s="68"/>
    </row>
    <row r="2491" spans="27:47">
      <c r="AA2491" s="68"/>
      <c r="AB2491" s="68"/>
      <c r="AC2491" s="68"/>
      <c r="AD2491" s="68"/>
      <c r="AE2491" s="68"/>
      <c r="AF2491" s="170"/>
      <c r="AG2491" s="167"/>
      <c r="AN2491" s="68"/>
      <c r="AO2491" s="68"/>
      <c r="AP2491" s="68"/>
      <c r="AQ2491" s="68"/>
      <c r="AR2491" s="68"/>
      <c r="AS2491" s="68"/>
      <c r="AT2491" s="68"/>
      <c r="AU2491" s="68"/>
    </row>
    <row r="2492" spans="27:47">
      <c r="AA2492" s="68"/>
      <c r="AB2492" s="68"/>
      <c r="AC2492" s="68"/>
      <c r="AD2492" s="68"/>
      <c r="AE2492" s="68"/>
      <c r="AF2492" s="170"/>
      <c r="AG2492" s="167"/>
      <c r="AN2492" s="68"/>
      <c r="AO2492" s="68"/>
      <c r="AP2492" s="68"/>
      <c r="AQ2492" s="68"/>
      <c r="AR2492" s="68"/>
      <c r="AS2492" s="68"/>
      <c r="AT2492" s="68"/>
      <c r="AU2492" s="68"/>
    </row>
    <row r="2493" spans="27:47">
      <c r="AA2493" s="68"/>
      <c r="AB2493" s="68"/>
      <c r="AC2493" s="68"/>
      <c r="AD2493" s="68"/>
      <c r="AE2493" s="68"/>
      <c r="AF2493" s="170"/>
      <c r="AG2493" s="167"/>
      <c r="AN2493" s="68"/>
      <c r="AO2493" s="68"/>
      <c r="AP2493" s="68"/>
      <c r="AQ2493" s="68"/>
      <c r="AR2493" s="68"/>
      <c r="AS2493" s="68"/>
      <c r="AT2493" s="68"/>
      <c r="AU2493" s="68"/>
    </row>
    <row r="2494" spans="27:47">
      <c r="AA2494" s="68"/>
      <c r="AB2494" s="68"/>
      <c r="AC2494" s="68"/>
      <c r="AD2494" s="68"/>
      <c r="AE2494" s="68"/>
      <c r="AF2494" s="170"/>
      <c r="AG2494" s="167"/>
      <c r="AN2494" s="68"/>
      <c r="AO2494" s="68"/>
      <c r="AP2494" s="68"/>
      <c r="AQ2494" s="68"/>
      <c r="AR2494" s="68"/>
      <c r="AS2494" s="68"/>
      <c r="AT2494" s="68"/>
      <c r="AU2494" s="68"/>
    </row>
    <row r="2495" spans="27:47">
      <c r="AA2495" s="68"/>
      <c r="AB2495" s="68"/>
      <c r="AC2495" s="68"/>
      <c r="AD2495" s="68"/>
      <c r="AE2495" s="68"/>
      <c r="AF2495" s="170"/>
      <c r="AG2495" s="167"/>
      <c r="AN2495" s="68"/>
      <c r="AO2495" s="68"/>
      <c r="AP2495" s="68"/>
      <c r="AQ2495" s="68"/>
      <c r="AR2495" s="68"/>
      <c r="AS2495" s="68"/>
      <c r="AT2495" s="68"/>
      <c r="AU2495" s="68"/>
    </row>
    <row r="2496" spans="27:47">
      <c r="AA2496" s="68"/>
      <c r="AB2496" s="68"/>
      <c r="AC2496" s="68"/>
      <c r="AD2496" s="68"/>
      <c r="AE2496" s="68"/>
      <c r="AF2496" s="170"/>
      <c r="AG2496" s="167"/>
      <c r="AN2496" s="68"/>
      <c r="AO2496" s="68"/>
      <c r="AP2496" s="68"/>
      <c r="AQ2496" s="68"/>
      <c r="AR2496" s="68"/>
      <c r="AS2496" s="68"/>
      <c r="AT2496" s="68"/>
      <c r="AU2496" s="68"/>
    </row>
    <row r="2497" spans="27:47">
      <c r="AA2497" s="68"/>
      <c r="AB2497" s="68"/>
      <c r="AC2497" s="68"/>
      <c r="AD2497" s="68"/>
      <c r="AE2497" s="68"/>
      <c r="AF2497" s="170"/>
      <c r="AG2497" s="167"/>
      <c r="AN2497" s="68"/>
      <c r="AO2497" s="68"/>
      <c r="AP2497" s="68"/>
      <c r="AQ2497" s="68"/>
      <c r="AR2497" s="68"/>
      <c r="AS2497" s="68"/>
      <c r="AT2497" s="68"/>
      <c r="AU2497" s="68"/>
    </row>
    <row r="2498" spans="27:47">
      <c r="AA2498" s="68"/>
      <c r="AB2498" s="68"/>
      <c r="AC2498" s="68"/>
      <c r="AD2498" s="68"/>
      <c r="AE2498" s="68"/>
      <c r="AF2498" s="170"/>
      <c r="AG2498" s="167"/>
      <c r="AN2498" s="68"/>
      <c r="AO2498" s="68"/>
      <c r="AP2498" s="68"/>
      <c r="AQ2498" s="68"/>
      <c r="AR2498" s="68"/>
      <c r="AS2498" s="68"/>
      <c r="AT2498" s="68"/>
      <c r="AU2498" s="68"/>
    </row>
    <row r="2499" spans="27:47">
      <c r="AA2499" s="68"/>
      <c r="AB2499" s="68"/>
      <c r="AC2499" s="68"/>
      <c r="AD2499" s="68"/>
      <c r="AE2499" s="68"/>
      <c r="AF2499" s="170"/>
      <c r="AG2499" s="167"/>
      <c r="AN2499" s="68"/>
      <c r="AO2499" s="68"/>
      <c r="AP2499" s="68"/>
      <c r="AQ2499" s="68"/>
      <c r="AR2499" s="68"/>
      <c r="AS2499" s="68"/>
      <c r="AT2499" s="68"/>
      <c r="AU2499" s="68"/>
    </row>
    <row r="2500" spans="27:47">
      <c r="AA2500" s="68"/>
      <c r="AB2500" s="68"/>
      <c r="AC2500" s="68"/>
      <c r="AD2500" s="68"/>
      <c r="AE2500" s="68"/>
      <c r="AF2500" s="170"/>
      <c r="AG2500" s="167"/>
      <c r="AN2500" s="68"/>
      <c r="AO2500" s="68"/>
      <c r="AP2500" s="68"/>
      <c r="AQ2500" s="68"/>
      <c r="AR2500" s="68"/>
      <c r="AS2500" s="68"/>
      <c r="AT2500" s="68"/>
      <c r="AU2500" s="68"/>
    </row>
    <row r="2501" spans="27:47">
      <c r="AA2501" s="68"/>
      <c r="AB2501" s="68"/>
      <c r="AC2501" s="68"/>
      <c r="AD2501" s="68"/>
      <c r="AE2501" s="68"/>
      <c r="AF2501" s="170"/>
      <c r="AG2501" s="167"/>
      <c r="AN2501" s="68"/>
      <c r="AO2501" s="68"/>
      <c r="AP2501" s="68"/>
      <c r="AQ2501" s="68"/>
      <c r="AR2501" s="68"/>
      <c r="AS2501" s="68"/>
      <c r="AT2501" s="68"/>
      <c r="AU2501" s="68"/>
    </row>
    <row r="2502" spans="27:47">
      <c r="AA2502" s="68"/>
      <c r="AB2502" s="68"/>
      <c r="AC2502" s="68"/>
      <c r="AD2502" s="68"/>
      <c r="AE2502" s="68"/>
      <c r="AF2502" s="170"/>
      <c r="AG2502" s="167"/>
      <c r="AN2502" s="68"/>
      <c r="AO2502" s="68"/>
      <c r="AP2502" s="68"/>
      <c r="AQ2502" s="68"/>
      <c r="AR2502" s="68"/>
      <c r="AS2502" s="68"/>
      <c r="AT2502" s="68"/>
      <c r="AU2502" s="68"/>
    </row>
    <row r="2503" spans="27:47">
      <c r="AA2503" s="68"/>
      <c r="AB2503" s="68"/>
      <c r="AC2503" s="68"/>
      <c r="AD2503" s="68"/>
      <c r="AE2503" s="68"/>
      <c r="AF2503" s="170"/>
      <c r="AG2503" s="167"/>
      <c r="AN2503" s="68"/>
      <c r="AO2503" s="68"/>
      <c r="AP2503" s="68"/>
      <c r="AQ2503" s="68"/>
      <c r="AR2503" s="68"/>
      <c r="AS2503" s="68"/>
      <c r="AT2503" s="68"/>
      <c r="AU2503" s="68"/>
    </row>
    <row r="2504" spans="27:47">
      <c r="AA2504" s="68"/>
      <c r="AB2504" s="68"/>
      <c r="AC2504" s="68"/>
      <c r="AD2504" s="68"/>
      <c r="AE2504" s="68"/>
      <c r="AF2504" s="170"/>
      <c r="AG2504" s="167"/>
      <c r="AN2504" s="68"/>
      <c r="AO2504" s="68"/>
      <c r="AP2504" s="68"/>
      <c r="AQ2504" s="68"/>
      <c r="AR2504" s="68"/>
      <c r="AS2504" s="68"/>
      <c r="AT2504" s="68"/>
      <c r="AU2504" s="68"/>
    </row>
    <row r="2505" spans="27:47">
      <c r="AA2505" s="68"/>
      <c r="AB2505" s="68"/>
      <c r="AC2505" s="68"/>
      <c r="AD2505" s="68"/>
      <c r="AE2505" s="68"/>
      <c r="AF2505" s="170"/>
      <c r="AG2505" s="167"/>
      <c r="AN2505" s="68"/>
      <c r="AO2505" s="68"/>
      <c r="AP2505" s="68"/>
      <c r="AQ2505" s="68"/>
      <c r="AR2505" s="68"/>
      <c r="AS2505" s="68"/>
      <c r="AT2505" s="68"/>
      <c r="AU2505" s="68"/>
    </row>
    <row r="2506" spans="27:47">
      <c r="AA2506" s="68"/>
      <c r="AB2506" s="68"/>
      <c r="AC2506" s="68"/>
      <c r="AD2506" s="68"/>
      <c r="AE2506" s="68"/>
      <c r="AF2506" s="170"/>
      <c r="AG2506" s="167"/>
      <c r="AN2506" s="68"/>
      <c r="AO2506" s="68"/>
      <c r="AP2506" s="68"/>
      <c r="AQ2506" s="68"/>
      <c r="AR2506" s="68"/>
      <c r="AS2506" s="68"/>
      <c r="AT2506" s="68"/>
      <c r="AU2506" s="68"/>
    </row>
    <row r="2507" spans="27:47">
      <c r="AA2507" s="68"/>
      <c r="AB2507" s="68"/>
      <c r="AC2507" s="68"/>
      <c r="AD2507" s="68"/>
      <c r="AE2507" s="68"/>
      <c r="AF2507" s="170"/>
      <c r="AG2507" s="167"/>
      <c r="AN2507" s="68"/>
      <c r="AO2507" s="68"/>
      <c r="AP2507" s="68"/>
      <c r="AQ2507" s="68"/>
      <c r="AR2507" s="68"/>
      <c r="AS2507" s="68"/>
      <c r="AT2507" s="68"/>
      <c r="AU2507" s="68"/>
    </row>
    <row r="2508" spans="27:47">
      <c r="AA2508" s="68"/>
      <c r="AB2508" s="68"/>
      <c r="AC2508" s="68"/>
      <c r="AD2508" s="68"/>
      <c r="AE2508" s="68"/>
      <c r="AF2508" s="170"/>
      <c r="AG2508" s="167"/>
      <c r="AN2508" s="68"/>
      <c r="AO2508" s="68"/>
      <c r="AP2508" s="68"/>
      <c r="AQ2508" s="68"/>
      <c r="AR2508" s="68"/>
      <c r="AS2508" s="68"/>
      <c r="AT2508" s="68"/>
      <c r="AU2508" s="68"/>
    </row>
    <row r="2509" spans="27:47">
      <c r="AA2509" s="68"/>
      <c r="AB2509" s="68"/>
      <c r="AC2509" s="68"/>
      <c r="AD2509" s="68"/>
      <c r="AE2509" s="68"/>
      <c r="AF2509" s="170"/>
      <c r="AG2509" s="167"/>
      <c r="AN2509" s="68"/>
      <c r="AO2509" s="68"/>
      <c r="AP2509" s="68"/>
      <c r="AQ2509" s="68"/>
      <c r="AR2509" s="68"/>
      <c r="AS2509" s="68"/>
      <c r="AT2509" s="68"/>
      <c r="AU2509" s="68"/>
    </row>
    <row r="2510" spans="27:47">
      <c r="AA2510" s="68"/>
      <c r="AB2510" s="68"/>
      <c r="AC2510" s="68"/>
      <c r="AD2510" s="68"/>
      <c r="AE2510" s="68"/>
      <c r="AF2510" s="170"/>
      <c r="AG2510" s="167"/>
      <c r="AN2510" s="68"/>
      <c r="AO2510" s="68"/>
      <c r="AP2510" s="68"/>
      <c r="AQ2510" s="68"/>
      <c r="AR2510" s="68"/>
      <c r="AS2510" s="68"/>
      <c r="AT2510" s="68"/>
      <c r="AU2510" s="68"/>
    </row>
    <row r="2511" spans="27:47">
      <c r="AA2511" s="68"/>
      <c r="AB2511" s="68"/>
      <c r="AC2511" s="68"/>
      <c r="AD2511" s="68"/>
      <c r="AE2511" s="68"/>
      <c r="AF2511" s="170"/>
      <c r="AG2511" s="167"/>
      <c r="AN2511" s="68"/>
      <c r="AO2511" s="68"/>
      <c r="AP2511" s="68"/>
      <c r="AQ2511" s="68"/>
      <c r="AR2511" s="68"/>
      <c r="AS2511" s="68"/>
      <c r="AT2511" s="68"/>
      <c r="AU2511" s="68"/>
    </row>
    <row r="2512" spans="27:47">
      <c r="AA2512" s="68"/>
      <c r="AB2512" s="68"/>
      <c r="AC2512" s="68"/>
      <c r="AD2512" s="68"/>
      <c r="AE2512" s="68"/>
      <c r="AF2512" s="170"/>
      <c r="AG2512" s="167"/>
      <c r="AN2512" s="68"/>
      <c r="AO2512" s="68"/>
      <c r="AP2512" s="68"/>
      <c r="AQ2512" s="68"/>
      <c r="AR2512" s="68"/>
      <c r="AS2512" s="68"/>
      <c r="AT2512" s="68"/>
      <c r="AU2512" s="68"/>
    </row>
    <row r="2513" spans="27:47">
      <c r="AA2513" s="68"/>
      <c r="AB2513" s="68"/>
      <c r="AC2513" s="68"/>
      <c r="AD2513" s="68"/>
      <c r="AE2513" s="68"/>
      <c r="AF2513" s="170"/>
      <c r="AG2513" s="167"/>
      <c r="AN2513" s="68"/>
      <c r="AO2513" s="68"/>
      <c r="AP2513" s="68"/>
      <c r="AQ2513" s="68"/>
      <c r="AR2513" s="68"/>
      <c r="AS2513" s="68"/>
      <c r="AT2513" s="68"/>
      <c r="AU2513" s="68"/>
    </row>
    <row r="2514" spans="27:47">
      <c r="AA2514" s="68"/>
      <c r="AB2514" s="68"/>
      <c r="AC2514" s="68"/>
      <c r="AD2514" s="68"/>
      <c r="AE2514" s="68"/>
      <c r="AF2514" s="170"/>
      <c r="AG2514" s="167"/>
      <c r="AN2514" s="68"/>
      <c r="AO2514" s="68"/>
      <c r="AP2514" s="68"/>
      <c r="AQ2514" s="68"/>
      <c r="AR2514" s="68"/>
      <c r="AS2514" s="68"/>
      <c r="AT2514" s="68"/>
      <c r="AU2514" s="68"/>
    </row>
    <row r="2515" spans="27:47">
      <c r="AA2515" s="68"/>
      <c r="AB2515" s="68"/>
      <c r="AC2515" s="68"/>
      <c r="AD2515" s="68"/>
      <c r="AE2515" s="68"/>
      <c r="AF2515" s="170"/>
      <c r="AG2515" s="167"/>
      <c r="AN2515" s="68"/>
      <c r="AO2515" s="68"/>
      <c r="AP2515" s="68"/>
      <c r="AQ2515" s="68"/>
      <c r="AR2515" s="68"/>
      <c r="AS2515" s="68"/>
      <c r="AT2515" s="68"/>
      <c r="AU2515" s="68"/>
    </row>
    <row r="2516" spans="27:47">
      <c r="AA2516" s="68"/>
      <c r="AB2516" s="68"/>
      <c r="AC2516" s="68"/>
      <c r="AD2516" s="68"/>
      <c r="AE2516" s="68"/>
      <c r="AF2516" s="170"/>
      <c r="AG2516" s="167"/>
      <c r="AN2516" s="68"/>
      <c r="AO2516" s="68"/>
      <c r="AP2516" s="68"/>
      <c r="AQ2516" s="68"/>
      <c r="AR2516" s="68"/>
      <c r="AS2516" s="68"/>
      <c r="AT2516" s="68"/>
      <c r="AU2516" s="68"/>
    </row>
    <row r="2517" spans="27:47">
      <c r="AA2517" s="68"/>
      <c r="AB2517" s="68"/>
      <c r="AC2517" s="68"/>
      <c r="AD2517" s="68"/>
      <c r="AE2517" s="68"/>
      <c r="AF2517" s="170"/>
      <c r="AG2517" s="167"/>
      <c r="AN2517" s="68"/>
      <c r="AO2517" s="68"/>
      <c r="AP2517" s="68"/>
      <c r="AQ2517" s="68"/>
      <c r="AR2517" s="68"/>
      <c r="AS2517" s="68"/>
      <c r="AT2517" s="68"/>
      <c r="AU2517" s="68"/>
    </row>
    <row r="2518" spans="27:47">
      <c r="AA2518" s="68"/>
      <c r="AB2518" s="68"/>
      <c r="AC2518" s="68"/>
      <c r="AD2518" s="68"/>
      <c r="AE2518" s="68"/>
      <c r="AF2518" s="170"/>
      <c r="AG2518" s="167"/>
      <c r="AN2518" s="68"/>
      <c r="AO2518" s="68"/>
      <c r="AP2518" s="68"/>
      <c r="AQ2518" s="68"/>
      <c r="AR2518" s="68"/>
      <c r="AS2518" s="68"/>
      <c r="AT2518" s="68"/>
      <c r="AU2518" s="68"/>
    </row>
    <row r="2519" spans="27:47">
      <c r="AA2519" s="68"/>
      <c r="AB2519" s="68"/>
      <c r="AC2519" s="68"/>
      <c r="AD2519" s="68"/>
      <c r="AE2519" s="68"/>
      <c r="AF2519" s="170"/>
      <c r="AG2519" s="167"/>
      <c r="AN2519" s="68"/>
      <c r="AO2519" s="68"/>
      <c r="AP2519" s="68"/>
      <c r="AQ2519" s="68"/>
      <c r="AR2519" s="68"/>
      <c r="AS2519" s="68"/>
      <c r="AT2519" s="68"/>
      <c r="AU2519" s="68"/>
    </row>
    <row r="2520" spans="27:47">
      <c r="AA2520" s="68"/>
      <c r="AB2520" s="68"/>
      <c r="AC2520" s="68"/>
      <c r="AD2520" s="68"/>
      <c r="AE2520" s="68"/>
      <c r="AF2520" s="170"/>
      <c r="AG2520" s="167"/>
      <c r="AN2520" s="68"/>
      <c r="AO2520" s="68"/>
      <c r="AP2520" s="68"/>
      <c r="AQ2520" s="68"/>
      <c r="AR2520" s="68"/>
      <c r="AS2520" s="68"/>
      <c r="AT2520" s="68"/>
      <c r="AU2520" s="68"/>
    </row>
    <row r="2521" spans="27:47">
      <c r="AA2521" s="68"/>
      <c r="AB2521" s="68"/>
      <c r="AC2521" s="68"/>
      <c r="AD2521" s="68"/>
      <c r="AE2521" s="68"/>
      <c r="AF2521" s="170"/>
      <c r="AG2521" s="167"/>
      <c r="AN2521" s="68"/>
      <c r="AO2521" s="68"/>
      <c r="AP2521" s="68"/>
      <c r="AQ2521" s="68"/>
      <c r="AR2521" s="68"/>
      <c r="AS2521" s="68"/>
      <c r="AT2521" s="68"/>
      <c r="AU2521" s="68"/>
    </row>
    <row r="2522" spans="27:47">
      <c r="AA2522" s="68"/>
      <c r="AB2522" s="68"/>
      <c r="AC2522" s="68"/>
      <c r="AD2522" s="68"/>
      <c r="AE2522" s="68"/>
      <c r="AF2522" s="170"/>
      <c r="AG2522" s="167"/>
      <c r="AN2522" s="68"/>
      <c r="AO2522" s="68"/>
      <c r="AP2522" s="68"/>
      <c r="AQ2522" s="68"/>
      <c r="AR2522" s="68"/>
      <c r="AS2522" s="68"/>
      <c r="AT2522" s="68"/>
      <c r="AU2522" s="68"/>
    </row>
    <row r="2523" spans="27:47">
      <c r="AA2523" s="68"/>
      <c r="AB2523" s="68"/>
      <c r="AC2523" s="68"/>
      <c r="AD2523" s="68"/>
      <c r="AE2523" s="68"/>
      <c r="AF2523" s="170"/>
      <c r="AG2523" s="167"/>
      <c r="AN2523" s="68"/>
      <c r="AO2523" s="68"/>
      <c r="AP2523" s="68"/>
      <c r="AQ2523" s="68"/>
      <c r="AR2523" s="68"/>
      <c r="AS2523" s="68"/>
      <c r="AT2523" s="68"/>
      <c r="AU2523" s="68"/>
    </row>
    <row r="2524" spans="27:47">
      <c r="AA2524" s="68"/>
      <c r="AB2524" s="68"/>
      <c r="AC2524" s="68"/>
      <c r="AD2524" s="68"/>
      <c r="AE2524" s="68"/>
      <c r="AF2524" s="170"/>
      <c r="AG2524" s="167"/>
      <c r="AN2524" s="68"/>
      <c r="AO2524" s="68"/>
      <c r="AP2524" s="68"/>
      <c r="AQ2524" s="68"/>
      <c r="AR2524" s="68"/>
      <c r="AS2524" s="68"/>
      <c r="AT2524" s="68"/>
      <c r="AU2524" s="68"/>
    </row>
    <row r="2525" spans="27:47">
      <c r="AA2525" s="68"/>
      <c r="AB2525" s="68"/>
      <c r="AC2525" s="68"/>
      <c r="AD2525" s="68"/>
      <c r="AE2525" s="68"/>
      <c r="AF2525" s="170"/>
      <c r="AG2525" s="167"/>
      <c r="AN2525" s="68"/>
      <c r="AO2525" s="68"/>
      <c r="AP2525" s="68"/>
      <c r="AQ2525" s="68"/>
      <c r="AR2525" s="68"/>
      <c r="AS2525" s="68"/>
      <c r="AT2525" s="68"/>
      <c r="AU2525" s="68"/>
    </row>
    <row r="2526" spans="27:47">
      <c r="AA2526" s="68"/>
      <c r="AB2526" s="68"/>
      <c r="AC2526" s="68"/>
      <c r="AD2526" s="68"/>
      <c r="AE2526" s="68"/>
      <c r="AF2526" s="170"/>
      <c r="AG2526" s="167"/>
      <c r="AN2526" s="68"/>
      <c r="AO2526" s="68"/>
      <c r="AP2526" s="68"/>
      <c r="AQ2526" s="68"/>
      <c r="AR2526" s="68"/>
      <c r="AS2526" s="68"/>
      <c r="AT2526" s="68"/>
      <c r="AU2526" s="68"/>
    </row>
    <row r="2527" spans="27:47">
      <c r="AA2527" s="68"/>
      <c r="AB2527" s="68"/>
      <c r="AC2527" s="68"/>
      <c r="AD2527" s="68"/>
      <c r="AE2527" s="68"/>
      <c r="AF2527" s="170"/>
      <c r="AG2527" s="167"/>
      <c r="AN2527" s="68"/>
      <c r="AO2527" s="68"/>
      <c r="AP2527" s="68"/>
      <c r="AQ2527" s="68"/>
      <c r="AR2527" s="68"/>
      <c r="AS2527" s="68"/>
      <c r="AT2527" s="68"/>
      <c r="AU2527" s="68"/>
    </row>
    <row r="2528" spans="27:47">
      <c r="AA2528" s="68"/>
      <c r="AB2528" s="68"/>
      <c r="AC2528" s="68"/>
      <c r="AD2528" s="68"/>
      <c r="AE2528" s="68"/>
      <c r="AF2528" s="170"/>
      <c r="AG2528" s="167"/>
      <c r="AN2528" s="68"/>
      <c r="AO2528" s="68"/>
      <c r="AP2528" s="68"/>
      <c r="AQ2528" s="68"/>
      <c r="AR2528" s="68"/>
      <c r="AS2528" s="68"/>
      <c r="AT2528" s="68"/>
      <c r="AU2528" s="68"/>
    </row>
    <row r="2529" spans="27:47">
      <c r="AA2529" s="68"/>
      <c r="AB2529" s="68"/>
      <c r="AC2529" s="68"/>
      <c r="AD2529" s="68"/>
      <c r="AE2529" s="68"/>
      <c r="AF2529" s="170"/>
      <c r="AG2529" s="167"/>
      <c r="AN2529" s="68"/>
      <c r="AO2529" s="68"/>
      <c r="AP2529" s="68"/>
      <c r="AQ2529" s="68"/>
      <c r="AR2529" s="68"/>
      <c r="AS2529" s="68"/>
      <c r="AT2529" s="68"/>
      <c r="AU2529" s="68"/>
    </row>
    <row r="2530" spans="27:47">
      <c r="AA2530" s="68"/>
      <c r="AB2530" s="68"/>
      <c r="AC2530" s="68"/>
      <c r="AD2530" s="68"/>
      <c r="AE2530" s="68"/>
      <c r="AF2530" s="170"/>
      <c r="AG2530" s="167"/>
      <c r="AN2530" s="68"/>
      <c r="AO2530" s="68"/>
      <c r="AP2530" s="68"/>
      <c r="AQ2530" s="68"/>
      <c r="AR2530" s="68"/>
      <c r="AS2530" s="68"/>
      <c r="AT2530" s="68"/>
      <c r="AU2530" s="68"/>
    </row>
    <row r="2531" spans="27:47">
      <c r="AA2531" s="68"/>
      <c r="AB2531" s="68"/>
      <c r="AC2531" s="68"/>
      <c r="AD2531" s="68"/>
      <c r="AE2531" s="68"/>
      <c r="AF2531" s="170"/>
      <c r="AG2531" s="167"/>
      <c r="AN2531" s="68"/>
      <c r="AO2531" s="68"/>
      <c r="AP2531" s="68"/>
      <c r="AQ2531" s="68"/>
      <c r="AR2531" s="68"/>
      <c r="AS2531" s="68"/>
      <c r="AT2531" s="68"/>
      <c r="AU2531" s="68"/>
    </row>
    <row r="2532" spans="27:47">
      <c r="AA2532" s="68"/>
      <c r="AB2532" s="68"/>
      <c r="AC2532" s="68"/>
      <c r="AD2532" s="68"/>
      <c r="AE2532" s="68"/>
      <c r="AF2532" s="170"/>
      <c r="AG2532" s="167"/>
      <c r="AN2532" s="68"/>
      <c r="AO2532" s="68"/>
      <c r="AP2532" s="68"/>
      <c r="AQ2532" s="68"/>
      <c r="AR2532" s="68"/>
      <c r="AS2532" s="68"/>
      <c r="AT2532" s="68"/>
      <c r="AU2532" s="68"/>
    </row>
    <row r="2533" spans="27:47">
      <c r="AA2533" s="68"/>
      <c r="AB2533" s="68"/>
      <c r="AC2533" s="68"/>
      <c r="AD2533" s="68"/>
      <c r="AE2533" s="68"/>
      <c r="AF2533" s="170"/>
      <c r="AG2533" s="167"/>
      <c r="AN2533" s="68"/>
      <c r="AO2533" s="68"/>
      <c r="AP2533" s="68"/>
      <c r="AQ2533" s="68"/>
      <c r="AR2533" s="68"/>
      <c r="AS2533" s="68"/>
      <c r="AT2533" s="68"/>
      <c r="AU2533" s="68"/>
    </row>
    <row r="2534" spans="27:47">
      <c r="AA2534" s="68"/>
      <c r="AB2534" s="68"/>
      <c r="AC2534" s="68"/>
      <c r="AD2534" s="68"/>
      <c r="AE2534" s="68"/>
      <c r="AF2534" s="170"/>
      <c r="AG2534" s="167"/>
      <c r="AN2534" s="68"/>
      <c r="AO2534" s="68"/>
      <c r="AP2534" s="68"/>
      <c r="AQ2534" s="68"/>
      <c r="AR2534" s="68"/>
      <c r="AS2534" s="68"/>
      <c r="AT2534" s="68"/>
      <c r="AU2534" s="68"/>
    </row>
    <row r="2535" spans="27:47">
      <c r="AA2535" s="68"/>
      <c r="AB2535" s="68"/>
      <c r="AC2535" s="68"/>
      <c r="AD2535" s="68"/>
      <c r="AE2535" s="68"/>
      <c r="AF2535" s="170"/>
      <c r="AG2535" s="167"/>
      <c r="AN2535" s="68"/>
      <c r="AO2535" s="68"/>
      <c r="AP2535" s="68"/>
      <c r="AQ2535" s="68"/>
      <c r="AR2535" s="68"/>
      <c r="AS2535" s="68"/>
      <c r="AT2535" s="68"/>
      <c r="AU2535" s="68"/>
    </row>
    <row r="2536" spans="27:47">
      <c r="AA2536" s="68"/>
      <c r="AB2536" s="68"/>
      <c r="AC2536" s="68"/>
      <c r="AD2536" s="68"/>
      <c r="AE2536" s="68"/>
      <c r="AF2536" s="170"/>
      <c r="AG2536" s="167"/>
      <c r="AN2536" s="68"/>
      <c r="AO2536" s="68"/>
      <c r="AP2536" s="68"/>
      <c r="AQ2536" s="68"/>
      <c r="AR2536" s="68"/>
      <c r="AS2536" s="68"/>
      <c r="AT2536" s="68"/>
      <c r="AU2536" s="68"/>
    </row>
    <row r="2537" spans="27:47">
      <c r="AA2537" s="68"/>
      <c r="AB2537" s="68"/>
      <c r="AC2537" s="68"/>
      <c r="AD2537" s="68"/>
      <c r="AE2537" s="68"/>
      <c r="AF2537" s="170"/>
      <c r="AG2537" s="167"/>
      <c r="AN2537" s="68"/>
      <c r="AO2537" s="68"/>
      <c r="AP2537" s="68"/>
      <c r="AQ2537" s="68"/>
      <c r="AR2537" s="68"/>
      <c r="AS2537" s="68"/>
      <c r="AT2537" s="68"/>
      <c r="AU2537" s="68"/>
    </row>
    <row r="2538" spans="27:47">
      <c r="AA2538" s="68"/>
      <c r="AB2538" s="68"/>
      <c r="AC2538" s="68"/>
      <c r="AD2538" s="68"/>
      <c r="AE2538" s="68"/>
      <c r="AF2538" s="170"/>
      <c r="AG2538" s="167"/>
      <c r="AN2538" s="68"/>
      <c r="AO2538" s="68"/>
      <c r="AP2538" s="68"/>
      <c r="AQ2538" s="68"/>
      <c r="AR2538" s="68"/>
      <c r="AS2538" s="68"/>
      <c r="AT2538" s="68"/>
      <c r="AU2538" s="68"/>
    </row>
    <row r="2539" spans="27:47">
      <c r="AA2539" s="68"/>
      <c r="AB2539" s="68"/>
      <c r="AC2539" s="68"/>
      <c r="AD2539" s="68"/>
      <c r="AE2539" s="68"/>
      <c r="AF2539" s="170"/>
      <c r="AG2539" s="167"/>
      <c r="AN2539" s="68"/>
      <c r="AO2539" s="68"/>
      <c r="AP2539" s="68"/>
      <c r="AQ2539" s="68"/>
      <c r="AR2539" s="68"/>
      <c r="AS2539" s="68"/>
      <c r="AT2539" s="68"/>
      <c r="AU2539" s="68"/>
    </row>
    <row r="2540" spans="27:47">
      <c r="AA2540" s="68"/>
      <c r="AB2540" s="68"/>
      <c r="AC2540" s="68"/>
      <c r="AD2540" s="68"/>
      <c r="AE2540" s="68"/>
      <c r="AF2540" s="170"/>
      <c r="AG2540" s="167"/>
      <c r="AN2540" s="68"/>
      <c r="AO2540" s="68"/>
      <c r="AP2540" s="68"/>
      <c r="AQ2540" s="68"/>
      <c r="AR2540" s="68"/>
      <c r="AS2540" s="68"/>
      <c r="AT2540" s="68"/>
      <c r="AU2540" s="68"/>
    </row>
  </sheetData>
  <sheetProtection sheet="1"/>
  <phoneticPr fontId="9" type="noConversion"/>
  <hyperlinks>
    <hyperlink ref="H2343" r:id="rId1" display="http://vsolj.cetus-net.org/bulletin.html" xr:uid="{00000000-0004-0000-0400-000000000000}"/>
    <hyperlink ref="AP4461" r:id="rId2" display="http://cdsbib.u-strasbg.fr/cgi-bin/cdsbib?1990RMxAA..21..381G" xr:uid="{00000000-0004-0000-0400-000001000000}"/>
    <hyperlink ref="AP4464" r:id="rId3" display="http://cdsbib.u-strasbg.fr/cgi-bin/cdsbib?1990RMxAA..21..381G" xr:uid="{00000000-0004-0000-0400-000002000000}"/>
    <hyperlink ref="AP4462" r:id="rId4" display="http://cdsbib.u-strasbg.fr/cgi-bin/cdsbib?1990RMxAA..21..381G" xr:uid="{00000000-0004-0000-0400-000003000000}"/>
    <hyperlink ref="AP4440" r:id="rId5" display="http://cdsbib.u-strasbg.fr/cgi-bin/cdsbib?1990RMxAA..21..381G" xr:uid="{00000000-0004-0000-0400-000004000000}"/>
    <hyperlink ref="AQ4574" r:id="rId6" display="http://cdsbib.u-strasbg.fr/cgi-bin/cdsbib?1990RMxAA..21..381G" xr:uid="{00000000-0004-0000-0400-000005000000}"/>
    <hyperlink ref="AQ2843" r:id="rId7" display="http://cdsbib.u-strasbg.fr/cgi-bin/cdsbib?1990RMxAA..21..381G" xr:uid="{00000000-0004-0000-0400-000006000000}"/>
    <hyperlink ref="AQ4575" r:id="rId8" display="http://cdsbib.u-strasbg.fr/cgi-bin/cdsbib?1990RMxAA..21..381G" xr:uid="{00000000-0004-0000-0400-000007000000}"/>
  </hyperlinks>
  <pageMargins left="0.75" right="0.75" top="1" bottom="1" header="0.5" footer="0.5"/>
  <headerFooter alignWithMargins="0"/>
  <drawing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6"/>
  <sheetViews>
    <sheetView workbookViewId="0">
      <selection activeCell="A4" sqref="A4"/>
    </sheetView>
  </sheetViews>
  <sheetFormatPr defaultRowHeight="12.75"/>
  <cols>
    <col min="2" max="2" width="1.140625" customWidth="1"/>
    <col min="3" max="3" width="2.42578125" customWidth="1"/>
    <col min="5" max="5" width="8.42578125" customWidth="1"/>
  </cols>
  <sheetData>
    <row r="1" spans="1:6">
      <c r="A1" t="s">
        <v>10</v>
      </c>
    </row>
    <row r="3" spans="1:6">
      <c r="A3" t="s">
        <v>13</v>
      </c>
      <c r="B3" t="s">
        <v>27</v>
      </c>
      <c r="C3" t="s">
        <v>24</v>
      </c>
      <c r="D3" t="s">
        <v>6</v>
      </c>
      <c r="E3" t="s">
        <v>18</v>
      </c>
      <c r="F3" t="s">
        <v>21</v>
      </c>
    </row>
    <row r="4" spans="1:6">
      <c r="A4">
        <v>19255.415000000001</v>
      </c>
      <c r="B4">
        <v>1</v>
      </c>
      <c r="C4" t="s">
        <v>19</v>
      </c>
      <c r="D4">
        <v>-21693</v>
      </c>
      <c r="E4">
        <v>8.8999999999999996E-2</v>
      </c>
      <c r="F4" t="s">
        <v>0</v>
      </c>
    </row>
    <row r="5" spans="1:6">
      <c r="A5">
        <v>29166.519</v>
      </c>
      <c r="B5">
        <v>1</v>
      </c>
      <c r="C5" t="s">
        <v>19</v>
      </c>
      <c r="D5">
        <v>-8101.5</v>
      </c>
      <c r="E5">
        <v>-4.0000000000000001E-3</v>
      </c>
      <c r="F5" t="s">
        <v>0</v>
      </c>
    </row>
    <row r="6" spans="1:6">
      <c r="A6">
        <v>29287.227999999999</v>
      </c>
      <c r="B6">
        <v>1</v>
      </c>
      <c r="C6" t="s">
        <v>19</v>
      </c>
      <c r="D6">
        <v>-7937</v>
      </c>
      <c r="E6">
        <v>1.0999999999999999E-2</v>
      </c>
      <c r="F6" t="s">
        <v>0</v>
      </c>
    </row>
    <row r="7" spans="1:6">
      <c r="A7">
        <v>29848.419000000002</v>
      </c>
      <c r="B7">
        <v>1</v>
      </c>
      <c r="C7" t="s">
        <v>19</v>
      </c>
      <c r="D7">
        <v>-7166.5</v>
      </c>
      <c r="E7">
        <v>2.5000000000000001E-2</v>
      </c>
      <c r="F7" t="s">
        <v>0</v>
      </c>
    </row>
    <row r="8" spans="1:6">
      <c r="A8">
        <v>29879.397000000001</v>
      </c>
      <c r="B8">
        <v>1</v>
      </c>
      <c r="C8" t="s">
        <v>19</v>
      </c>
      <c r="D8">
        <v>-7125</v>
      </c>
      <c r="E8">
        <v>8.9999999999999993E-3</v>
      </c>
      <c r="F8" t="s">
        <v>0</v>
      </c>
    </row>
    <row r="9" spans="1:6">
      <c r="A9">
        <v>33183.332999999999</v>
      </c>
      <c r="B9">
        <v>1</v>
      </c>
      <c r="C9" t="s">
        <v>19</v>
      </c>
      <c r="D9">
        <v>-2593.5</v>
      </c>
      <c r="E9">
        <v>-0.03</v>
      </c>
      <c r="F9" t="s">
        <v>0</v>
      </c>
    </row>
    <row r="10" spans="1:6">
      <c r="A10">
        <v>33209.243999999999</v>
      </c>
      <c r="B10">
        <v>1</v>
      </c>
      <c r="C10" t="s">
        <v>19</v>
      </c>
      <c r="D10">
        <v>-2559</v>
      </c>
      <c r="E10">
        <v>-8.0000000000000002E-3</v>
      </c>
      <c r="F10" t="s">
        <v>0</v>
      </c>
    </row>
    <row r="11" spans="1:6">
      <c r="A11">
        <v>33856.466</v>
      </c>
      <c r="B11">
        <v>1</v>
      </c>
      <c r="C11" t="s">
        <v>19</v>
      </c>
      <c r="D11">
        <v>-1670.5</v>
      </c>
      <c r="E11">
        <v>-1.7000000000000001E-2</v>
      </c>
      <c r="F11" t="s">
        <v>0</v>
      </c>
    </row>
    <row r="12" spans="1:6">
      <c r="A12">
        <v>34681.285000000003</v>
      </c>
      <c r="B12">
        <v>1</v>
      </c>
      <c r="C12" t="s">
        <v>19</v>
      </c>
      <c r="D12">
        <v>-539.5</v>
      </c>
      <c r="E12">
        <v>-6.0000000000000001E-3</v>
      </c>
      <c r="F12" t="s">
        <v>0</v>
      </c>
    </row>
    <row r="13" spans="1:6">
      <c r="A13">
        <v>35075.455000000002</v>
      </c>
      <c r="B13">
        <v>1</v>
      </c>
      <c r="C13" t="s">
        <v>19</v>
      </c>
      <c r="D13">
        <v>0</v>
      </c>
      <c r="E13">
        <v>-8.9999999999999993E-3</v>
      </c>
      <c r="F13" t="s">
        <v>0</v>
      </c>
    </row>
    <row r="14" spans="1:6">
      <c r="A14">
        <v>35076.19</v>
      </c>
      <c r="B14">
        <v>1</v>
      </c>
      <c r="C14" t="s">
        <v>19</v>
      </c>
      <c r="D14">
        <v>1</v>
      </c>
      <c r="E14">
        <v>-3.0000000000000001E-3</v>
      </c>
      <c r="F14" t="s">
        <v>0</v>
      </c>
    </row>
    <row r="15" spans="1:6">
      <c r="A15">
        <v>35077.279999999999</v>
      </c>
      <c r="B15">
        <v>1</v>
      </c>
      <c r="C15" t="s">
        <v>19</v>
      </c>
      <c r="D15">
        <v>2.5</v>
      </c>
      <c r="E15">
        <v>-7.0000000000000001E-3</v>
      </c>
      <c r="F15" t="s">
        <v>0</v>
      </c>
    </row>
    <row r="16" spans="1:6">
      <c r="A16">
        <v>35363.517</v>
      </c>
      <c r="B16">
        <v>1</v>
      </c>
      <c r="C16" t="s">
        <v>19</v>
      </c>
      <c r="D16">
        <v>395</v>
      </c>
      <c r="E16">
        <v>-0.01</v>
      </c>
      <c r="F16" t="s">
        <v>0</v>
      </c>
    </row>
    <row r="17" spans="1:6">
      <c r="A17">
        <v>35394.521999999997</v>
      </c>
      <c r="B17">
        <v>1</v>
      </c>
      <c r="C17" t="s">
        <v>19</v>
      </c>
      <c r="D17">
        <v>437.5</v>
      </c>
      <c r="E17">
        <v>1E-3</v>
      </c>
      <c r="F17" t="s">
        <v>0</v>
      </c>
    </row>
    <row r="18" spans="1:6">
      <c r="A18">
        <v>35401.455000000002</v>
      </c>
      <c r="B18">
        <v>1</v>
      </c>
      <c r="C18" t="s">
        <v>19</v>
      </c>
      <c r="D18">
        <v>447</v>
      </c>
      <c r="E18">
        <v>6.0000000000000001E-3</v>
      </c>
      <c r="F18" t="s">
        <v>0</v>
      </c>
    </row>
    <row r="19" spans="1:6">
      <c r="A19">
        <v>35431.364999999998</v>
      </c>
      <c r="B19">
        <v>1</v>
      </c>
      <c r="C19" t="s">
        <v>19</v>
      </c>
      <c r="D19">
        <v>488</v>
      </c>
      <c r="E19">
        <v>1.4999999999999999E-2</v>
      </c>
      <c r="F19" t="s">
        <v>0</v>
      </c>
    </row>
    <row r="20" spans="1:6">
      <c r="A20">
        <v>37016.430999999997</v>
      </c>
      <c r="B20">
        <v>1</v>
      </c>
      <c r="C20" t="s">
        <v>19</v>
      </c>
      <c r="D20">
        <v>2661.5</v>
      </c>
      <c r="E20">
        <v>5.0000000000000001E-3</v>
      </c>
      <c r="F20" t="s">
        <v>1</v>
      </c>
    </row>
    <row r="21" spans="1:6">
      <c r="A21">
        <v>37044.491999999998</v>
      </c>
      <c r="B21">
        <v>1</v>
      </c>
      <c r="C21" t="s">
        <v>19</v>
      </c>
      <c r="D21">
        <v>2700</v>
      </c>
      <c r="E21">
        <v>-1.0999999999999999E-2</v>
      </c>
      <c r="F21" t="s">
        <v>1</v>
      </c>
    </row>
    <row r="22" spans="1:6">
      <c r="A22">
        <v>37082.436999999998</v>
      </c>
      <c r="B22">
        <v>1</v>
      </c>
      <c r="C22" t="s">
        <v>19</v>
      </c>
      <c r="D22">
        <v>2752</v>
      </c>
      <c r="E22">
        <v>1.0999999999999999E-2</v>
      </c>
      <c r="F22" t="s">
        <v>1</v>
      </c>
    </row>
    <row r="23" spans="1:6">
      <c r="A23">
        <v>38142.436999999998</v>
      </c>
      <c r="B23">
        <v>1</v>
      </c>
      <c r="C23" t="s">
        <v>19</v>
      </c>
      <c r="D23">
        <v>4205.5</v>
      </c>
      <c r="E23">
        <v>1.2E-2</v>
      </c>
      <c r="F23" t="s">
        <v>1</v>
      </c>
    </row>
    <row r="24" spans="1:6">
      <c r="A24">
        <v>39024.483999999997</v>
      </c>
      <c r="B24">
        <v>1</v>
      </c>
      <c r="C24" t="s">
        <v>19</v>
      </c>
      <c r="D24">
        <v>5415</v>
      </c>
      <c r="E24">
        <v>2E-3</v>
      </c>
      <c r="F24" t="s">
        <v>1</v>
      </c>
    </row>
    <row r="25" spans="1:6">
      <c r="A25">
        <v>39035.43</v>
      </c>
      <c r="B25">
        <v>1</v>
      </c>
      <c r="C25" t="s">
        <v>19</v>
      </c>
      <c r="D25">
        <v>5430</v>
      </c>
      <c r="E25">
        <v>8.9999999999999993E-3</v>
      </c>
      <c r="F25" t="s">
        <v>1</v>
      </c>
    </row>
    <row r="26" spans="1:6">
      <c r="A26">
        <v>39146.260999999999</v>
      </c>
      <c r="B26">
        <v>1</v>
      </c>
      <c r="C26" t="s">
        <v>19</v>
      </c>
      <c r="D26">
        <v>5582</v>
      </c>
      <c r="E26">
        <v>-0.01</v>
      </c>
      <c r="F26" t="s">
        <v>1</v>
      </c>
    </row>
    <row r="27" spans="1:6">
      <c r="A27">
        <v>39381.440999999999</v>
      </c>
      <c r="B27">
        <v>1</v>
      </c>
      <c r="C27" t="s">
        <v>19</v>
      </c>
      <c r="D27">
        <v>5904.5</v>
      </c>
      <c r="E27">
        <v>-0.02</v>
      </c>
      <c r="F27" t="s">
        <v>1</v>
      </c>
    </row>
    <row r="28" spans="1:6">
      <c r="A28">
        <v>40825.428999999996</v>
      </c>
      <c r="B28">
        <v>1</v>
      </c>
      <c r="C28" t="s">
        <v>19</v>
      </c>
      <c r="D28">
        <v>7884.5</v>
      </c>
      <c r="E28">
        <v>5.0000000000000001E-3</v>
      </c>
      <c r="F28" t="s">
        <v>1</v>
      </c>
    </row>
    <row r="29" spans="1:6">
      <c r="A29">
        <v>40851.311999999998</v>
      </c>
      <c r="B29">
        <v>1</v>
      </c>
      <c r="C29" t="s">
        <v>19</v>
      </c>
      <c r="D29">
        <v>7920</v>
      </c>
      <c r="E29">
        <v>1E-3</v>
      </c>
      <c r="F29" t="s">
        <v>1</v>
      </c>
    </row>
    <row r="30" spans="1:6">
      <c r="A30">
        <v>40853.502999999997</v>
      </c>
      <c r="B30">
        <v>1</v>
      </c>
      <c r="C30" t="s">
        <v>19</v>
      </c>
      <c r="D30">
        <v>7923</v>
      </c>
      <c r="E30">
        <v>2E-3</v>
      </c>
      <c r="F30" t="s">
        <v>1</v>
      </c>
    </row>
    <row r="31" spans="1:6">
      <c r="A31">
        <v>40856.425999999999</v>
      </c>
      <c r="B31">
        <v>1</v>
      </c>
      <c r="C31" t="s">
        <v>19</v>
      </c>
      <c r="D31">
        <v>7927</v>
      </c>
      <c r="E31">
        <v>8.0000000000000002E-3</v>
      </c>
      <c r="F31" t="s">
        <v>1</v>
      </c>
    </row>
    <row r="32" spans="1:6">
      <c r="A32">
        <v>40863.357000000004</v>
      </c>
      <c r="B32">
        <v>1</v>
      </c>
      <c r="C32" t="s">
        <v>19</v>
      </c>
      <c r="D32">
        <v>7936.5</v>
      </c>
      <c r="E32">
        <v>1.0999999999999999E-2</v>
      </c>
      <c r="F32" t="s">
        <v>1</v>
      </c>
    </row>
    <row r="33" spans="1:6">
      <c r="A33">
        <v>40924.237999999998</v>
      </c>
      <c r="B33">
        <v>1</v>
      </c>
      <c r="C33" t="s">
        <v>19</v>
      </c>
      <c r="D33">
        <v>8020</v>
      </c>
      <c r="E33">
        <v>2E-3</v>
      </c>
      <c r="F33" t="s">
        <v>1</v>
      </c>
    </row>
    <row r="34" spans="1:6">
      <c r="A34">
        <v>41567.495000000003</v>
      </c>
      <c r="B34">
        <v>2</v>
      </c>
      <c r="C34" t="s">
        <v>9</v>
      </c>
      <c r="D34">
        <v>-11976</v>
      </c>
      <c r="E34">
        <v>2.4E-2</v>
      </c>
      <c r="F34" t="s">
        <v>2</v>
      </c>
    </row>
    <row r="35" spans="1:6">
      <c r="A35">
        <v>41598.442000000003</v>
      </c>
      <c r="B35">
        <v>1</v>
      </c>
      <c r="C35" t="s">
        <v>19</v>
      </c>
      <c r="D35">
        <v>-11933.5</v>
      </c>
      <c r="E35">
        <v>-2.4E-2</v>
      </c>
      <c r="F35" t="s">
        <v>1</v>
      </c>
    </row>
    <row r="36" spans="1:6">
      <c r="A36">
        <v>41973.317999999999</v>
      </c>
      <c r="B36">
        <v>1</v>
      </c>
      <c r="C36" t="s">
        <v>19</v>
      </c>
      <c r="D36">
        <v>-1141.5</v>
      </c>
      <c r="E36">
        <v>-2E-3</v>
      </c>
      <c r="F36" t="s">
        <v>1</v>
      </c>
    </row>
    <row r="37" spans="1:6">
      <c r="A37">
        <v>43138.36</v>
      </c>
      <c r="B37">
        <v>2</v>
      </c>
      <c r="C37" t="s">
        <v>9</v>
      </c>
      <c r="D37">
        <v>-9822</v>
      </c>
      <c r="E37">
        <v>1E-3</v>
      </c>
      <c r="F37" t="s">
        <v>2</v>
      </c>
    </row>
    <row r="38" spans="1:6">
      <c r="A38">
        <v>44847.442000000003</v>
      </c>
      <c r="B38">
        <v>2</v>
      </c>
      <c r="C38" t="s">
        <v>9</v>
      </c>
      <c r="D38">
        <v>-7478.5</v>
      </c>
      <c r="E38">
        <v>-5.0000000000000001E-3</v>
      </c>
      <c r="F38" t="s">
        <v>2</v>
      </c>
    </row>
    <row r="39" spans="1:6">
      <c r="A39">
        <v>46706.392999999996</v>
      </c>
      <c r="B39">
        <v>2</v>
      </c>
      <c r="C39" t="s">
        <v>9</v>
      </c>
      <c r="D39">
        <v>-4929.5</v>
      </c>
      <c r="E39">
        <v>-0.01</v>
      </c>
      <c r="F39" t="s">
        <v>2</v>
      </c>
    </row>
    <row r="40" spans="1:6">
      <c r="A40">
        <v>48888.423999999999</v>
      </c>
      <c r="B40">
        <v>2</v>
      </c>
      <c r="C40" t="s">
        <v>9</v>
      </c>
      <c r="D40">
        <v>-1937.5</v>
      </c>
      <c r="E40">
        <v>-0.01</v>
      </c>
      <c r="F40" t="s">
        <v>2</v>
      </c>
    </row>
    <row r="41" spans="1:6">
      <c r="A41">
        <v>50301.429799999998</v>
      </c>
      <c r="B41">
        <v>10</v>
      </c>
      <c r="C41" t="s">
        <v>5</v>
      </c>
      <c r="D41">
        <v>0</v>
      </c>
      <c r="E41">
        <v>-1.2999999999999999E-2</v>
      </c>
      <c r="F41" t="s">
        <v>3</v>
      </c>
    </row>
    <row r="42" spans="1:6">
      <c r="A42">
        <v>50379.465100000001</v>
      </c>
      <c r="B42">
        <v>10</v>
      </c>
      <c r="C42" t="s">
        <v>5</v>
      </c>
      <c r="D42">
        <v>107</v>
      </c>
      <c r="E42">
        <v>1E-3</v>
      </c>
      <c r="F42" t="s">
        <v>3</v>
      </c>
    </row>
    <row r="43" spans="1:6">
      <c r="A43">
        <v>50380.559200000003</v>
      </c>
      <c r="B43">
        <v>10</v>
      </c>
      <c r="C43" t="s">
        <v>5</v>
      </c>
      <c r="D43">
        <v>108.5</v>
      </c>
      <c r="E43">
        <v>3.0000000000000001E-3</v>
      </c>
      <c r="F43" t="s">
        <v>3</v>
      </c>
    </row>
    <row r="44" spans="1:6">
      <c r="A44">
        <v>50423.222900000001</v>
      </c>
      <c r="B44">
        <v>10</v>
      </c>
      <c r="C44" t="s">
        <v>5</v>
      </c>
      <c r="D44">
        <v>167</v>
      </c>
      <c r="E44">
        <v>6.0000000000000001E-3</v>
      </c>
      <c r="F44" t="s">
        <v>3</v>
      </c>
    </row>
    <row r="45" spans="1:6">
      <c r="A45">
        <v>50716.392500000002</v>
      </c>
      <c r="B45">
        <v>10</v>
      </c>
      <c r="C45" t="s">
        <v>5</v>
      </c>
      <c r="D45">
        <v>569</v>
      </c>
      <c r="E45">
        <v>-3.7999999999999999E-2</v>
      </c>
      <c r="F45" t="s">
        <v>3</v>
      </c>
    </row>
    <row r="46" spans="1:6">
      <c r="A46">
        <v>50718.584499999997</v>
      </c>
      <c r="B46">
        <v>10</v>
      </c>
      <c r="C46" t="s">
        <v>5</v>
      </c>
      <c r="D46">
        <v>572</v>
      </c>
      <c r="E46">
        <v>3.0000000000000001E-3</v>
      </c>
      <c r="F46" t="s">
        <v>3</v>
      </c>
    </row>
    <row r="47" spans="1:6">
      <c r="A47">
        <v>50728.429499999998</v>
      </c>
      <c r="B47">
        <v>10</v>
      </c>
      <c r="C47" t="s">
        <v>5</v>
      </c>
      <c r="D47">
        <v>585.5</v>
      </c>
      <c r="E47">
        <v>-1E-3</v>
      </c>
      <c r="F47" t="s">
        <v>3</v>
      </c>
    </row>
    <row r="48" spans="1:6">
      <c r="A48">
        <v>50739.366900000001</v>
      </c>
      <c r="B48">
        <v>10</v>
      </c>
      <c r="C48" t="s">
        <v>5</v>
      </c>
      <c r="D48">
        <v>600.5</v>
      </c>
      <c r="E48">
        <v>-0.02</v>
      </c>
      <c r="F48" t="s">
        <v>3</v>
      </c>
    </row>
    <row r="49" spans="1:6">
      <c r="A49">
        <v>50754.319199999998</v>
      </c>
      <c r="B49">
        <v>10</v>
      </c>
      <c r="C49" t="s">
        <v>5</v>
      </c>
      <c r="D49">
        <v>621</v>
      </c>
      <c r="E49">
        <v>-1E-3</v>
      </c>
      <c r="F49" t="s">
        <v>3</v>
      </c>
    </row>
    <row r="50" spans="1:6">
      <c r="A50">
        <v>50755.413</v>
      </c>
      <c r="B50">
        <v>10</v>
      </c>
      <c r="C50" t="s">
        <v>5</v>
      </c>
      <c r="D50">
        <v>622.5</v>
      </c>
      <c r="E50">
        <v>-2E-3</v>
      </c>
      <c r="F50" t="s">
        <v>3</v>
      </c>
    </row>
    <row r="51" spans="1:6">
      <c r="A51">
        <v>50756.5069</v>
      </c>
      <c r="B51">
        <v>10</v>
      </c>
      <c r="C51" t="s">
        <v>5</v>
      </c>
      <c r="D51">
        <v>624</v>
      </c>
      <c r="E51">
        <v>-3.0000000000000001E-3</v>
      </c>
      <c r="F51" t="s">
        <v>3</v>
      </c>
    </row>
    <row r="52" spans="1:6">
      <c r="A52">
        <v>50863.348100000003</v>
      </c>
      <c r="B52">
        <v>10</v>
      </c>
      <c r="C52" t="s">
        <v>5</v>
      </c>
      <c r="D52">
        <v>770.5</v>
      </c>
      <c r="E52">
        <v>2E-3</v>
      </c>
      <c r="F52" t="s">
        <v>4</v>
      </c>
    </row>
    <row r="53" spans="1:6">
      <c r="A53">
        <v>51100.373</v>
      </c>
      <c r="B53">
        <v>10</v>
      </c>
      <c r="C53" t="s">
        <v>5</v>
      </c>
      <c r="D53">
        <v>1095.5</v>
      </c>
      <c r="E53">
        <v>6.0000000000000001E-3</v>
      </c>
      <c r="F53" t="s">
        <v>3</v>
      </c>
    </row>
    <row r="54" spans="1:6">
      <c r="A54">
        <v>51177.309800000003</v>
      </c>
      <c r="B54">
        <v>10</v>
      </c>
      <c r="C54" t="s">
        <v>5</v>
      </c>
      <c r="D54">
        <v>1201</v>
      </c>
      <c r="E54">
        <v>3.1E-2</v>
      </c>
      <c r="F54" t="s">
        <v>3</v>
      </c>
    </row>
    <row r="55" spans="1:6">
      <c r="A55">
        <v>51185.331599999998</v>
      </c>
      <c r="B55">
        <v>10</v>
      </c>
      <c r="C55" t="s">
        <v>5</v>
      </c>
      <c r="D55">
        <v>1212</v>
      </c>
      <c r="E55">
        <v>2.8000000000000001E-2</v>
      </c>
      <c r="F55" t="s">
        <v>3</v>
      </c>
    </row>
    <row r="56" spans="1:6">
      <c r="E56">
        <v>0</v>
      </c>
    </row>
  </sheetData>
  <phoneticPr fontId="9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827"/>
  <sheetViews>
    <sheetView topLeftCell="A58" workbookViewId="0">
      <selection activeCell="A85" sqref="A85:D92"/>
    </sheetView>
  </sheetViews>
  <sheetFormatPr defaultRowHeight="12.75"/>
  <cols>
    <col min="1" max="1" width="19.7109375" style="111" customWidth="1"/>
    <col min="2" max="2" width="4.42578125" style="13" customWidth="1"/>
    <col min="3" max="3" width="12.7109375" style="111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11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110" t="s">
        <v>174</v>
      </c>
      <c r="I1" s="112" t="s">
        <v>79</v>
      </c>
      <c r="J1" s="113" t="s">
        <v>175</v>
      </c>
    </row>
    <row r="2" spans="1:16">
      <c r="I2" s="114" t="s">
        <v>5</v>
      </c>
      <c r="J2" s="115" t="s">
        <v>176</v>
      </c>
    </row>
    <row r="3" spans="1:16">
      <c r="A3" s="116" t="s">
        <v>177</v>
      </c>
      <c r="I3" s="114" t="s">
        <v>9</v>
      </c>
      <c r="J3" s="115" t="s">
        <v>178</v>
      </c>
    </row>
    <row r="4" spans="1:16">
      <c r="I4" s="114" t="s">
        <v>19</v>
      </c>
      <c r="J4" s="115" t="s">
        <v>178</v>
      </c>
    </row>
    <row r="5" spans="1:16" ht="13.5" thickBot="1">
      <c r="I5" s="117" t="s">
        <v>129</v>
      </c>
      <c r="J5" s="118" t="s">
        <v>179</v>
      </c>
    </row>
    <row r="10" spans="1:16" ht="13.5" thickBot="1"/>
    <row r="11" spans="1:16" ht="12.75" customHeight="1" thickBot="1">
      <c r="A11" s="111" t="str">
        <f t="shared" ref="A11:A42" si="0">P11</f>
        <v> PZ 11.471 </v>
      </c>
      <c r="B11" s="29" t="str">
        <f t="shared" ref="B11:B42" si="1">IF(H11=INT(H11),"I","II")</f>
        <v>I</v>
      </c>
      <c r="C11" s="111">
        <f t="shared" ref="C11:C42" si="2">1*G11</f>
        <v>19255.415000000001</v>
      </c>
      <c r="D11" s="13" t="str">
        <f t="shared" ref="D11:D42" si="3">VLOOKUP(F11,I$1:J$5,2,FALSE)</f>
        <v>vis</v>
      </c>
      <c r="E11" s="119">
        <f>VLOOKUP(C11,A!C$21:E$972,3,FALSE)</f>
        <v>-21692.855022354412</v>
      </c>
      <c r="F11" s="29" t="s">
        <v>129</v>
      </c>
      <c r="G11" s="13" t="str">
        <f t="shared" ref="G11:G42" si="4">MID(I11,3,LEN(I11)-3)</f>
        <v>19255.415</v>
      </c>
      <c r="H11" s="111">
        <f t="shared" ref="H11:H42" si="5">1*K11</f>
        <v>-21693</v>
      </c>
      <c r="I11" s="120" t="s">
        <v>181</v>
      </c>
      <c r="J11" s="121" t="s">
        <v>182</v>
      </c>
      <c r="K11" s="120">
        <v>-21693</v>
      </c>
      <c r="L11" s="120" t="s">
        <v>183</v>
      </c>
      <c r="M11" s="121" t="s">
        <v>184</v>
      </c>
      <c r="N11" s="121"/>
      <c r="O11" s="122" t="s">
        <v>185</v>
      </c>
      <c r="P11" s="122" t="s">
        <v>186</v>
      </c>
    </row>
    <row r="12" spans="1:16" ht="12.75" customHeight="1" thickBot="1">
      <c r="A12" s="111" t="str">
        <f t="shared" si="0"/>
        <v> PZ 11.471 </v>
      </c>
      <c r="B12" s="29" t="str">
        <f t="shared" si="1"/>
        <v>II</v>
      </c>
      <c r="C12" s="111">
        <f t="shared" si="2"/>
        <v>29166.519</v>
      </c>
      <c r="D12" s="13" t="str">
        <f t="shared" si="3"/>
        <v>vis</v>
      </c>
      <c r="E12" s="119">
        <f>VLOOKUP(C12,A!C$21:E$972,3,FALSE)</f>
        <v>-8102.4936426544491</v>
      </c>
      <c r="F12" s="29" t="s">
        <v>129</v>
      </c>
      <c r="G12" s="13" t="str">
        <f t="shared" si="4"/>
        <v>29166.519</v>
      </c>
      <c r="H12" s="111">
        <f t="shared" si="5"/>
        <v>-8102.5</v>
      </c>
      <c r="I12" s="120" t="s">
        <v>187</v>
      </c>
      <c r="J12" s="121" t="s">
        <v>188</v>
      </c>
      <c r="K12" s="120">
        <v>-8102.5</v>
      </c>
      <c r="L12" s="120" t="s">
        <v>189</v>
      </c>
      <c r="M12" s="121" t="s">
        <v>184</v>
      </c>
      <c r="N12" s="121"/>
      <c r="O12" s="122" t="s">
        <v>185</v>
      </c>
      <c r="P12" s="122" t="s">
        <v>186</v>
      </c>
    </row>
    <row r="13" spans="1:16" ht="12.75" customHeight="1" thickBot="1">
      <c r="A13" s="111" t="str">
        <f t="shared" si="0"/>
        <v> PZ 11.471 </v>
      </c>
      <c r="B13" s="29" t="str">
        <f t="shared" si="1"/>
        <v>I</v>
      </c>
      <c r="C13" s="111">
        <f t="shared" si="2"/>
        <v>29287.227999999999</v>
      </c>
      <c r="D13" s="13" t="str">
        <f t="shared" si="3"/>
        <v>vis</v>
      </c>
      <c r="E13" s="119">
        <f>VLOOKUP(C13,A!C$21:E$972,3,FALSE)</f>
        <v>-7936.9743491648251</v>
      </c>
      <c r="F13" s="29" t="s">
        <v>129</v>
      </c>
      <c r="G13" s="13" t="str">
        <f t="shared" si="4"/>
        <v>29287.228</v>
      </c>
      <c r="H13" s="111">
        <f t="shared" si="5"/>
        <v>-7937</v>
      </c>
      <c r="I13" s="120" t="s">
        <v>190</v>
      </c>
      <c r="J13" s="121" t="s">
        <v>191</v>
      </c>
      <c r="K13" s="120">
        <v>-7937</v>
      </c>
      <c r="L13" s="120" t="s">
        <v>192</v>
      </c>
      <c r="M13" s="121" t="s">
        <v>184</v>
      </c>
      <c r="N13" s="121"/>
      <c r="O13" s="122" t="s">
        <v>185</v>
      </c>
      <c r="P13" s="122" t="s">
        <v>186</v>
      </c>
    </row>
    <row r="14" spans="1:16" ht="12.75" customHeight="1" thickBot="1">
      <c r="A14" s="111" t="str">
        <f t="shared" si="0"/>
        <v> PZ 11.471 </v>
      </c>
      <c r="B14" s="29" t="str">
        <f t="shared" si="1"/>
        <v>II</v>
      </c>
      <c r="C14" s="111">
        <f t="shared" si="2"/>
        <v>29848.419000000002</v>
      </c>
      <c r="D14" s="13" t="str">
        <f t="shared" si="3"/>
        <v>vis</v>
      </c>
      <c r="E14" s="119">
        <f>VLOOKUP(C14,A!C$21:E$972,3,FALSE)</f>
        <v>-7167.4547786875873</v>
      </c>
      <c r="F14" s="29" t="s">
        <v>129</v>
      </c>
      <c r="G14" s="13" t="str">
        <f t="shared" si="4"/>
        <v>29848.419</v>
      </c>
      <c r="H14" s="111">
        <f t="shared" si="5"/>
        <v>-7167.5</v>
      </c>
      <c r="I14" s="120" t="s">
        <v>193</v>
      </c>
      <c r="J14" s="121" t="s">
        <v>194</v>
      </c>
      <c r="K14" s="120">
        <v>-7167.5</v>
      </c>
      <c r="L14" s="120" t="s">
        <v>195</v>
      </c>
      <c r="M14" s="121" t="s">
        <v>184</v>
      </c>
      <c r="N14" s="121"/>
      <c r="O14" s="122" t="s">
        <v>185</v>
      </c>
      <c r="P14" s="122" t="s">
        <v>186</v>
      </c>
    </row>
    <row r="15" spans="1:16" ht="12.75" customHeight="1" thickBot="1">
      <c r="A15" s="111" t="str">
        <f t="shared" si="0"/>
        <v> PZ 11.471 </v>
      </c>
      <c r="B15" s="29" t="str">
        <f t="shared" si="1"/>
        <v>I</v>
      </c>
      <c r="C15" s="111">
        <f t="shared" si="2"/>
        <v>29879.397000000001</v>
      </c>
      <c r="D15" s="13" t="str">
        <f t="shared" si="3"/>
        <v>vis</v>
      </c>
      <c r="E15" s="119">
        <f>VLOOKUP(C15,A!C$21:E$972,3,FALSE)</f>
        <v>-7124.9769462664635</v>
      </c>
      <c r="F15" s="29" t="s">
        <v>129</v>
      </c>
      <c r="G15" s="13" t="str">
        <f t="shared" si="4"/>
        <v>29879.397</v>
      </c>
      <c r="H15" s="111">
        <f t="shared" si="5"/>
        <v>-7125</v>
      </c>
      <c r="I15" s="120" t="s">
        <v>196</v>
      </c>
      <c r="J15" s="121" t="s">
        <v>197</v>
      </c>
      <c r="K15" s="120">
        <v>-7125</v>
      </c>
      <c r="L15" s="120" t="s">
        <v>198</v>
      </c>
      <c r="M15" s="121" t="s">
        <v>184</v>
      </c>
      <c r="N15" s="121"/>
      <c r="O15" s="122" t="s">
        <v>185</v>
      </c>
      <c r="P15" s="122" t="s">
        <v>186</v>
      </c>
    </row>
    <row r="16" spans="1:16" ht="12.75" customHeight="1" thickBot="1">
      <c r="A16" s="111" t="str">
        <f t="shared" si="0"/>
        <v> PZ 11.471 </v>
      </c>
      <c r="B16" s="29" t="str">
        <f t="shared" si="1"/>
        <v>II</v>
      </c>
      <c r="C16" s="111">
        <f t="shared" si="2"/>
        <v>33183.332999999999</v>
      </c>
      <c r="D16" s="13" t="str">
        <f t="shared" si="3"/>
        <v>vis</v>
      </c>
      <c r="E16" s="119">
        <f>VLOOKUP(C16,A!C$21:E$972,3,FALSE)</f>
        <v>-2594.5347053818614</v>
      </c>
      <c r="F16" s="29" t="s">
        <v>129</v>
      </c>
      <c r="G16" s="13" t="str">
        <f t="shared" si="4"/>
        <v>33183.333</v>
      </c>
      <c r="H16" s="111">
        <f t="shared" si="5"/>
        <v>-2594.5</v>
      </c>
      <c r="I16" s="120" t="s">
        <v>199</v>
      </c>
      <c r="J16" s="121" t="s">
        <v>200</v>
      </c>
      <c r="K16" s="120">
        <v>-2594.5</v>
      </c>
      <c r="L16" s="120" t="s">
        <v>201</v>
      </c>
      <c r="M16" s="121" t="s">
        <v>184</v>
      </c>
      <c r="N16" s="121"/>
      <c r="O16" s="122" t="s">
        <v>185</v>
      </c>
      <c r="P16" s="122" t="s">
        <v>186</v>
      </c>
    </row>
    <row r="17" spans="1:16" ht="12.75" customHeight="1" thickBot="1">
      <c r="A17" s="111" t="str">
        <f t="shared" si="0"/>
        <v> PZ 11.471 </v>
      </c>
      <c r="B17" s="29" t="str">
        <f t="shared" si="1"/>
        <v>I</v>
      </c>
      <c r="C17" s="111">
        <f t="shared" si="2"/>
        <v>33209.243999999999</v>
      </c>
      <c r="D17" s="13" t="str">
        <f t="shared" si="3"/>
        <v>vis</v>
      </c>
      <c r="E17" s="119">
        <f>VLOOKUP(C17,A!C$21:E$972,3,FALSE)</f>
        <v>-2559.0048740220645</v>
      </c>
      <c r="F17" s="29" t="s">
        <v>129</v>
      </c>
      <c r="G17" s="13" t="str">
        <f t="shared" si="4"/>
        <v>33209.244</v>
      </c>
      <c r="H17" s="111">
        <f t="shared" si="5"/>
        <v>-2559</v>
      </c>
      <c r="I17" s="120" t="s">
        <v>202</v>
      </c>
      <c r="J17" s="121" t="s">
        <v>203</v>
      </c>
      <c r="K17" s="120">
        <v>-2559</v>
      </c>
      <c r="L17" s="120" t="s">
        <v>204</v>
      </c>
      <c r="M17" s="121" t="s">
        <v>184</v>
      </c>
      <c r="N17" s="121"/>
      <c r="O17" s="122" t="s">
        <v>185</v>
      </c>
      <c r="P17" s="122" t="s">
        <v>186</v>
      </c>
    </row>
    <row r="18" spans="1:16" ht="12.75" customHeight="1" thickBot="1">
      <c r="A18" s="111" t="str">
        <f t="shared" si="0"/>
        <v> PZ 11.471 </v>
      </c>
      <c r="B18" s="29" t="str">
        <f t="shared" si="1"/>
        <v>II</v>
      </c>
      <c r="C18" s="111">
        <f t="shared" si="2"/>
        <v>33856.466</v>
      </c>
      <c r="D18" s="13" t="str">
        <f t="shared" si="3"/>
        <v>vis</v>
      </c>
      <c r="E18" s="119">
        <f>VLOOKUP(C18,A!C$21:E$972,3,FALSE)</f>
        <v>-1671.5173778872052</v>
      </c>
      <c r="F18" s="29" t="s">
        <v>129</v>
      </c>
      <c r="G18" s="13" t="str">
        <f t="shared" si="4"/>
        <v>33856.466</v>
      </c>
      <c r="H18" s="111">
        <f t="shared" si="5"/>
        <v>-1671.5</v>
      </c>
      <c r="I18" s="120" t="s">
        <v>205</v>
      </c>
      <c r="J18" s="121" t="s">
        <v>206</v>
      </c>
      <c r="K18" s="120">
        <v>-1671.5</v>
      </c>
      <c r="L18" s="120" t="s">
        <v>207</v>
      </c>
      <c r="M18" s="121" t="s">
        <v>184</v>
      </c>
      <c r="N18" s="121"/>
      <c r="O18" s="122" t="s">
        <v>185</v>
      </c>
      <c r="P18" s="122" t="s">
        <v>186</v>
      </c>
    </row>
    <row r="19" spans="1:16" ht="12.75" customHeight="1" thickBot="1">
      <c r="A19" s="111" t="str">
        <f t="shared" si="0"/>
        <v> PZ 11.471 </v>
      </c>
      <c r="B19" s="29" t="str">
        <f t="shared" si="1"/>
        <v>II</v>
      </c>
      <c r="C19" s="111">
        <f t="shared" si="2"/>
        <v>34681.285000000003</v>
      </c>
      <c r="D19" s="13" t="str">
        <f t="shared" si="3"/>
        <v>vis</v>
      </c>
      <c r="E19" s="119">
        <f>VLOOKUP(C19,A!C$21:E$972,3,FALSE)</f>
        <v>-540.50429570758263</v>
      </c>
      <c r="F19" s="29" t="s">
        <v>129</v>
      </c>
      <c r="G19" s="13" t="str">
        <f t="shared" si="4"/>
        <v>34681.285</v>
      </c>
      <c r="H19" s="111">
        <f t="shared" si="5"/>
        <v>-540.5</v>
      </c>
      <c r="I19" s="120" t="s">
        <v>208</v>
      </c>
      <c r="J19" s="121" t="s">
        <v>209</v>
      </c>
      <c r="K19" s="120">
        <v>-540.5</v>
      </c>
      <c r="L19" s="120" t="s">
        <v>180</v>
      </c>
      <c r="M19" s="121" t="s">
        <v>184</v>
      </c>
      <c r="N19" s="121"/>
      <c r="O19" s="122" t="s">
        <v>185</v>
      </c>
      <c r="P19" s="122" t="s">
        <v>186</v>
      </c>
    </row>
    <row r="20" spans="1:16" ht="12.75" customHeight="1" thickBot="1">
      <c r="A20" s="111" t="str">
        <f t="shared" si="0"/>
        <v> PZ 11.471 </v>
      </c>
      <c r="B20" s="29" t="str">
        <f t="shared" si="1"/>
        <v>I</v>
      </c>
      <c r="C20" s="111">
        <f t="shared" si="2"/>
        <v>35075.455000000002</v>
      </c>
      <c r="D20" s="13" t="str">
        <f t="shared" si="3"/>
        <v>vis</v>
      </c>
      <c r="E20" s="119">
        <f>VLOOKUP(C20,A!C$21:E$972,3,FALSE)</f>
        <v>-8.2273547220180609E-3</v>
      </c>
      <c r="F20" s="29" t="s">
        <v>129</v>
      </c>
      <c r="G20" s="13" t="str">
        <f t="shared" si="4"/>
        <v>35075.455</v>
      </c>
      <c r="H20" s="111">
        <f t="shared" si="5"/>
        <v>0</v>
      </c>
      <c r="I20" s="120" t="s">
        <v>210</v>
      </c>
      <c r="J20" s="121" t="s">
        <v>211</v>
      </c>
      <c r="K20" s="120">
        <v>0</v>
      </c>
      <c r="L20" s="120" t="s">
        <v>212</v>
      </c>
      <c r="M20" s="121" t="s">
        <v>184</v>
      </c>
      <c r="N20" s="121"/>
      <c r="O20" s="122" t="s">
        <v>185</v>
      </c>
      <c r="P20" s="122" t="s">
        <v>186</v>
      </c>
    </row>
    <row r="21" spans="1:16" ht="12.75" customHeight="1" thickBot="1">
      <c r="A21" s="111" t="str">
        <f t="shared" si="0"/>
        <v> PZ 11.471 </v>
      </c>
      <c r="B21" s="29" t="str">
        <f t="shared" si="1"/>
        <v>I</v>
      </c>
      <c r="C21" s="111">
        <f t="shared" si="2"/>
        <v>35076.19</v>
      </c>
      <c r="D21" s="13" t="str">
        <f t="shared" si="3"/>
        <v>vis</v>
      </c>
      <c r="E21" s="119">
        <f>VLOOKUP(C21,A!C$21:E$972,3,FALSE)</f>
        <v>0.99962359852066629</v>
      </c>
      <c r="F21" s="29" t="s">
        <v>129</v>
      </c>
      <c r="G21" s="13" t="str">
        <f t="shared" si="4"/>
        <v>35076.190</v>
      </c>
      <c r="H21" s="111">
        <f t="shared" si="5"/>
        <v>1</v>
      </c>
      <c r="I21" s="120" t="s">
        <v>213</v>
      </c>
      <c r="J21" s="121" t="s">
        <v>214</v>
      </c>
      <c r="K21" s="120">
        <v>1</v>
      </c>
      <c r="L21" s="120" t="s">
        <v>215</v>
      </c>
      <c r="M21" s="121" t="s">
        <v>184</v>
      </c>
      <c r="N21" s="121"/>
      <c r="O21" s="122" t="s">
        <v>185</v>
      </c>
      <c r="P21" s="122" t="s">
        <v>186</v>
      </c>
    </row>
    <row r="22" spans="1:16" ht="12.75" customHeight="1" thickBot="1">
      <c r="A22" s="111" t="str">
        <f t="shared" si="0"/>
        <v> PZ 11.471 </v>
      </c>
      <c r="B22" s="29" t="str">
        <f t="shared" si="1"/>
        <v>II</v>
      </c>
      <c r="C22" s="111">
        <f t="shared" si="2"/>
        <v>35077.279999999999</v>
      </c>
      <c r="D22" s="13" t="str">
        <f t="shared" si="3"/>
        <v>vis</v>
      </c>
      <c r="E22" s="119">
        <f>VLOOKUP(C22,A!C$21:E$972,3,FALSE)</f>
        <v>2.494259706044661</v>
      </c>
      <c r="F22" s="29" t="s">
        <v>129</v>
      </c>
      <c r="G22" s="13" t="str">
        <f t="shared" si="4"/>
        <v>35077.280</v>
      </c>
      <c r="H22" s="111">
        <f t="shared" si="5"/>
        <v>2.5</v>
      </c>
      <c r="I22" s="120" t="s">
        <v>216</v>
      </c>
      <c r="J22" s="121" t="s">
        <v>217</v>
      </c>
      <c r="K22" s="120">
        <v>2.5</v>
      </c>
      <c r="L22" s="120" t="s">
        <v>204</v>
      </c>
      <c r="M22" s="121" t="s">
        <v>184</v>
      </c>
      <c r="N22" s="121"/>
      <c r="O22" s="122" t="s">
        <v>185</v>
      </c>
      <c r="P22" s="122" t="s">
        <v>186</v>
      </c>
    </row>
    <row r="23" spans="1:16" ht="12.75" customHeight="1" thickBot="1">
      <c r="A23" s="111" t="str">
        <f t="shared" si="0"/>
        <v> PZ 11.471 </v>
      </c>
      <c r="B23" s="29" t="str">
        <f t="shared" si="1"/>
        <v>I</v>
      </c>
      <c r="C23" s="111">
        <f t="shared" si="2"/>
        <v>35363.517</v>
      </c>
      <c r="D23" s="13" t="str">
        <f t="shared" si="3"/>
        <v>vis</v>
      </c>
      <c r="E23" s="119">
        <f>VLOOKUP(C23,A!C$21:E$972,3,FALSE)</f>
        <v>394.98981522046478</v>
      </c>
      <c r="F23" s="29" t="s">
        <v>129</v>
      </c>
      <c r="G23" s="13" t="str">
        <f t="shared" si="4"/>
        <v>35363.517</v>
      </c>
      <c r="H23" s="111">
        <f t="shared" si="5"/>
        <v>395</v>
      </c>
      <c r="I23" s="120" t="s">
        <v>218</v>
      </c>
      <c r="J23" s="121" t="s">
        <v>219</v>
      </c>
      <c r="K23" s="120">
        <v>395</v>
      </c>
      <c r="L23" s="120" t="s">
        <v>220</v>
      </c>
      <c r="M23" s="121" t="s">
        <v>184</v>
      </c>
      <c r="N23" s="121"/>
      <c r="O23" s="122" t="s">
        <v>185</v>
      </c>
      <c r="P23" s="122" t="s">
        <v>186</v>
      </c>
    </row>
    <row r="24" spans="1:16" ht="12.75" customHeight="1" thickBot="1">
      <c r="A24" s="111" t="str">
        <f t="shared" si="0"/>
        <v> PZ 11.471 </v>
      </c>
      <c r="B24" s="29" t="str">
        <f t="shared" si="1"/>
        <v>II</v>
      </c>
      <c r="C24" s="111">
        <f t="shared" si="2"/>
        <v>35394.521999999997</v>
      </c>
      <c r="D24" s="13" t="str">
        <f t="shared" si="3"/>
        <v>vis</v>
      </c>
      <c r="E24" s="119">
        <f>VLOOKUP(C24,A!C$21:E$972,3,FALSE)</f>
        <v>437.50467073782812</v>
      </c>
      <c r="F24" s="29" t="s">
        <v>129</v>
      </c>
      <c r="G24" s="13" t="str">
        <f t="shared" si="4"/>
        <v>35394.522</v>
      </c>
      <c r="H24" s="111">
        <f t="shared" si="5"/>
        <v>437.5</v>
      </c>
      <c r="I24" s="120" t="s">
        <v>221</v>
      </c>
      <c r="J24" s="121" t="s">
        <v>222</v>
      </c>
      <c r="K24" s="120">
        <v>437.5</v>
      </c>
      <c r="L24" s="120" t="s">
        <v>223</v>
      </c>
      <c r="M24" s="121" t="s">
        <v>184</v>
      </c>
      <c r="N24" s="121"/>
      <c r="O24" s="122" t="s">
        <v>185</v>
      </c>
      <c r="P24" s="122" t="s">
        <v>186</v>
      </c>
    </row>
    <row r="25" spans="1:16" ht="12.75" customHeight="1" thickBot="1">
      <c r="A25" s="111" t="str">
        <f t="shared" si="0"/>
        <v> PZ 11.471 </v>
      </c>
      <c r="B25" s="29" t="str">
        <f t="shared" si="1"/>
        <v>I</v>
      </c>
      <c r="C25" s="111">
        <f t="shared" si="2"/>
        <v>35401.455000000002</v>
      </c>
      <c r="D25" s="13" t="str">
        <f t="shared" si="3"/>
        <v>vis</v>
      </c>
      <c r="E25" s="119">
        <f>VLOOKUP(C25,A!C$21:E$972,3,FALSE)</f>
        <v>447.01137911718945</v>
      </c>
      <c r="F25" s="29" t="s">
        <v>129</v>
      </c>
      <c r="G25" s="13" t="str">
        <f t="shared" si="4"/>
        <v>35401.455</v>
      </c>
      <c r="H25" s="111">
        <f t="shared" si="5"/>
        <v>447</v>
      </c>
      <c r="I25" s="120" t="s">
        <v>224</v>
      </c>
      <c r="J25" s="121" t="s">
        <v>225</v>
      </c>
      <c r="K25" s="120">
        <v>447</v>
      </c>
      <c r="L25" s="120" t="s">
        <v>226</v>
      </c>
      <c r="M25" s="121" t="s">
        <v>184</v>
      </c>
      <c r="N25" s="121"/>
      <c r="O25" s="122" t="s">
        <v>185</v>
      </c>
      <c r="P25" s="122" t="s">
        <v>186</v>
      </c>
    </row>
    <row r="26" spans="1:16" ht="12.75" customHeight="1" thickBot="1">
      <c r="A26" s="111" t="str">
        <f t="shared" si="0"/>
        <v> PZ 11.471 </v>
      </c>
      <c r="B26" s="29" t="str">
        <f t="shared" si="1"/>
        <v>I</v>
      </c>
      <c r="C26" s="111">
        <f t="shared" si="2"/>
        <v>35431.364999999998</v>
      </c>
      <c r="D26" s="13" t="str">
        <f t="shared" si="3"/>
        <v>vis</v>
      </c>
      <c r="E26" s="119">
        <f>VLOOKUP(C26,A!C$21:E$972,3,FALSE)</f>
        <v>488.02474239808873</v>
      </c>
      <c r="F26" s="29" t="s">
        <v>129</v>
      </c>
      <c r="G26" s="13" t="str">
        <f t="shared" si="4"/>
        <v>35431.365</v>
      </c>
      <c r="H26" s="111">
        <f t="shared" si="5"/>
        <v>488</v>
      </c>
      <c r="I26" s="120" t="s">
        <v>227</v>
      </c>
      <c r="J26" s="121" t="s">
        <v>228</v>
      </c>
      <c r="K26" s="120">
        <v>488</v>
      </c>
      <c r="L26" s="120" t="s">
        <v>229</v>
      </c>
      <c r="M26" s="121" t="s">
        <v>184</v>
      </c>
      <c r="N26" s="121"/>
      <c r="O26" s="122" t="s">
        <v>185</v>
      </c>
      <c r="P26" s="122" t="s">
        <v>186</v>
      </c>
    </row>
    <row r="27" spans="1:16" ht="12.75" customHeight="1" thickBot="1">
      <c r="A27" s="111" t="str">
        <f t="shared" si="0"/>
        <v> MHAR 12.2 </v>
      </c>
      <c r="B27" s="29" t="str">
        <f t="shared" si="1"/>
        <v>II</v>
      </c>
      <c r="C27" s="111">
        <f t="shared" si="2"/>
        <v>37016.430999999997</v>
      </c>
      <c r="D27" s="13" t="str">
        <f t="shared" si="3"/>
        <v>vis</v>
      </c>
      <c r="E27" s="119">
        <f>VLOOKUP(C27,A!C$21:E$972,3,FALSE)</f>
        <v>2661.5081152570037</v>
      </c>
      <c r="F27" s="29" t="s">
        <v>129</v>
      </c>
      <c r="G27" s="13" t="str">
        <f t="shared" si="4"/>
        <v>37016.431</v>
      </c>
      <c r="H27" s="111">
        <f t="shared" si="5"/>
        <v>2661.5</v>
      </c>
      <c r="I27" s="120" t="s">
        <v>230</v>
      </c>
      <c r="J27" s="121" t="s">
        <v>231</v>
      </c>
      <c r="K27" s="120">
        <v>2661.5</v>
      </c>
      <c r="L27" s="120" t="s">
        <v>232</v>
      </c>
      <c r="M27" s="121" t="s">
        <v>184</v>
      </c>
      <c r="N27" s="121"/>
      <c r="O27" s="122" t="s">
        <v>233</v>
      </c>
      <c r="P27" s="122" t="s">
        <v>234</v>
      </c>
    </row>
    <row r="28" spans="1:16" ht="12.75" customHeight="1" thickBot="1">
      <c r="A28" s="111" t="str">
        <f t="shared" si="0"/>
        <v> MHAR 12.2 </v>
      </c>
      <c r="B28" s="29" t="str">
        <f t="shared" si="1"/>
        <v>I</v>
      </c>
      <c r="C28" s="111">
        <f t="shared" si="2"/>
        <v>37044.491999999998</v>
      </c>
      <c r="D28" s="13" t="str">
        <f t="shared" si="3"/>
        <v>vis</v>
      </c>
      <c r="E28" s="119">
        <f>VLOOKUP(C28,A!C$21:E$972,3,FALSE)</f>
        <v>2699.9860820582585</v>
      </c>
      <c r="F28" s="29" t="s">
        <v>129</v>
      </c>
      <c r="G28" s="13" t="str">
        <f t="shared" si="4"/>
        <v>37044.492</v>
      </c>
      <c r="H28" s="111">
        <f t="shared" si="5"/>
        <v>2700</v>
      </c>
      <c r="I28" s="120" t="s">
        <v>235</v>
      </c>
      <c r="J28" s="121" t="s">
        <v>236</v>
      </c>
      <c r="K28" s="120">
        <v>2700</v>
      </c>
      <c r="L28" s="120" t="s">
        <v>237</v>
      </c>
      <c r="M28" s="121" t="s">
        <v>184</v>
      </c>
      <c r="N28" s="121"/>
      <c r="O28" s="122" t="s">
        <v>233</v>
      </c>
      <c r="P28" s="122" t="s">
        <v>234</v>
      </c>
    </row>
    <row r="29" spans="1:16" ht="12.75" customHeight="1" thickBot="1">
      <c r="A29" s="111" t="str">
        <f t="shared" si="0"/>
        <v> MHAR 12.2 </v>
      </c>
      <c r="B29" s="29" t="str">
        <f t="shared" si="1"/>
        <v>I</v>
      </c>
      <c r="C29" s="111">
        <f t="shared" si="2"/>
        <v>37082.436999999998</v>
      </c>
      <c r="D29" s="13" t="str">
        <f t="shared" si="3"/>
        <v>vis</v>
      </c>
      <c r="E29" s="119">
        <f>VLOOKUP(C29,A!C$21:E$972,3,FALSE)</f>
        <v>2752.017244535487</v>
      </c>
      <c r="F29" s="29" t="s">
        <v>129</v>
      </c>
      <c r="G29" s="13" t="str">
        <f t="shared" si="4"/>
        <v>37082.437</v>
      </c>
      <c r="H29" s="111">
        <f t="shared" si="5"/>
        <v>2752</v>
      </c>
      <c r="I29" s="120" t="s">
        <v>238</v>
      </c>
      <c r="J29" s="121" t="s">
        <v>239</v>
      </c>
      <c r="K29" s="120">
        <v>2752</v>
      </c>
      <c r="L29" s="120" t="s">
        <v>240</v>
      </c>
      <c r="M29" s="121" t="s">
        <v>184</v>
      </c>
      <c r="N29" s="121"/>
      <c r="O29" s="122" t="s">
        <v>233</v>
      </c>
      <c r="P29" s="122" t="s">
        <v>234</v>
      </c>
    </row>
    <row r="30" spans="1:16" ht="12.75" customHeight="1" thickBot="1">
      <c r="A30" s="111" t="str">
        <f t="shared" si="0"/>
        <v> MHAR 12.2 </v>
      </c>
      <c r="B30" s="29" t="str">
        <f t="shared" si="1"/>
        <v>II</v>
      </c>
      <c r="C30" s="111">
        <f t="shared" si="2"/>
        <v>38142.436999999998</v>
      </c>
      <c r="D30" s="13" t="str">
        <f t="shared" si="3"/>
        <v>vis</v>
      </c>
      <c r="E30" s="119">
        <f>VLOOKUP(C30,A!C$21:E$972,3,FALSE)</f>
        <v>4205.5165784625606</v>
      </c>
      <c r="F30" s="29" t="s">
        <v>129</v>
      </c>
      <c r="G30" s="13" t="str">
        <f t="shared" si="4"/>
        <v>38142.437</v>
      </c>
      <c r="H30" s="111">
        <f t="shared" si="5"/>
        <v>4205.5</v>
      </c>
      <c r="I30" s="120" t="s">
        <v>241</v>
      </c>
      <c r="J30" s="121" t="s">
        <v>242</v>
      </c>
      <c r="K30" s="120">
        <v>4205.5</v>
      </c>
      <c r="L30" s="120" t="s">
        <v>240</v>
      </c>
      <c r="M30" s="121" t="s">
        <v>184</v>
      </c>
      <c r="N30" s="121"/>
      <c r="O30" s="122" t="s">
        <v>233</v>
      </c>
      <c r="P30" s="122" t="s">
        <v>234</v>
      </c>
    </row>
    <row r="31" spans="1:16" ht="12.75" customHeight="1" thickBot="1">
      <c r="A31" s="111" t="str">
        <f t="shared" si="0"/>
        <v> MHAR 12.2 </v>
      </c>
      <c r="B31" s="29" t="str">
        <f t="shared" si="1"/>
        <v>I</v>
      </c>
      <c r="C31" s="111">
        <f t="shared" si="2"/>
        <v>39024.483999999997</v>
      </c>
      <c r="D31" s="13" t="str">
        <f t="shared" si="3"/>
        <v>vis</v>
      </c>
      <c r="E31" s="119">
        <f>VLOOKUP(C31,A!C$21:E$972,3,FALSE)</f>
        <v>5415.0021699647987</v>
      </c>
      <c r="F31" s="29" t="s">
        <v>129</v>
      </c>
      <c r="G31" s="13" t="str">
        <f t="shared" si="4"/>
        <v>39024.484</v>
      </c>
      <c r="H31" s="111">
        <f t="shared" si="5"/>
        <v>5415</v>
      </c>
      <c r="I31" s="120" t="s">
        <v>243</v>
      </c>
      <c r="J31" s="121" t="s">
        <v>244</v>
      </c>
      <c r="K31" s="120">
        <v>5415</v>
      </c>
      <c r="L31" s="120" t="s">
        <v>189</v>
      </c>
      <c r="M31" s="121" t="s">
        <v>184</v>
      </c>
      <c r="N31" s="121"/>
      <c r="O31" s="122" t="s">
        <v>233</v>
      </c>
      <c r="P31" s="122" t="s">
        <v>234</v>
      </c>
    </row>
    <row r="32" spans="1:16" ht="12.75" customHeight="1" thickBot="1">
      <c r="A32" s="111" t="str">
        <f t="shared" si="0"/>
        <v> MHAR 12.2 </v>
      </c>
      <c r="B32" s="29" t="str">
        <f t="shared" si="1"/>
        <v>I</v>
      </c>
      <c r="C32" s="111">
        <f t="shared" si="2"/>
        <v>39035.43</v>
      </c>
      <c r="D32" s="13" t="str">
        <f t="shared" si="3"/>
        <v>vis</v>
      </c>
      <c r="E32" s="119">
        <f>VLOOKUP(C32,A!C$21:E$972,3,FALSE)</f>
        <v>5430.0116074262805</v>
      </c>
      <c r="F32" s="29" t="s">
        <v>129</v>
      </c>
      <c r="G32" s="13" t="str">
        <f t="shared" si="4"/>
        <v>39035.430</v>
      </c>
      <c r="H32" s="111">
        <f t="shared" si="5"/>
        <v>5430</v>
      </c>
      <c r="I32" s="120" t="s">
        <v>245</v>
      </c>
      <c r="J32" s="121" t="s">
        <v>246</v>
      </c>
      <c r="K32" s="120">
        <v>5430</v>
      </c>
      <c r="L32" s="120" t="s">
        <v>247</v>
      </c>
      <c r="M32" s="121" t="s">
        <v>184</v>
      </c>
      <c r="N32" s="121"/>
      <c r="O32" s="122" t="s">
        <v>233</v>
      </c>
      <c r="P32" s="122" t="s">
        <v>234</v>
      </c>
    </row>
    <row r="33" spans="1:16" ht="12.75" customHeight="1" thickBot="1">
      <c r="A33" s="111" t="str">
        <f t="shared" si="0"/>
        <v> MHAR 12.2 </v>
      </c>
      <c r="B33" s="29" t="str">
        <f t="shared" si="1"/>
        <v>I</v>
      </c>
      <c r="C33" s="111">
        <f t="shared" si="2"/>
        <v>39146.260999999999</v>
      </c>
      <c r="D33" s="13" t="str">
        <f t="shared" si="3"/>
        <v>vis</v>
      </c>
      <c r="E33" s="119">
        <f>VLOOKUP(C33,A!C$21:E$972,3,FALSE)</f>
        <v>5581.9859325946472</v>
      </c>
      <c r="F33" s="29" t="s">
        <v>129</v>
      </c>
      <c r="G33" s="13" t="str">
        <f t="shared" si="4"/>
        <v>39146.261</v>
      </c>
      <c r="H33" s="111">
        <f t="shared" si="5"/>
        <v>5582</v>
      </c>
      <c r="I33" s="120" t="s">
        <v>248</v>
      </c>
      <c r="J33" s="121" t="s">
        <v>249</v>
      </c>
      <c r="K33" s="120">
        <v>5582</v>
      </c>
      <c r="L33" s="120" t="s">
        <v>237</v>
      </c>
      <c r="M33" s="121" t="s">
        <v>184</v>
      </c>
      <c r="N33" s="121"/>
      <c r="O33" s="122" t="s">
        <v>233</v>
      </c>
      <c r="P33" s="122" t="s">
        <v>234</v>
      </c>
    </row>
    <row r="34" spans="1:16" ht="12.75" customHeight="1" thickBot="1">
      <c r="A34" s="111" t="str">
        <f t="shared" si="0"/>
        <v> MHAR 12.2 </v>
      </c>
      <c r="B34" s="29" t="str">
        <f t="shared" si="1"/>
        <v>II</v>
      </c>
      <c r="C34" s="111">
        <f t="shared" si="2"/>
        <v>39381.440999999999</v>
      </c>
      <c r="D34" s="13" t="str">
        <f t="shared" si="3"/>
        <v>vis</v>
      </c>
      <c r="E34" s="119">
        <f>VLOOKUP(C34,A!C$21:E$972,3,FALSE)</f>
        <v>5904.470813116317</v>
      </c>
      <c r="F34" s="29" t="s">
        <v>129</v>
      </c>
      <c r="G34" s="13" t="str">
        <f t="shared" si="4"/>
        <v>39381.441</v>
      </c>
      <c r="H34" s="111">
        <f t="shared" si="5"/>
        <v>5904.5</v>
      </c>
      <c r="I34" s="120" t="s">
        <v>250</v>
      </c>
      <c r="J34" s="121" t="s">
        <v>251</v>
      </c>
      <c r="K34" s="120">
        <v>5904.5</v>
      </c>
      <c r="L34" s="120" t="s">
        <v>252</v>
      </c>
      <c r="M34" s="121" t="s">
        <v>184</v>
      </c>
      <c r="N34" s="121"/>
      <c r="O34" s="122" t="s">
        <v>233</v>
      </c>
      <c r="P34" s="122" t="s">
        <v>234</v>
      </c>
    </row>
    <row r="35" spans="1:16" ht="12.75" customHeight="1" thickBot="1">
      <c r="A35" s="111" t="str">
        <f t="shared" si="0"/>
        <v> MHAR 12.2 </v>
      </c>
      <c r="B35" s="29" t="str">
        <f t="shared" si="1"/>
        <v>II</v>
      </c>
      <c r="C35" s="111">
        <f t="shared" si="2"/>
        <v>39389.476000000002</v>
      </c>
      <c r="D35" s="13" t="str">
        <f t="shared" si="3"/>
        <v>vis</v>
      </c>
      <c r="E35" s="119">
        <f>VLOOKUP(C35,A!C$21:E$972,3,FALSE)</f>
        <v>5915.4886123126462</v>
      </c>
      <c r="F35" s="29" t="s">
        <v>129</v>
      </c>
      <c r="G35" s="13" t="str">
        <f t="shared" si="4"/>
        <v>39389.476</v>
      </c>
      <c r="H35" s="111">
        <f t="shared" si="5"/>
        <v>5915.5</v>
      </c>
      <c r="I35" s="120" t="s">
        <v>253</v>
      </c>
      <c r="J35" s="121" t="s">
        <v>254</v>
      </c>
      <c r="K35" s="120">
        <v>5915.5</v>
      </c>
      <c r="L35" s="120" t="s">
        <v>220</v>
      </c>
      <c r="M35" s="121" t="s">
        <v>184</v>
      </c>
      <c r="N35" s="121"/>
      <c r="O35" s="122" t="s">
        <v>233</v>
      </c>
      <c r="P35" s="122" t="s">
        <v>234</v>
      </c>
    </row>
    <row r="36" spans="1:16" ht="12.75" customHeight="1" thickBot="1">
      <c r="A36" s="111" t="str">
        <f t="shared" si="0"/>
        <v> MHAR 12.2 </v>
      </c>
      <c r="B36" s="29" t="str">
        <f t="shared" si="1"/>
        <v>II</v>
      </c>
      <c r="C36" s="111">
        <f t="shared" si="2"/>
        <v>40825.428999999996</v>
      </c>
      <c r="D36" s="13" t="str">
        <f t="shared" si="3"/>
        <v>vis</v>
      </c>
      <c r="E36" s="119">
        <f>VLOOKUP(C36,A!C$21:E$972,3,FALSE)</f>
        <v>7884.5043944358304</v>
      </c>
      <c r="F36" s="29" t="s">
        <v>129</v>
      </c>
      <c r="G36" s="13" t="str">
        <f t="shared" si="4"/>
        <v>40825.429</v>
      </c>
      <c r="H36" s="111">
        <f t="shared" si="5"/>
        <v>7884.5</v>
      </c>
      <c r="I36" s="120" t="s">
        <v>255</v>
      </c>
      <c r="J36" s="121" t="s">
        <v>256</v>
      </c>
      <c r="K36" s="120">
        <v>7884.5</v>
      </c>
      <c r="L36" s="120" t="s">
        <v>257</v>
      </c>
      <c r="M36" s="121" t="s">
        <v>184</v>
      </c>
      <c r="N36" s="121"/>
      <c r="O36" s="122" t="s">
        <v>233</v>
      </c>
      <c r="P36" s="122" t="s">
        <v>234</v>
      </c>
    </row>
    <row r="37" spans="1:16" ht="12.75" customHeight="1" thickBot="1">
      <c r="A37" s="111" t="str">
        <f t="shared" si="0"/>
        <v> MHAR 12.2 </v>
      </c>
      <c r="B37" s="29" t="str">
        <f t="shared" si="1"/>
        <v>I</v>
      </c>
      <c r="C37" s="111">
        <f t="shared" si="2"/>
        <v>40851.311999999998</v>
      </c>
      <c r="D37" s="13" t="str">
        <f t="shared" si="3"/>
        <v>vis</v>
      </c>
      <c r="E37" s="119">
        <f>VLOOKUP(C37,A!C$21:E$972,3,FALSE)</f>
        <v>7919.9958314736014</v>
      </c>
      <c r="F37" s="29" t="s">
        <v>129</v>
      </c>
      <c r="G37" s="13" t="str">
        <f t="shared" si="4"/>
        <v>40851.312</v>
      </c>
      <c r="H37" s="111">
        <f t="shared" si="5"/>
        <v>7920</v>
      </c>
      <c r="I37" s="120" t="s">
        <v>258</v>
      </c>
      <c r="J37" s="121" t="s">
        <v>259</v>
      </c>
      <c r="K37" s="120">
        <v>7920</v>
      </c>
      <c r="L37" s="120" t="s">
        <v>260</v>
      </c>
      <c r="M37" s="121" t="s">
        <v>184</v>
      </c>
      <c r="N37" s="121"/>
      <c r="O37" s="122" t="s">
        <v>233</v>
      </c>
      <c r="P37" s="122" t="s">
        <v>234</v>
      </c>
    </row>
    <row r="38" spans="1:16" ht="12.75" customHeight="1" thickBot="1">
      <c r="A38" s="111" t="str">
        <f t="shared" si="0"/>
        <v> MHAR 12.2 </v>
      </c>
      <c r="B38" s="29" t="str">
        <f t="shared" si="1"/>
        <v>I</v>
      </c>
      <c r="C38" s="111">
        <f t="shared" si="2"/>
        <v>40853.502999999997</v>
      </c>
      <c r="D38" s="13" t="str">
        <f t="shared" si="3"/>
        <v>vis</v>
      </c>
      <c r="E38" s="119">
        <f>VLOOKUP(C38,A!C$21:E$972,3,FALSE)</f>
        <v>7923.0001871723116</v>
      </c>
      <c r="F38" s="29" t="s">
        <v>129</v>
      </c>
      <c r="G38" s="13" t="str">
        <f t="shared" si="4"/>
        <v>40853.503</v>
      </c>
      <c r="H38" s="111">
        <f t="shared" si="5"/>
        <v>7923</v>
      </c>
      <c r="I38" s="120" t="s">
        <v>261</v>
      </c>
      <c r="J38" s="121" t="s">
        <v>262</v>
      </c>
      <c r="K38" s="120">
        <v>7923</v>
      </c>
      <c r="L38" s="120" t="s">
        <v>263</v>
      </c>
      <c r="M38" s="121" t="s">
        <v>184</v>
      </c>
      <c r="N38" s="121"/>
      <c r="O38" s="122" t="s">
        <v>233</v>
      </c>
      <c r="P38" s="122" t="s">
        <v>234</v>
      </c>
    </row>
    <row r="39" spans="1:16" ht="12.75" customHeight="1" thickBot="1">
      <c r="A39" s="111" t="str">
        <f t="shared" si="0"/>
        <v> MHAR 12.2 </v>
      </c>
      <c r="B39" s="29" t="str">
        <f t="shared" si="1"/>
        <v>I</v>
      </c>
      <c r="C39" s="111">
        <f t="shared" si="2"/>
        <v>40856.425999999999</v>
      </c>
      <c r="D39" s="13" t="str">
        <f t="shared" si="3"/>
        <v>vis</v>
      </c>
      <c r="E39" s="119">
        <f>VLOOKUP(C39,A!C$21:E$972,3,FALSE)</f>
        <v>7927.008280146908</v>
      </c>
      <c r="F39" s="29" t="s">
        <v>129</v>
      </c>
      <c r="G39" s="13" t="str">
        <f t="shared" si="4"/>
        <v>40856.426</v>
      </c>
      <c r="H39" s="111">
        <f t="shared" si="5"/>
        <v>7927</v>
      </c>
      <c r="I39" s="120" t="s">
        <v>264</v>
      </c>
      <c r="J39" s="121" t="s">
        <v>265</v>
      </c>
      <c r="K39" s="120">
        <v>7927</v>
      </c>
      <c r="L39" s="120" t="s">
        <v>226</v>
      </c>
      <c r="M39" s="121" t="s">
        <v>184</v>
      </c>
      <c r="N39" s="121"/>
      <c r="O39" s="122" t="s">
        <v>233</v>
      </c>
      <c r="P39" s="122" t="s">
        <v>234</v>
      </c>
    </row>
    <row r="40" spans="1:16" ht="12.75" customHeight="1" thickBot="1">
      <c r="A40" s="111" t="str">
        <f t="shared" si="0"/>
        <v> MHAR 12.2 </v>
      </c>
      <c r="B40" s="29" t="str">
        <f t="shared" si="1"/>
        <v>II</v>
      </c>
      <c r="C40" s="111">
        <f t="shared" si="2"/>
        <v>40863.357000000004</v>
      </c>
      <c r="D40" s="13" t="str">
        <f t="shared" si="3"/>
        <v>vis</v>
      </c>
      <c r="E40" s="119">
        <f>VLOOKUP(C40,A!C$21:E$972,3,FALSE)</f>
        <v>7936.5122460746952</v>
      </c>
      <c r="F40" s="29" t="s">
        <v>129</v>
      </c>
      <c r="G40" s="13" t="str">
        <f t="shared" si="4"/>
        <v>40863.357</v>
      </c>
      <c r="H40" s="111">
        <f t="shared" si="5"/>
        <v>7936.5</v>
      </c>
      <c r="I40" s="120" t="s">
        <v>266</v>
      </c>
      <c r="J40" s="121" t="s">
        <v>267</v>
      </c>
      <c r="K40" s="120">
        <v>7936.5</v>
      </c>
      <c r="L40" s="120" t="s">
        <v>268</v>
      </c>
      <c r="M40" s="121" t="s">
        <v>184</v>
      </c>
      <c r="N40" s="121"/>
      <c r="O40" s="122" t="s">
        <v>233</v>
      </c>
      <c r="P40" s="122" t="s">
        <v>234</v>
      </c>
    </row>
    <row r="41" spans="1:16" ht="12.75" customHeight="1" thickBot="1">
      <c r="A41" s="111" t="str">
        <f t="shared" si="0"/>
        <v> MHAR 12.2 </v>
      </c>
      <c r="B41" s="29" t="str">
        <f t="shared" si="1"/>
        <v>I</v>
      </c>
      <c r="C41" s="111">
        <f t="shared" si="2"/>
        <v>40924.237999999998</v>
      </c>
      <c r="D41" s="13" t="str">
        <f t="shared" si="3"/>
        <v>vis</v>
      </c>
      <c r="E41" s="119">
        <f>VLOOKUP(C41,A!C$21:E$972,3,FALSE)</f>
        <v>8019.99384319621</v>
      </c>
      <c r="F41" s="29" t="s">
        <v>129</v>
      </c>
      <c r="G41" s="13" t="str">
        <f t="shared" si="4"/>
        <v>40924.238</v>
      </c>
      <c r="H41" s="111">
        <f t="shared" si="5"/>
        <v>8020</v>
      </c>
      <c r="I41" s="120" t="s">
        <v>269</v>
      </c>
      <c r="J41" s="121" t="s">
        <v>270</v>
      </c>
      <c r="K41" s="120">
        <v>8020</v>
      </c>
      <c r="L41" s="120" t="s">
        <v>271</v>
      </c>
      <c r="M41" s="121" t="s">
        <v>184</v>
      </c>
      <c r="N41" s="121"/>
      <c r="O41" s="122" t="s">
        <v>233</v>
      </c>
      <c r="P41" s="122" t="s">
        <v>234</v>
      </c>
    </row>
    <row r="42" spans="1:16" ht="12.75" customHeight="1" thickBot="1">
      <c r="A42" s="111" t="str">
        <f t="shared" si="0"/>
        <v>BAVM 116 </v>
      </c>
      <c r="B42" s="29" t="str">
        <f t="shared" si="1"/>
        <v>I</v>
      </c>
      <c r="C42" s="111">
        <f t="shared" si="2"/>
        <v>41567.495000000003</v>
      </c>
      <c r="D42" s="13" t="str">
        <f t="shared" si="3"/>
        <v>vis</v>
      </c>
      <c r="E42" s="119">
        <f>VLOOKUP(C42,A!C$21:E$972,3,FALSE)</f>
        <v>8902.0444290867144</v>
      </c>
      <c r="F42" s="29" t="s">
        <v>129</v>
      </c>
      <c r="G42" s="13" t="str">
        <f t="shared" si="4"/>
        <v>41567.495</v>
      </c>
      <c r="H42" s="111">
        <f t="shared" si="5"/>
        <v>8902</v>
      </c>
      <c r="I42" s="120" t="s">
        <v>272</v>
      </c>
      <c r="J42" s="121" t="s">
        <v>273</v>
      </c>
      <c r="K42" s="120">
        <v>8902</v>
      </c>
      <c r="L42" s="120" t="s">
        <v>274</v>
      </c>
      <c r="M42" s="121" t="s">
        <v>184</v>
      </c>
      <c r="N42" s="121"/>
      <c r="O42" s="122" t="s">
        <v>233</v>
      </c>
      <c r="P42" s="123" t="s">
        <v>275</v>
      </c>
    </row>
    <row r="43" spans="1:16" ht="12.75" customHeight="1" thickBot="1">
      <c r="A43" s="111" t="str">
        <f t="shared" ref="A43:A74" si="6">P43</f>
        <v> MHAR 12.2 </v>
      </c>
      <c r="B43" s="29" t="str">
        <f t="shared" ref="B43:B74" si="7">IF(H43=INT(H43),"I","II")</f>
        <v>II</v>
      </c>
      <c r="C43" s="111">
        <f t="shared" ref="C43:C74" si="8">1*G43</f>
        <v>41598.442000000003</v>
      </c>
      <c r="D43" s="13" t="str">
        <f t="shared" ref="D43:D74" si="9">VLOOKUP(F43,I$1:J$5,2,FALSE)</f>
        <v>vis</v>
      </c>
      <c r="E43" s="119">
        <f>VLOOKUP(C43,A!C$21:E$972,3,FALSE)</f>
        <v>8944.4797535084508</v>
      </c>
      <c r="F43" s="29" t="s">
        <v>129</v>
      </c>
      <c r="G43" s="13" t="str">
        <f t="shared" ref="G43:G74" si="10">MID(I43,3,LEN(I43)-3)</f>
        <v>41598.442</v>
      </c>
      <c r="H43" s="111">
        <f t="shared" ref="H43:H74" si="11">1*K43</f>
        <v>8944.5</v>
      </c>
      <c r="I43" s="120" t="s">
        <v>276</v>
      </c>
      <c r="J43" s="121" t="s">
        <v>277</v>
      </c>
      <c r="K43" s="120">
        <v>8944.5</v>
      </c>
      <c r="L43" s="120" t="s">
        <v>207</v>
      </c>
      <c r="M43" s="121" t="s">
        <v>184</v>
      </c>
      <c r="N43" s="121"/>
      <c r="O43" s="122" t="s">
        <v>233</v>
      </c>
      <c r="P43" s="122" t="s">
        <v>234</v>
      </c>
    </row>
    <row r="44" spans="1:16" ht="12.75" customHeight="1" thickBot="1">
      <c r="A44" s="111" t="str">
        <f t="shared" si="6"/>
        <v> MHAR 12.2 </v>
      </c>
      <c r="B44" s="29" t="str">
        <f t="shared" si="7"/>
        <v>II</v>
      </c>
      <c r="C44" s="111">
        <f t="shared" si="8"/>
        <v>41973.317999999999</v>
      </c>
      <c r="D44" s="13" t="str">
        <f t="shared" si="9"/>
        <v>vis</v>
      </c>
      <c r="E44" s="119">
        <f>VLOOKUP(C44,A!C$21:E$972,3,FALSE)</f>
        <v>9458.5193915322634</v>
      </c>
      <c r="F44" s="29" t="s">
        <v>129</v>
      </c>
      <c r="G44" s="13" t="str">
        <f t="shared" si="10"/>
        <v>41973.318</v>
      </c>
      <c r="H44" s="111">
        <f t="shared" si="11"/>
        <v>9458.5</v>
      </c>
      <c r="I44" s="120" t="s">
        <v>278</v>
      </c>
      <c r="J44" s="121" t="s">
        <v>279</v>
      </c>
      <c r="K44" s="120">
        <v>9458.5</v>
      </c>
      <c r="L44" s="120" t="s">
        <v>192</v>
      </c>
      <c r="M44" s="121" t="s">
        <v>184</v>
      </c>
      <c r="N44" s="121"/>
      <c r="O44" s="122" t="s">
        <v>233</v>
      </c>
      <c r="P44" s="122" t="s">
        <v>234</v>
      </c>
    </row>
    <row r="45" spans="1:16" ht="12.75" customHeight="1" thickBot="1">
      <c r="A45" s="111" t="str">
        <f t="shared" si="6"/>
        <v>BAVM 116 </v>
      </c>
      <c r="B45" s="29" t="str">
        <f t="shared" si="7"/>
        <v>I</v>
      </c>
      <c r="C45" s="111">
        <f t="shared" si="8"/>
        <v>43138.36</v>
      </c>
      <c r="D45" s="13" t="str">
        <f t="shared" si="9"/>
        <v>vis</v>
      </c>
      <c r="E45" s="119">
        <f>VLOOKUP(C45,A!C$21:E$972,3,FALSE)</f>
        <v>11056.055024548366</v>
      </c>
      <c r="F45" s="29" t="s">
        <v>129</v>
      </c>
      <c r="G45" s="13" t="str">
        <f t="shared" si="10"/>
        <v>43138.360</v>
      </c>
      <c r="H45" s="111">
        <f t="shared" si="11"/>
        <v>11056</v>
      </c>
      <c r="I45" s="120" t="s">
        <v>280</v>
      </c>
      <c r="J45" s="121" t="s">
        <v>281</v>
      </c>
      <c r="K45" s="120">
        <v>11056</v>
      </c>
      <c r="L45" s="120" t="s">
        <v>282</v>
      </c>
      <c r="M45" s="121" t="s">
        <v>184</v>
      </c>
      <c r="N45" s="121"/>
      <c r="O45" s="122" t="s">
        <v>233</v>
      </c>
      <c r="P45" s="123" t="s">
        <v>275</v>
      </c>
    </row>
    <row r="46" spans="1:16" ht="12.75" customHeight="1" thickBot="1">
      <c r="A46" s="111" t="str">
        <f t="shared" si="6"/>
        <v>BAVM 116 </v>
      </c>
      <c r="B46" s="29" t="str">
        <f t="shared" si="7"/>
        <v>II</v>
      </c>
      <c r="C46" s="111">
        <f t="shared" si="8"/>
        <v>44847.442000000003</v>
      </c>
      <c r="D46" s="13" t="str">
        <f t="shared" si="9"/>
        <v>vis</v>
      </c>
      <c r="E46" s="119">
        <f>VLOOKUP(C46,A!C$21:E$972,3,FALSE)</f>
        <v>13399.592334573606</v>
      </c>
      <c r="F46" s="29" t="s">
        <v>129</v>
      </c>
      <c r="G46" s="13" t="str">
        <f t="shared" si="10"/>
        <v>44847.442</v>
      </c>
      <c r="H46" s="111">
        <f t="shared" si="11"/>
        <v>13399.5</v>
      </c>
      <c r="I46" s="120" t="s">
        <v>283</v>
      </c>
      <c r="J46" s="121" t="s">
        <v>284</v>
      </c>
      <c r="K46" s="120">
        <v>13399.5</v>
      </c>
      <c r="L46" s="120" t="s">
        <v>285</v>
      </c>
      <c r="M46" s="121" t="s">
        <v>184</v>
      </c>
      <c r="N46" s="121"/>
      <c r="O46" s="122" t="s">
        <v>233</v>
      </c>
      <c r="P46" s="123" t="s">
        <v>275</v>
      </c>
    </row>
    <row r="47" spans="1:16" ht="12.75" customHeight="1" thickBot="1">
      <c r="A47" s="111" t="str">
        <f t="shared" si="6"/>
        <v>BAVM 116 </v>
      </c>
      <c r="B47" s="29" t="str">
        <f t="shared" si="7"/>
        <v>II</v>
      </c>
      <c r="C47" s="111">
        <f t="shared" si="8"/>
        <v>46706.392999999996</v>
      </c>
      <c r="D47" s="13" t="str">
        <f t="shared" si="9"/>
        <v>vis</v>
      </c>
      <c r="E47" s="119">
        <f>VLOOKUP(C47,A!C$21:E$972,3,FALSE)</f>
        <v>15948.633882029322</v>
      </c>
      <c r="F47" s="29" t="s">
        <v>129</v>
      </c>
      <c r="G47" s="13" t="str">
        <f t="shared" si="10"/>
        <v>46706.393</v>
      </c>
      <c r="H47" s="111">
        <f t="shared" si="11"/>
        <v>15948.5</v>
      </c>
      <c r="I47" s="120" t="s">
        <v>286</v>
      </c>
      <c r="J47" s="121" t="s">
        <v>287</v>
      </c>
      <c r="K47" s="120">
        <v>15948.5</v>
      </c>
      <c r="L47" s="120" t="s">
        <v>288</v>
      </c>
      <c r="M47" s="121" t="s">
        <v>184</v>
      </c>
      <c r="N47" s="121"/>
      <c r="O47" s="122" t="s">
        <v>233</v>
      </c>
      <c r="P47" s="123" t="s">
        <v>275</v>
      </c>
    </row>
    <row r="48" spans="1:16" ht="12.75" customHeight="1" thickBot="1">
      <c r="A48" s="111" t="str">
        <f t="shared" si="6"/>
        <v>BAVM 116 </v>
      </c>
      <c r="B48" s="29" t="str">
        <f t="shared" si="7"/>
        <v>II</v>
      </c>
      <c r="C48" s="111">
        <f t="shared" si="8"/>
        <v>48888.423999999999</v>
      </c>
      <c r="D48" s="13" t="str">
        <f t="shared" si="9"/>
        <v>vis</v>
      </c>
      <c r="E48" s="119">
        <f>VLOOKUP(C48,A!C$21:E$972,3,FALSE)</f>
        <v>18940.691056659729</v>
      </c>
      <c r="F48" s="29" t="s">
        <v>129</v>
      </c>
      <c r="G48" s="13" t="str">
        <f t="shared" si="10"/>
        <v>48888.424</v>
      </c>
      <c r="H48" s="111">
        <f t="shared" si="11"/>
        <v>18940.5</v>
      </c>
      <c r="I48" s="120" t="s">
        <v>289</v>
      </c>
      <c r="J48" s="121" t="s">
        <v>290</v>
      </c>
      <c r="K48" s="120">
        <v>18940.5</v>
      </c>
      <c r="L48" s="120" t="s">
        <v>291</v>
      </c>
      <c r="M48" s="121" t="s">
        <v>184</v>
      </c>
      <c r="N48" s="121"/>
      <c r="O48" s="122" t="s">
        <v>233</v>
      </c>
      <c r="P48" s="123" t="s">
        <v>275</v>
      </c>
    </row>
    <row r="49" spans="1:16" ht="12.75" customHeight="1" thickBot="1">
      <c r="A49" s="111" t="str">
        <f t="shared" si="6"/>
        <v>BAVM 116 </v>
      </c>
      <c r="B49" s="29" t="str">
        <f t="shared" si="7"/>
        <v>I</v>
      </c>
      <c r="C49" s="111">
        <f t="shared" si="8"/>
        <v>50301.429799999998</v>
      </c>
      <c r="D49" s="13" t="str">
        <f t="shared" si="9"/>
        <v>vis</v>
      </c>
      <c r="E49" s="119">
        <f>VLOOKUP(C49,A!C$21:E$972,3,FALSE)</f>
        <v>20878.241046409814</v>
      </c>
      <c r="F49" s="29" t="s">
        <v>129</v>
      </c>
      <c r="G49" s="13" t="str">
        <f t="shared" si="10"/>
        <v>50301.4298</v>
      </c>
      <c r="H49" s="111">
        <f t="shared" si="11"/>
        <v>20878</v>
      </c>
      <c r="I49" s="120" t="s">
        <v>292</v>
      </c>
      <c r="J49" s="121" t="s">
        <v>293</v>
      </c>
      <c r="K49" s="120">
        <v>20878</v>
      </c>
      <c r="L49" s="120" t="s">
        <v>294</v>
      </c>
      <c r="M49" s="121" t="s">
        <v>295</v>
      </c>
      <c r="N49" s="121" t="s">
        <v>296</v>
      </c>
      <c r="O49" s="122" t="s">
        <v>297</v>
      </c>
      <c r="P49" s="123" t="s">
        <v>275</v>
      </c>
    </row>
    <row r="50" spans="1:16" ht="12.75" customHeight="1" thickBot="1">
      <c r="A50" s="111" t="str">
        <f t="shared" si="6"/>
        <v>BAVM 116 </v>
      </c>
      <c r="B50" s="29" t="str">
        <f t="shared" si="7"/>
        <v>I</v>
      </c>
      <c r="C50" s="111">
        <f t="shared" si="8"/>
        <v>50379.465100000001</v>
      </c>
      <c r="D50" s="13" t="str">
        <f t="shared" si="9"/>
        <v>vis</v>
      </c>
      <c r="E50" s="119">
        <f>VLOOKUP(C50,A!C$21:E$972,3,FALSE)</f>
        <v>20985.245062044534</v>
      </c>
      <c r="F50" s="29" t="s">
        <v>129</v>
      </c>
      <c r="G50" s="13" t="str">
        <f t="shared" si="10"/>
        <v>50379.4651</v>
      </c>
      <c r="H50" s="111">
        <f t="shared" si="11"/>
        <v>20985</v>
      </c>
      <c r="I50" s="120" t="s">
        <v>298</v>
      </c>
      <c r="J50" s="121" t="s">
        <v>299</v>
      </c>
      <c r="K50" s="120">
        <v>20985</v>
      </c>
      <c r="L50" s="120" t="s">
        <v>300</v>
      </c>
      <c r="M50" s="121" t="s">
        <v>295</v>
      </c>
      <c r="N50" s="121" t="s">
        <v>296</v>
      </c>
      <c r="O50" s="122" t="s">
        <v>297</v>
      </c>
      <c r="P50" s="123" t="s">
        <v>275</v>
      </c>
    </row>
    <row r="51" spans="1:16" ht="12.75" customHeight="1" thickBot="1">
      <c r="A51" s="111" t="str">
        <f t="shared" si="6"/>
        <v>BAVM 116 </v>
      </c>
      <c r="B51" s="29" t="str">
        <f t="shared" si="7"/>
        <v>II</v>
      </c>
      <c r="C51" s="111">
        <f t="shared" si="8"/>
        <v>50380.559200000003</v>
      </c>
      <c r="D51" s="13" t="str">
        <f t="shared" si="9"/>
        <v>vis</v>
      </c>
      <c r="E51" s="119">
        <f>VLOOKUP(C51,A!C$21:E$972,3,FALSE)</f>
        <v>20986.745320177793</v>
      </c>
      <c r="F51" s="29" t="s">
        <v>129</v>
      </c>
      <c r="G51" s="13" t="str">
        <f t="shared" si="10"/>
        <v>50380.5592</v>
      </c>
      <c r="H51" s="111">
        <f t="shared" si="11"/>
        <v>20986.5</v>
      </c>
      <c r="I51" s="120" t="s">
        <v>301</v>
      </c>
      <c r="J51" s="121" t="s">
        <v>302</v>
      </c>
      <c r="K51" s="120">
        <v>20986.5</v>
      </c>
      <c r="L51" s="120" t="s">
        <v>303</v>
      </c>
      <c r="M51" s="121" t="s">
        <v>295</v>
      </c>
      <c r="N51" s="121" t="s">
        <v>296</v>
      </c>
      <c r="O51" s="122" t="s">
        <v>297</v>
      </c>
      <c r="P51" s="123" t="s">
        <v>275</v>
      </c>
    </row>
    <row r="52" spans="1:16" ht="12.75" customHeight="1" thickBot="1">
      <c r="A52" s="111" t="str">
        <f t="shared" si="6"/>
        <v>BAVM 116 </v>
      </c>
      <c r="B52" s="29" t="str">
        <f t="shared" si="7"/>
        <v>I</v>
      </c>
      <c r="C52" s="111">
        <f t="shared" si="8"/>
        <v>50423.222900000001</v>
      </c>
      <c r="D52" s="13" t="str">
        <f t="shared" si="9"/>
        <v>vis</v>
      </c>
      <c r="E52" s="119">
        <f>VLOOKUP(C52,A!C$21:E$972,3,FALSE)</f>
        <v>21045.246885774832</v>
      </c>
      <c r="F52" s="29" t="s">
        <v>129</v>
      </c>
      <c r="G52" s="13" t="str">
        <f t="shared" si="10"/>
        <v>50423.2229</v>
      </c>
      <c r="H52" s="111">
        <f t="shared" si="11"/>
        <v>21045</v>
      </c>
      <c r="I52" s="120" t="s">
        <v>304</v>
      </c>
      <c r="J52" s="121" t="s">
        <v>305</v>
      </c>
      <c r="K52" s="120">
        <v>21045</v>
      </c>
      <c r="L52" s="120" t="s">
        <v>306</v>
      </c>
      <c r="M52" s="121" t="s">
        <v>295</v>
      </c>
      <c r="N52" s="121" t="s">
        <v>296</v>
      </c>
      <c r="O52" s="122" t="s">
        <v>297</v>
      </c>
      <c r="P52" s="123" t="s">
        <v>275</v>
      </c>
    </row>
    <row r="53" spans="1:16" ht="12.75" customHeight="1" thickBot="1">
      <c r="A53" s="111" t="str">
        <f t="shared" si="6"/>
        <v>BAVM 116 </v>
      </c>
      <c r="B53" s="29" t="str">
        <f t="shared" si="7"/>
        <v>I</v>
      </c>
      <c r="C53" s="111">
        <f t="shared" si="8"/>
        <v>50716.392500000002</v>
      </c>
      <c r="D53" s="13" t="str">
        <f t="shared" si="9"/>
        <v>vis</v>
      </c>
      <c r="E53" s="119">
        <f>VLOOKUP(C53,A!C$21:E$972,3,FALSE)</f>
        <v>21447.248601178293</v>
      </c>
      <c r="F53" s="29" t="s">
        <v>129</v>
      </c>
      <c r="G53" s="13" t="str">
        <f t="shared" si="10"/>
        <v>50716.3925</v>
      </c>
      <c r="H53" s="111">
        <f t="shared" si="11"/>
        <v>21447</v>
      </c>
      <c r="I53" s="120" t="s">
        <v>307</v>
      </c>
      <c r="J53" s="121" t="s">
        <v>308</v>
      </c>
      <c r="K53" s="120">
        <v>21447</v>
      </c>
      <c r="L53" s="120" t="s">
        <v>309</v>
      </c>
      <c r="M53" s="121" t="s">
        <v>295</v>
      </c>
      <c r="N53" s="121" t="s">
        <v>296</v>
      </c>
      <c r="O53" s="122" t="s">
        <v>297</v>
      </c>
      <c r="P53" s="123" t="s">
        <v>275</v>
      </c>
    </row>
    <row r="54" spans="1:16" ht="12.75" customHeight="1" thickBot="1">
      <c r="A54" s="111" t="str">
        <f t="shared" si="6"/>
        <v>BAVM 116 </v>
      </c>
      <c r="B54" s="29" t="str">
        <f t="shared" si="7"/>
        <v>I</v>
      </c>
      <c r="C54" s="111">
        <f t="shared" si="8"/>
        <v>50718.584499999997</v>
      </c>
      <c r="D54" s="13" t="str">
        <f t="shared" si="9"/>
        <v>vis</v>
      </c>
      <c r="E54" s="119">
        <f>VLOOKUP(C54,A!C$21:E$972,3,FALSE)</f>
        <v>21450.254328102783</v>
      </c>
      <c r="F54" s="29" t="s">
        <v>129</v>
      </c>
      <c r="G54" s="13" t="str">
        <f t="shared" si="10"/>
        <v>50718.5845</v>
      </c>
      <c r="H54" s="111">
        <f t="shared" si="11"/>
        <v>21450</v>
      </c>
      <c r="I54" s="120" t="s">
        <v>310</v>
      </c>
      <c r="J54" s="121" t="s">
        <v>311</v>
      </c>
      <c r="K54" s="120">
        <v>21450</v>
      </c>
      <c r="L54" s="120" t="s">
        <v>312</v>
      </c>
      <c r="M54" s="121" t="s">
        <v>295</v>
      </c>
      <c r="N54" s="121" t="s">
        <v>296</v>
      </c>
      <c r="O54" s="122" t="s">
        <v>297</v>
      </c>
      <c r="P54" s="123" t="s">
        <v>275</v>
      </c>
    </row>
    <row r="55" spans="1:16" ht="12.75" customHeight="1" thickBot="1">
      <c r="A55" s="111" t="str">
        <f t="shared" si="6"/>
        <v>BAVM 116 </v>
      </c>
      <c r="B55" s="29" t="str">
        <f t="shared" si="7"/>
        <v>II</v>
      </c>
      <c r="C55" s="111">
        <f t="shared" si="8"/>
        <v>50728.429499999998</v>
      </c>
      <c r="D55" s="13" t="str">
        <f t="shared" si="9"/>
        <v>vis</v>
      </c>
      <c r="E55" s="119">
        <f>VLOOKUP(C55,A!C$21:E$972,3,FALSE)</f>
        <v>21463.754045973081</v>
      </c>
      <c r="F55" s="29" t="s">
        <v>129</v>
      </c>
      <c r="G55" s="13" t="str">
        <f t="shared" si="10"/>
        <v>50728.4295</v>
      </c>
      <c r="H55" s="111">
        <f t="shared" si="11"/>
        <v>21463.5</v>
      </c>
      <c r="I55" s="120" t="s">
        <v>313</v>
      </c>
      <c r="J55" s="121" t="s">
        <v>314</v>
      </c>
      <c r="K55" s="120">
        <v>21463.5</v>
      </c>
      <c r="L55" s="120" t="s">
        <v>315</v>
      </c>
      <c r="M55" s="121" t="s">
        <v>295</v>
      </c>
      <c r="N55" s="121" t="s">
        <v>296</v>
      </c>
      <c r="O55" s="122" t="s">
        <v>297</v>
      </c>
      <c r="P55" s="123" t="s">
        <v>275</v>
      </c>
    </row>
    <row r="56" spans="1:16" ht="12.75" customHeight="1" thickBot="1">
      <c r="A56" s="111" t="str">
        <f t="shared" si="6"/>
        <v>BAVM 116 </v>
      </c>
      <c r="B56" s="29" t="str">
        <f t="shared" si="7"/>
        <v>II</v>
      </c>
      <c r="C56" s="111">
        <f t="shared" si="8"/>
        <v>50739.366900000001</v>
      </c>
      <c r="D56" s="13" t="str">
        <f t="shared" si="9"/>
        <v>vis</v>
      </c>
      <c r="E56" s="119">
        <f>VLOOKUP(C56,A!C$21:E$972,3,FALSE)</f>
        <v>21478.751690892794</v>
      </c>
      <c r="F56" s="29" t="s">
        <v>129</v>
      </c>
      <c r="G56" s="13" t="str">
        <f t="shared" si="10"/>
        <v>50739.3669</v>
      </c>
      <c r="H56" s="111">
        <f t="shared" si="11"/>
        <v>21478.5</v>
      </c>
      <c r="I56" s="120" t="s">
        <v>316</v>
      </c>
      <c r="J56" s="121" t="s">
        <v>317</v>
      </c>
      <c r="K56" s="120">
        <v>21478.5</v>
      </c>
      <c r="L56" s="120" t="s">
        <v>318</v>
      </c>
      <c r="M56" s="121" t="s">
        <v>295</v>
      </c>
      <c r="N56" s="121" t="s">
        <v>296</v>
      </c>
      <c r="O56" s="122" t="s">
        <v>297</v>
      </c>
      <c r="P56" s="123" t="s">
        <v>275</v>
      </c>
    </row>
    <row r="57" spans="1:16" ht="12.75" customHeight="1" thickBot="1">
      <c r="A57" s="111" t="str">
        <f t="shared" si="6"/>
        <v>BAVM 116 </v>
      </c>
      <c r="B57" s="29" t="str">
        <f t="shared" si="7"/>
        <v>I</v>
      </c>
      <c r="C57" s="111">
        <f t="shared" si="8"/>
        <v>50754.319199999998</v>
      </c>
      <c r="D57" s="13" t="str">
        <f t="shared" si="9"/>
        <v>vis</v>
      </c>
      <c r="E57" s="119">
        <f>VLOOKUP(C57,A!C$21:E$972,3,FALSE)</f>
        <v>21499.254670223618</v>
      </c>
      <c r="F57" s="29" t="s">
        <v>129</v>
      </c>
      <c r="G57" s="13" t="str">
        <f t="shared" si="10"/>
        <v>50754.3192</v>
      </c>
      <c r="H57" s="111">
        <f t="shared" si="11"/>
        <v>21499</v>
      </c>
      <c r="I57" s="120" t="s">
        <v>319</v>
      </c>
      <c r="J57" s="121" t="s">
        <v>320</v>
      </c>
      <c r="K57" s="120">
        <v>21499</v>
      </c>
      <c r="L57" s="120" t="s">
        <v>321</v>
      </c>
      <c r="M57" s="121" t="s">
        <v>295</v>
      </c>
      <c r="N57" s="121" t="s">
        <v>296</v>
      </c>
      <c r="O57" s="122" t="s">
        <v>297</v>
      </c>
      <c r="P57" s="123" t="s">
        <v>275</v>
      </c>
    </row>
    <row r="58" spans="1:16" ht="12.75" customHeight="1" thickBot="1">
      <c r="A58" s="111" t="str">
        <f t="shared" si="6"/>
        <v>BAVM 116 </v>
      </c>
      <c r="B58" s="29" t="str">
        <f t="shared" si="7"/>
        <v>II</v>
      </c>
      <c r="C58" s="111">
        <f t="shared" si="8"/>
        <v>50755.413</v>
      </c>
      <c r="D58" s="13" t="str">
        <f t="shared" si="9"/>
        <v>vis</v>
      </c>
      <c r="E58" s="119">
        <f>VLOOKUP(C58,A!C$21:E$972,3,FALSE)</f>
        <v>21500.754516989138</v>
      </c>
      <c r="F58" s="29" t="s">
        <v>129</v>
      </c>
      <c r="G58" s="13" t="str">
        <f t="shared" si="10"/>
        <v>50755.4130</v>
      </c>
      <c r="H58" s="111">
        <f t="shared" si="11"/>
        <v>21500.5</v>
      </c>
      <c r="I58" s="120" t="s">
        <v>322</v>
      </c>
      <c r="J58" s="121" t="s">
        <v>323</v>
      </c>
      <c r="K58" s="120">
        <v>21500.5</v>
      </c>
      <c r="L58" s="120" t="s">
        <v>324</v>
      </c>
      <c r="M58" s="121" t="s">
        <v>295</v>
      </c>
      <c r="N58" s="121" t="s">
        <v>296</v>
      </c>
      <c r="O58" s="122" t="s">
        <v>297</v>
      </c>
      <c r="P58" s="123" t="s">
        <v>275</v>
      </c>
    </row>
    <row r="59" spans="1:16" ht="12.75" customHeight="1" thickBot="1">
      <c r="A59" s="111" t="str">
        <f t="shared" si="6"/>
        <v>BAVM 116 </v>
      </c>
      <c r="B59" s="29" t="str">
        <f t="shared" si="7"/>
        <v>I</v>
      </c>
      <c r="C59" s="111">
        <f t="shared" si="8"/>
        <v>50756.5069</v>
      </c>
      <c r="D59" s="13" t="str">
        <f t="shared" si="9"/>
        <v>vis</v>
      </c>
      <c r="E59" s="119">
        <f>VLOOKUP(C59,A!C$21:E$972,3,FALSE)</f>
        <v>21502.254500877236</v>
      </c>
      <c r="F59" s="29" t="s">
        <v>129</v>
      </c>
      <c r="G59" s="13" t="str">
        <f t="shared" si="10"/>
        <v>50756.5069</v>
      </c>
      <c r="H59" s="111">
        <f t="shared" si="11"/>
        <v>21502</v>
      </c>
      <c r="I59" s="120" t="s">
        <v>325</v>
      </c>
      <c r="J59" s="121" t="s">
        <v>326</v>
      </c>
      <c r="K59" s="120">
        <v>21502</v>
      </c>
      <c r="L59" s="120" t="s">
        <v>324</v>
      </c>
      <c r="M59" s="121" t="s">
        <v>295</v>
      </c>
      <c r="N59" s="121" t="s">
        <v>296</v>
      </c>
      <c r="O59" s="122" t="s">
        <v>297</v>
      </c>
      <c r="P59" s="123" t="s">
        <v>275</v>
      </c>
    </row>
    <row r="60" spans="1:16" ht="12.75" customHeight="1" thickBot="1">
      <c r="A60" s="111" t="str">
        <f t="shared" si="6"/>
        <v> BBS 117 </v>
      </c>
      <c r="B60" s="29" t="str">
        <f t="shared" si="7"/>
        <v>II</v>
      </c>
      <c r="C60" s="111">
        <f t="shared" si="8"/>
        <v>50863.348100000003</v>
      </c>
      <c r="D60" s="13" t="str">
        <f t="shared" si="9"/>
        <v>vis</v>
      </c>
      <c r="E60" s="119">
        <f>VLOOKUP(C60,A!C$21:E$972,3,FALSE)</f>
        <v>21648.757909401738</v>
      </c>
      <c r="F60" s="29" t="s">
        <v>129</v>
      </c>
      <c r="G60" s="13" t="str">
        <f t="shared" si="10"/>
        <v>50863.3481</v>
      </c>
      <c r="H60" s="111">
        <f t="shared" si="11"/>
        <v>21648.5</v>
      </c>
      <c r="I60" s="120" t="s">
        <v>327</v>
      </c>
      <c r="J60" s="121" t="s">
        <v>328</v>
      </c>
      <c r="K60" s="120">
        <v>21648.5</v>
      </c>
      <c r="L60" s="120" t="s">
        <v>329</v>
      </c>
      <c r="M60" s="121" t="s">
        <v>295</v>
      </c>
      <c r="N60" s="121" t="s">
        <v>330</v>
      </c>
      <c r="O60" s="122" t="s">
        <v>331</v>
      </c>
      <c r="P60" s="122" t="s">
        <v>332</v>
      </c>
    </row>
    <row r="61" spans="1:16" ht="12.75" customHeight="1" thickBot="1">
      <c r="A61" s="111" t="str">
        <f t="shared" si="6"/>
        <v>BAVM 116 </v>
      </c>
      <c r="B61" s="29" t="str">
        <f t="shared" si="7"/>
        <v>II</v>
      </c>
      <c r="C61" s="111">
        <f t="shared" si="8"/>
        <v>51100.373</v>
      </c>
      <c r="D61" s="13" t="str">
        <f t="shared" si="9"/>
        <v>vis</v>
      </c>
      <c r="E61" s="119">
        <f>VLOOKUP(C61,A!C$21:E$972,3,FALSE)</f>
        <v>21973.77256437733</v>
      </c>
      <c r="F61" s="29" t="s">
        <v>129</v>
      </c>
      <c r="G61" s="13" t="str">
        <f t="shared" si="10"/>
        <v>51100.373</v>
      </c>
      <c r="H61" s="111">
        <f t="shared" si="11"/>
        <v>21973.5</v>
      </c>
      <c r="I61" s="120" t="s">
        <v>333</v>
      </c>
      <c r="J61" s="121" t="s">
        <v>334</v>
      </c>
      <c r="K61" s="120">
        <v>21973.5</v>
      </c>
      <c r="L61" s="120" t="s">
        <v>335</v>
      </c>
      <c r="M61" s="121" t="s">
        <v>295</v>
      </c>
      <c r="N61" s="121" t="s">
        <v>296</v>
      </c>
      <c r="O61" s="122" t="s">
        <v>297</v>
      </c>
      <c r="P61" s="123" t="s">
        <v>275</v>
      </c>
    </row>
    <row r="62" spans="1:16" ht="12.75" customHeight="1" thickBot="1">
      <c r="A62" s="111" t="str">
        <f t="shared" si="6"/>
        <v>BAVM 116 </v>
      </c>
      <c r="B62" s="29" t="str">
        <f t="shared" si="7"/>
        <v>I</v>
      </c>
      <c r="C62" s="111">
        <f t="shared" si="8"/>
        <v>51177.309800000003</v>
      </c>
      <c r="D62" s="13" t="str">
        <f t="shared" si="9"/>
        <v>vis</v>
      </c>
      <c r="E62" s="119">
        <f>VLOOKUP(C62,A!C$21:E$972,3,FALSE)</f>
        <v>22079.270288485335</v>
      </c>
      <c r="F62" s="29" t="s">
        <v>129</v>
      </c>
      <c r="G62" s="13" t="str">
        <f t="shared" si="10"/>
        <v>51177.3098</v>
      </c>
      <c r="H62" s="111">
        <f t="shared" si="11"/>
        <v>22079</v>
      </c>
      <c r="I62" s="120" t="s">
        <v>340</v>
      </c>
      <c r="J62" s="121" t="s">
        <v>341</v>
      </c>
      <c r="K62" s="120">
        <v>22079</v>
      </c>
      <c r="L62" s="120" t="s">
        <v>342</v>
      </c>
      <c r="M62" s="121" t="s">
        <v>295</v>
      </c>
      <c r="N62" s="121" t="s">
        <v>296</v>
      </c>
      <c r="O62" s="122" t="s">
        <v>297</v>
      </c>
      <c r="P62" s="123" t="s">
        <v>275</v>
      </c>
    </row>
    <row r="63" spans="1:16" ht="12.75" customHeight="1" thickBot="1">
      <c r="A63" s="111" t="str">
        <f t="shared" si="6"/>
        <v>BAVM 116 </v>
      </c>
      <c r="B63" s="29" t="str">
        <f t="shared" si="7"/>
        <v>I</v>
      </c>
      <c r="C63" s="111">
        <f t="shared" si="8"/>
        <v>51185.331599999998</v>
      </c>
      <c r="D63" s="13" t="str">
        <f t="shared" si="9"/>
        <v>vis</v>
      </c>
      <c r="E63" s="119">
        <f>VLOOKUP(C63,A!C$21:E$972,3,FALSE)</f>
        <v>22090.269987501269</v>
      </c>
      <c r="F63" s="29" t="s">
        <v>129</v>
      </c>
      <c r="G63" s="13" t="str">
        <f t="shared" si="10"/>
        <v>51185.3316</v>
      </c>
      <c r="H63" s="111">
        <f t="shared" si="11"/>
        <v>22090</v>
      </c>
      <c r="I63" s="120" t="s">
        <v>343</v>
      </c>
      <c r="J63" s="121" t="s">
        <v>344</v>
      </c>
      <c r="K63" s="120">
        <v>22090</v>
      </c>
      <c r="L63" s="120" t="s">
        <v>345</v>
      </c>
      <c r="M63" s="121" t="s">
        <v>295</v>
      </c>
      <c r="N63" s="121" t="s">
        <v>296</v>
      </c>
      <c r="O63" s="122" t="s">
        <v>297</v>
      </c>
      <c r="P63" s="123" t="s">
        <v>275</v>
      </c>
    </row>
    <row r="64" spans="1:16" ht="12.75" customHeight="1" thickBot="1">
      <c r="A64" s="111" t="str">
        <f t="shared" si="6"/>
        <v>OEJV 0074 </v>
      </c>
      <c r="B64" s="29" t="str">
        <f t="shared" si="7"/>
        <v>I</v>
      </c>
      <c r="C64" s="111">
        <f t="shared" si="8"/>
        <v>51796.484109999998</v>
      </c>
      <c r="D64" s="13" t="str">
        <f t="shared" si="9"/>
        <v>vis</v>
      </c>
      <c r="E64" s="119">
        <f>VLOOKUP(C64,A!C$21:E$972,3,FALSE)</f>
        <v>22928.298068834156</v>
      </c>
      <c r="F64" s="29" t="s">
        <v>129</v>
      </c>
      <c r="G64" s="13" t="str">
        <f t="shared" si="10"/>
        <v>51796.48411</v>
      </c>
      <c r="H64" s="111">
        <f t="shared" si="11"/>
        <v>22928</v>
      </c>
      <c r="I64" s="120" t="s">
        <v>346</v>
      </c>
      <c r="J64" s="121" t="s">
        <v>347</v>
      </c>
      <c r="K64" s="120">
        <v>22928</v>
      </c>
      <c r="L64" s="120" t="s">
        <v>348</v>
      </c>
      <c r="M64" s="121" t="s">
        <v>349</v>
      </c>
      <c r="N64" s="121" t="s">
        <v>296</v>
      </c>
      <c r="O64" s="122" t="s">
        <v>350</v>
      </c>
      <c r="P64" s="123" t="s">
        <v>351</v>
      </c>
    </row>
    <row r="65" spans="1:16" ht="12.75" customHeight="1" thickBot="1">
      <c r="A65" s="111" t="str">
        <f t="shared" si="6"/>
        <v>OEJV 0074 </v>
      </c>
      <c r="B65" s="29" t="str">
        <f t="shared" si="7"/>
        <v>I</v>
      </c>
      <c r="C65" s="111">
        <f t="shared" si="8"/>
        <v>51815.449000000001</v>
      </c>
      <c r="D65" s="13" t="str">
        <f t="shared" si="9"/>
        <v>vis</v>
      </c>
      <c r="E65" s="119">
        <f>VLOOKUP(C65,A!C$21:E$972,3,FALSE)</f>
        <v>22954.303215044536</v>
      </c>
      <c r="F65" s="29" t="s">
        <v>129</v>
      </c>
      <c r="G65" s="13" t="str">
        <f t="shared" si="10"/>
        <v>51815.44900</v>
      </c>
      <c r="H65" s="111">
        <f t="shared" si="11"/>
        <v>22954</v>
      </c>
      <c r="I65" s="120" t="s">
        <v>352</v>
      </c>
      <c r="J65" s="121" t="s">
        <v>353</v>
      </c>
      <c r="K65" s="120">
        <v>22954</v>
      </c>
      <c r="L65" s="120" t="s">
        <v>354</v>
      </c>
      <c r="M65" s="121" t="s">
        <v>349</v>
      </c>
      <c r="N65" s="121" t="s">
        <v>296</v>
      </c>
      <c r="O65" s="122" t="s">
        <v>350</v>
      </c>
      <c r="P65" s="123" t="s">
        <v>351</v>
      </c>
    </row>
    <row r="66" spans="1:16" ht="12.75" customHeight="1" thickBot="1">
      <c r="A66" s="111" t="str">
        <f t="shared" si="6"/>
        <v>IBVS 5371 </v>
      </c>
      <c r="B66" s="29" t="str">
        <f t="shared" si="7"/>
        <v>II</v>
      </c>
      <c r="C66" s="111">
        <f t="shared" si="8"/>
        <v>52537.823799999998</v>
      </c>
      <c r="D66" s="13" t="str">
        <f t="shared" si="9"/>
        <v>vis</v>
      </c>
      <c r="E66" s="119">
        <f>VLOOKUP(C66,A!C$21:E$972,3,FALSE)</f>
        <v>23944.842168483876</v>
      </c>
      <c r="F66" s="29" t="s">
        <v>129</v>
      </c>
      <c r="G66" s="13" t="str">
        <f t="shared" si="10"/>
        <v>52537.8238</v>
      </c>
      <c r="H66" s="111">
        <f t="shared" si="11"/>
        <v>23944.5</v>
      </c>
      <c r="I66" s="120" t="s">
        <v>363</v>
      </c>
      <c r="J66" s="121" t="s">
        <v>364</v>
      </c>
      <c r="K66" s="120">
        <v>23944.5</v>
      </c>
      <c r="L66" s="120" t="s">
        <v>365</v>
      </c>
      <c r="M66" s="121" t="s">
        <v>295</v>
      </c>
      <c r="N66" s="121" t="s">
        <v>330</v>
      </c>
      <c r="O66" s="122" t="s">
        <v>366</v>
      </c>
      <c r="P66" s="123" t="s">
        <v>367</v>
      </c>
    </row>
    <row r="67" spans="1:16" ht="12.75" customHeight="1" thickBot="1">
      <c r="A67" s="111" t="str">
        <f t="shared" si="6"/>
        <v>IBVS 5378 </v>
      </c>
      <c r="B67" s="29" t="str">
        <f t="shared" si="7"/>
        <v>I</v>
      </c>
      <c r="C67" s="111">
        <f t="shared" si="8"/>
        <v>52539.6463</v>
      </c>
      <c r="D67" s="13" t="str">
        <f t="shared" si="9"/>
        <v>vis</v>
      </c>
      <c r="E67" s="119">
        <f>VLOOKUP(C67,A!C$21:E$972,3,FALSE)</f>
        <v>23947.341227480181</v>
      </c>
      <c r="F67" s="29" t="s">
        <v>129</v>
      </c>
      <c r="G67" s="13" t="str">
        <f t="shared" si="10"/>
        <v>52539.6463</v>
      </c>
      <c r="H67" s="111">
        <f t="shared" si="11"/>
        <v>23947</v>
      </c>
      <c r="I67" s="120" t="s">
        <v>368</v>
      </c>
      <c r="J67" s="121" t="s">
        <v>369</v>
      </c>
      <c r="K67" s="120">
        <v>23947</v>
      </c>
      <c r="L67" s="120" t="s">
        <v>370</v>
      </c>
      <c r="M67" s="121" t="s">
        <v>295</v>
      </c>
      <c r="N67" s="121" t="s">
        <v>330</v>
      </c>
      <c r="O67" s="122" t="s">
        <v>371</v>
      </c>
      <c r="P67" s="123" t="s">
        <v>372</v>
      </c>
    </row>
    <row r="68" spans="1:16" ht="12.75" customHeight="1" thickBot="1">
      <c r="A68" s="111" t="str">
        <f t="shared" si="6"/>
        <v>BAVM 178 </v>
      </c>
      <c r="B68" s="29" t="str">
        <f t="shared" si="7"/>
        <v>II</v>
      </c>
      <c r="C68" s="111">
        <f t="shared" si="8"/>
        <v>53656.5723</v>
      </c>
      <c r="D68" s="13" t="str">
        <f t="shared" si="9"/>
        <v>vis</v>
      </c>
      <c r="E68" s="119">
        <f>VLOOKUP(C68,A!C$21:E$972,3,FALSE)</f>
        <v>25478.898960542287</v>
      </c>
      <c r="F68" s="29" t="s">
        <v>129</v>
      </c>
      <c r="G68" s="13" t="str">
        <f t="shared" si="10"/>
        <v>53656.5723</v>
      </c>
      <c r="H68" s="111">
        <f t="shared" si="11"/>
        <v>25478.5</v>
      </c>
      <c r="I68" s="120" t="s">
        <v>373</v>
      </c>
      <c r="J68" s="121" t="s">
        <v>374</v>
      </c>
      <c r="K68" s="120">
        <v>25478.5</v>
      </c>
      <c r="L68" s="120" t="s">
        <v>375</v>
      </c>
      <c r="M68" s="121" t="s">
        <v>349</v>
      </c>
      <c r="N68" s="121" t="s">
        <v>376</v>
      </c>
      <c r="O68" s="122" t="s">
        <v>377</v>
      </c>
      <c r="P68" s="123" t="s">
        <v>378</v>
      </c>
    </row>
    <row r="69" spans="1:16" ht="12.75" customHeight="1" thickBot="1">
      <c r="A69" s="111" t="str">
        <f t="shared" si="6"/>
        <v>BAVM 178 </v>
      </c>
      <c r="B69" s="29" t="str">
        <f t="shared" si="7"/>
        <v>I</v>
      </c>
      <c r="C69" s="111">
        <f t="shared" si="8"/>
        <v>53671.522599999997</v>
      </c>
      <c r="D69" s="13" t="str">
        <f t="shared" si="9"/>
        <v>vis</v>
      </c>
      <c r="E69" s="119">
        <f>VLOOKUP(C69,A!C$21:E$972,3,FALSE)</f>
        <v>25499.399197421535</v>
      </c>
      <c r="F69" s="29" t="s">
        <v>129</v>
      </c>
      <c r="G69" s="13" t="str">
        <f t="shared" si="10"/>
        <v>53671.5226</v>
      </c>
      <c r="H69" s="111">
        <f t="shared" si="11"/>
        <v>25499</v>
      </c>
      <c r="I69" s="120" t="s">
        <v>379</v>
      </c>
      <c r="J69" s="121" t="s">
        <v>380</v>
      </c>
      <c r="K69" s="120" t="s">
        <v>381</v>
      </c>
      <c r="L69" s="120" t="s">
        <v>382</v>
      </c>
      <c r="M69" s="121" t="s">
        <v>349</v>
      </c>
      <c r="N69" s="121" t="s">
        <v>376</v>
      </c>
      <c r="O69" s="122" t="s">
        <v>297</v>
      </c>
      <c r="P69" s="123" t="s">
        <v>378</v>
      </c>
    </row>
    <row r="70" spans="1:16" ht="12.75" customHeight="1" thickBot="1">
      <c r="A70" s="111" t="str">
        <f t="shared" si="6"/>
        <v>IBVS 5795 </v>
      </c>
      <c r="B70" s="29" t="str">
        <f t="shared" si="7"/>
        <v>I</v>
      </c>
      <c r="C70" s="111">
        <f t="shared" si="8"/>
        <v>54086.492899999997</v>
      </c>
      <c r="D70" s="13" t="str">
        <f t="shared" si="9"/>
        <v>vis</v>
      </c>
      <c r="E70" s="119">
        <f>VLOOKUP(C70,A!C$21:E$972,3,FALSE)</f>
        <v>26068.41717350599</v>
      </c>
      <c r="F70" s="29" t="s">
        <v>129</v>
      </c>
      <c r="G70" s="13" t="str">
        <f t="shared" si="10"/>
        <v>54086.4929</v>
      </c>
      <c r="H70" s="111">
        <f t="shared" si="11"/>
        <v>26068</v>
      </c>
      <c r="I70" s="120" t="s">
        <v>383</v>
      </c>
      <c r="J70" s="121" t="s">
        <v>384</v>
      </c>
      <c r="K70" s="120" t="s">
        <v>385</v>
      </c>
      <c r="L70" s="120" t="s">
        <v>386</v>
      </c>
      <c r="M70" s="121" t="s">
        <v>349</v>
      </c>
      <c r="N70" s="121" t="s">
        <v>296</v>
      </c>
      <c r="O70" s="122" t="s">
        <v>387</v>
      </c>
      <c r="P70" s="123" t="s">
        <v>388</v>
      </c>
    </row>
    <row r="71" spans="1:16" ht="12.75" customHeight="1" thickBot="1">
      <c r="A71" s="111" t="str">
        <f t="shared" si="6"/>
        <v>IBVS 5875 </v>
      </c>
      <c r="B71" s="29" t="str">
        <f t="shared" si="7"/>
        <v>II</v>
      </c>
      <c r="C71" s="111">
        <f t="shared" si="8"/>
        <v>54684.883800000003</v>
      </c>
      <c r="D71" s="13" t="str">
        <f t="shared" si="9"/>
        <v>vis</v>
      </c>
      <c r="E71" s="119">
        <f>VLOOKUP(C71,A!C$21:E$972,3,FALSE)</f>
        <v>26888.946206126773</v>
      </c>
      <c r="F71" s="29" t="s">
        <v>129</v>
      </c>
      <c r="G71" s="13" t="str">
        <f t="shared" si="10"/>
        <v>54684.8838</v>
      </c>
      <c r="H71" s="111">
        <f t="shared" si="11"/>
        <v>26888.5</v>
      </c>
      <c r="I71" s="120" t="s">
        <v>394</v>
      </c>
      <c r="J71" s="121" t="s">
        <v>395</v>
      </c>
      <c r="K71" s="120" t="s">
        <v>396</v>
      </c>
      <c r="L71" s="120" t="s">
        <v>397</v>
      </c>
      <c r="M71" s="121" t="s">
        <v>349</v>
      </c>
      <c r="N71" s="121" t="s">
        <v>79</v>
      </c>
      <c r="O71" s="122" t="s">
        <v>366</v>
      </c>
      <c r="P71" s="123" t="s">
        <v>398</v>
      </c>
    </row>
    <row r="72" spans="1:16" ht="12.75" customHeight="1" thickBot="1">
      <c r="A72" s="111" t="str">
        <f t="shared" si="6"/>
        <v>IBVS 5871 </v>
      </c>
      <c r="B72" s="29" t="str">
        <f t="shared" si="7"/>
        <v>II</v>
      </c>
      <c r="C72" s="111">
        <f t="shared" si="8"/>
        <v>54768.752</v>
      </c>
      <c r="D72" s="13" t="str">
        <f t="shared" si="9"/>
        <v>vis</v>
      </c>
      <c r="E72" s="119">
        <f>VLOOKUP(C72,A!C$21:E$972,3,FALSE)</f>
        <v>27003.948444652866</v>
      </c>
      <c r="F72" s="29" t="s">
        <v>129</v>
      </c>
      <c r="G72" s="13" t="str">
        <f t="shared" si="10"/>
        <v>54768.7520</v>
      </c>
      <c r="H72" s="111">
        <f t="shared" si="11"/>
        <v>27003.5</v>
      </c>
      <c r="I72" s="120" t="s">
        <v>399</v>
      </c>
      <c r="J72" s="121" t="s">
        <v>400</v>
      </c>
      <c r="K72" s="120" t="s">
        <v>401</v>
      </c>
      <c r="L72" s="120" t="s">
        <v>402</v>
      </c>
      <c r="M72" s="121" t="s">
        <v>349</v>
      </c>
      <c r="N72" s="121" t="s">
        <v>129</v>
      </c>
      <c r="O72" s="122" t="s">
        <v>331</v>
      </c>
      <c r="P72" s="123" t="s">
        <v>403</v>
      </c>
    </row>
    <row r="73" spans="1:16" ht="12.75" customHeight="1" thickBot="1">
      <c r="A73" s="111" t="str">
        <f t="shared" si="6"/>
        <v>BAVM 214 </v>
      </c>
      <c r="B73" s="29" t="str">
        <f t="shared" si="7"/>
        <v>I</v>
      </c>
      <c r="C73" s="111">
        <f t="shared" si="8"/>
        <v>55374.433400000002</v>
      </c>
      <c r="D73" s="13" t="str">
        <f t="shared" si="9"/>
        <v>vis</v>
      </c>
      <c r="E73" s="119">
        <f>VLOOKUP(C73,A!C$21:E$972,3,FALSE)</f>
        <v>27834.474398871753</v>
      </c>
      <c r="F73" s="29" t="s">
        <v>129</v>
      </c>
      <c r="G73" s="13" t="str">
        <f t="shared" si="10"/>
        <v>55374.4334</v>
      </c>
      <c r="H73" s="111">
        <f t="shared" si="11"/>
        <v>27834</v>
      </c>
      <c r="I73" s="120" t="s">
        <v>404</v>
      </c>
      <c r="J73" s="121" t="s">
        <v>405</v>
      </c>
      <c r="K73" s="120" t="s">
        <v>406</v>
      </c>
      <c r="L73" s="120" t="s">
        <v>407</v>
      </c>
      <c r="M73" s="121" t="s">
        <v>349</v>
      </c>
      <c r="N73" s="121" t="s">
        <v>376</v>
      </c>
      <c r="O73" s="122" t="s">
        <v>297</v>
      </c>
      <c r="P73" s="123" t="s">
        <v>408</v>
      </c>
    </row>
    <row r="74" spans="1:16" ht="12.75" customHeight="1" thickBot="1">
      <c r="A74" s="111" t="str">
        <f t="shared" si="6"/>
        <v>IBVS 5960 </v>
      </c>
      <c r="B74" s="29" t="str">
        <f t="shared" si="7"/>
        <v>II</v>
      </c>
      <c r="C74" s="111">
        <f t="shared" si="8"/>
        <v>55528.679799999998</v>
      </c>
      <c r="D74" s="13" t="str">
        <f t="shared" si="9"/>
        <v>CCD</v>
      </c>
      <c r="E74" s="119">
        <f>VLOOKUP(C74,A!C$21:E$972,3,FALSE)</f>
        <v>28045.981040061037</v>
      </c>
      <c r="F74" s="29" t="str">
        <f>LEFT(M74,1)</f>
        <v>C</v>
      </c>
      <c r="G74" s="13" t="str">
        <f t="shared" si="10"/>
        <v>55528.6798</v>
      </c>
      <c r="H74" s="111">
        <f t="shared" si="11"/>
        <v>28045.5</v>
      </c>
      <c r="I74" s="120" t="s">
        <v>421</v>
      </c>
      <c r="J74" s="121" t="s">
        <v>422</v>
      </c>
      <c r="K74" s="120" t="s">
        <v>423</v>
      </c>
      <c r="L74" s="120" t="s">
        <v>424</v>
      </c>
      <c r="M74" s="121" t="s">
        <v>349</v>
      </c>
      <c r="N74" s="121" t="s">
        <v>129</v>
      </c>
      <c r="O74" s="122" t="s">
        <v>331</v>
      </c>
      <c r="P74" s="123" t="s">
        <v>425</v>
      </c>
    </row>
    <row r="75" spans="1:16" ht="12.75" customHeight="1" thickBot="1">
      <c r="A75" s="111" t="str">
        <f t="shared" ref="A75:A92" si="12">P75</f>
        <v>OEJV 0160 </v>
      </c>
      <c r="B75" s="29" t="str">
        <f t="shared" ref="B75:B92" si="13">IF(H75=INT(H75),"I","II")</f>
        <v>I</v>
      </c>
      <c r="C75" s="111">
        <f t="shared" ref="C75:C92" si="14">1*G75</f>
        <v>55805.448420000001</v>
      </c>
      <c r="D75" s="13" t="str">
        <f t="shared" ref="D75:D92" si="15">VLOOKUP(F75,I$1:J$5,2,FALSE)</f>
        <v>CCD</v>
      </c>
      <c r="E75" s="119">
        <f>VLOOKUP(C75,A!C$21:E$972,3,FALSE)</f>
        <v>28425.493308760961</v>
      </c>
      <c r="F75" s="29" t="str">
        <f>LEFT(M75,1)</f>
        <v>C</v>
      </c>
      <c r="G75" s="13" t="str">
        <f t="shared" ref="G75:G92" si="16">MID(I75,3,LEN(I75)-3)</f>
        <v>55805.44842</v>
      </c>
      <c r="H75" s="111">
        <f t="shared" ref="H75:H92" si="17">1*K75</f>
        <v>28425</v>
      </c>
      <c r="I75" s="120" t="s">
        <v>426</v>
      </c>
      <c r="J75" s="121" t="s">
        <v>427</v>
      </c>
      <c r="K75" s="120" t="s">
        <v>428</v>
      </c>
      <c r="L75" s="120" t="s">
        <v>429</v>
      </c>
      <c r="M75" s="121" t="s">
        <v>349</v>
      </c>
      <c r="N75" s="121" t="s">
        <v>110</v>
      </c>
      <c r="O75" s="122" t="s">
        <v>413</v>
      </c>
      <c r="P75" s="123" t="s">
        <v>430</v>
      </c>
    </row>
    <row r="76" spans="1:16" ht="12.75" customHeight="1" thickBot="1">
      <c r="A76" s="111" t="str">
        <f t="shared" si="12"/>
        <v>OEJV 0160 </v>
      </c>
      <c r="B76" s="29" t="str">
        <f t="shared" si="13"/>
        <v>I</v>
      </c>
      <c r="C76" s="111">
        <f t="shared" si="14"/>
        <v>55805.448490000002</v>
      </c>
      <c r="D76" s="13" t="str">
        <f t="shared" si="15"/>
        <v>vis</v>
      </c>
      <c r="E76" s="119">
        <f>VLOOKUP(C76,A!C$21:E$972,3,FALSE)</f>
        <v>28425.493404746769</v>
      </c>
      <c r="F76" s="29" t="s">
        <v>129</v>
      </c>
      <c r="G76" s="13" t="str">
        <f t="shared" si="16"/>
        <v>55805.44849</v>
      </c>
      <c r="H76" s="111">
        <f t="shared" si="17"/>
        <v>28425</v>
      </c>
      <c r="I76" s="120" t="s">
        <v>431</v>
      </c>
      <c r="J76" s="121" t="s">
        <v>427</v>
      </c>
      <c r="K76" s="120" t="s">
        <v>428</v>
      </c>
      <c r="L76" s="120" t="s">
        <v>432</v>
      </c>
      <c r="M76" s="121" t="s">
        <v>349</v>
      </c>
      <c r="N76" s="121" t="s">
        <v>59</v>
      </c>
      <c r="O76" s="122" t="s">
        <v>413</v>
      </c>
      <c r="P76" s="123" t="s">
        <v>430</v>
      </c>
    </row>
    <row r="77" spans="1:16" ht="12.75" customHeight="1" thickBot="1">
      <c r="A77" s="111" t="str">
        <f t="shared" si="12"/>
        <v>OEJV 0160 </v>
      </c>
      <c r="B77" s="29" t="str">
        <f t="shared" si="13"/>
        <v>I</v>
      </c>
      <c r="C77" s="111">
        <f t="shared" si="14"/>
        <v>55805.448620000003</v>
      </c>
      <c r="D77" s="13" t="str">
        <f t="shared" si="15"/>
        <v>vis</v>
      </c>
      <c r="E77" s="119">
        <f>VLOOKUP(C77,A!C$21:E$972,3,FALSE)</f>
        <v>28425.493583006122</v>
      </c>
      <c r="F77" s="29" t="s">
        <v>129</v>
      </c>
      <c r="G77" s="13" t="str">
        <f t="shared" si="16"/>
        <v>55805.44862</v>
      </c>
      <c r="H77" s="111">
        <f t="shared" si="17"/>
        <v>28425</v>
      </c>
      <c r="I77" s="120" t="s">
        <v>433</v>
      </c>
      <c r="J77" s="121" t="s">
        <v>434</v>
      </c>
      <c r="K77" s="120" t="s">
        <v>428</v>
      </c>
      <c r="L77" s="120" t="s">
        <v>435</v>
      </c>
      <c r="M77" s="121" t="s">
        <v>349</v>
      </c>
      <c r="N77" s="121" t="s">
        <v>129</v>
      </c>
      <c r="O77" s="122" t="s">
        <v>413</v>
      </c>
      <c r="P77" s="123" t="s">
        <v>430</v>
      </c>
    </row>
    <row r="78" spans="1:16" ht="12.75" customHeight="1" thickBot="1">
      <c r="A78" s="111" t="str">
        <f t="shared" si="12"/>
        <v>OEJV 0160 </v>
      </c>
      <c r="B78" s="29" t="str">
        <f t="shared" si="13"/>
        <v>I</v>
      </c>
      <c r="C78" s="111">
        <f t="shared" si="14"/>
        <v>56158.430160000004</v>
      </c>
      <c r="D78" s="13" t="str">
        <f t="shared" si="15"/>
        <v>vis</v>
      </c>
      <c r="E78" s="119">
        <f>VLOOKUP(C78,A!C$21:E$972,3,FALSE)</f>
        <v>28909.510972891552</v>
      </c>
      <c r="F78" s="29" t="s">
        <v>129</v>
      </c>
      <c r="G78" s="13" t="str">
        <f t="shared" si="16"/>
        <v>56158.43016</v>
      </c>
      <c r="H78" s="111">
        <f t="shared" si="17"/>
        <v>28909</v>
      </c>
      <c r="I78" s="120" t="s">
        <v>441</v>
      </c>
      <c r="J78" s="121" t="s">
        <v>442</v>
      </c>
      <c r="K78" s="120">
        <v>28909</v>
      </c>
      <c r="L78" s="120" t="s">
        <v>443</v>
      </c>
      <c r="M78" s="121" t="s">
        <v>349</v>
      </c>
      <c r="N78" s="121" t="s">
        <v>129</v>
      </c>
      <c r="O78" s="122" t="s">
        <v>413</v>
      </c>
      <c r="P78" s="123" t="s">
        <v>430</v>
      </c>
    </row>
    <row r="79" spans="1:16" ht="12.75" customHeight="1" thickBot="1">
      <c r="A79" s="111" t="str">
        <f t="shared" si="12"/>
        <v>OEJV 0160 </v>
      </c>
      <c r="B79" s="29" t="str">
        <f t="shared" si="13"/>
        <v>I</v>
      </c>
      <c r="C79" s="111">
        <f t="shared" si="14"/>
        <v>56158.430509999998</v>
      </c>
      <c r="D79" s="13" t="str">
        <f t="shared" si="15"/>
        <v>vis</v>
      </c>
      <c r="E79" s="119">
        <f>VLOOKUP(C79,A!C$21:E$972,3,FALSE)</f>
        <v>28909.51145282057</v>
      </c>
      <c r="F79" s="29" t="s">
        <v>129</v>
      </c>
      <c r="G79" s="13" t="str">
        <f t="shared" si="16"/>
        <v>56158.43051</v>
      </c>
      <c r="H79" s="111">
        <f t="shared" si="17"/>
        <v>28909</v>
      </c>
      <c r="I79" s="120" t="s">
        <v>444</v>
      </c>
      <c r="J79" s="121" t="s">
        <v>442</v>
      </c>
      <c r="K79" s="120">
        <v>28909</v>
      </c>
      <c r="L79" s="120" t="s">
        <v>445</v>
      </c>
      <c r="M79" s="121" t="s">
        <v>349</v>
      </c>
      <c r="N79" s="121" t="s">
        <v>59</v>
      </c>
      <c r="O79" s="122" t="s">
        <v>413</v>
      </c>
      <c r="P79" s="123" t="s">
        <v>430</v>
      </c>
    </row>
    <row r="80" spans="1:16" ht="12.75" customHeight="1" thickBot="1">
      <c r="A80" s="111" t="str">
        <f t="shared" si="12"/>
        <v>OEJV 0160 </v>
      </c>
      <c r="B80" s="29" t="str">
        <f t="shared" si="13"/>
        <v>I</v>
      </c>
      <c r="C80" s="111">
        <f t="shared" si="14"/>
        <v>56158.431069999999</v>
      </c>
      <c r="D80" s="13" t="str">
        <f t="shared" si="15"/>
        <v>vis</v>
      </c>
      <c r="E80" s="119">
        <f>VLOOKUP(C80,A!C$21:E$972,3,FALSE)</f>
        <v>28909.512220707009</v>
      </c>
      <c r="F80" s="29" t="s">
        <v>129</v>
      </c>
      <c r="G80" s="13" t="str">
        <f t="shared" si="16"/>
        <v>56158.43107</v>
      </c>
      <c r="H80" s="111">
        <f t="shared" si="17"/>
        <v>28909</v>
      </c>
      <c r="I80" s="120" t="s">
        <v>446</v>
      </c>
      <c r="J80" s="121" t="s">
        <v>447</v>
      </c>
      <c r="K80" s="120">
        <v>28909</v>
      </c>
      <c r="L80" s="120" t="s">
        <v>448</v>
      </c>
      <c r="M80" s="121" t="s">
        <v>349</v>
      </c>
      <c r="N80" s="121" t="s">
        <v>110</v>
      </c>
      <c r="O80" s="122" t="s">
        <v>413</v>
      </c>
      <c r="P80" s="123" t="s">
        <v>430</v>
      </c>
    </row>
    <row r="81" spans="1:16" ht="12.75" customHeight="1" thickBot="1">
      <c r="A81" s="111" t="str">
        <f t="shared" si="12"/>
        <v>BAVM 231 </v>
      </c>
      <c r="B81" s="29" t="str">
        <f t="shared" si="13"/>
        <v>I</v>
      </c>
      <c r="C81" s="111">
        <f t="shared" si="14"/>
        <v>56158.434000000001</v>
      </c>
      <c r="D81" s="13" t="str">
        <f t="shared" si="15"/>
        <v>vis</v>
      </c>
      <c r="E81" s="119">
        <f>VLOOKUP(C81,A!C$21:E$972,3,FALSE)</f>
        <v>28909.51623839857</v>
      </c>
      <c r="F81" s="29" t="s">
        <v>129</v>
      </c>
      <c r="G81" s="13" t="str">
        <f t="shared" si="16"/>
        <v>56158.434</v>
      </c>
      <c r="H81" s="111">
        <f t="shared" si="17"/>
        <v>28909</v>
      </c>
      <c r="I81" s="120" t="s">
        <v>449</v>
      </c>
      <c r="J81" s="121" t="s">
        <v>450</v>
      </c>
      <c r="K81" s="120">
        <v>28909</v>
      </c>
      <c r="L81" s="120" t="s">
        <v>451</v>
      </c>
      <c r="M81" s="121" t="s">
        <v>349</v>
      </c>
      <c r="N81" s="121" t="s">
        <v>376</v>
      </c>
      <c r="O81" s="122" t="s">
        <v>297</v>
      </c>
      <c r="P81" s="123" t="s">
        <v>452</v>
      </c>
    </row>
    <row r="82" spans="1:16" ht="12.75" customHeight="1" thickBot="1">
      <c r="A82" s="111" t="str">
        <f t="shared" si="12"/>
        <v> JAAVSO 41;328 </v>
      </c>
      <c r="B82" s="29" t="str">
        <f t="shared" si="13"/>
        <v>I</v>
      </c>
      <c r="C82" s="111">
        <f t="shared" si="14"/>
        <v>56215.318299999999</v>
      </c>
      <c r="D82" s="13" t="str">
        <f t="shared" si="15"/>
        <v>vis</v>
      </c>
      <c r="E82" s="119">
        <f>VLOOKUP(C82,A!C$21:E$972,3,FALSE)</f>
        <v>28987.517457418289</v>
      </c>
      <c r="F82" s="29" t="s">
        <v>129</v>
      </c>
      <c r="G82" s="13" t="str">
        <f t="shared" si="16"/>
        <v>56215.3183</v>
      </c>
      <c r="H82" s="111">
        <f t="shared" si="17"/>
        <v>28987</v>
      </c>
      <c r="I82" s="120" t="s">
        <v>453</v>
      </c>
      <c r="J82" s="121" t="s">
        <v>454</v>
      </c>
      <c r="K82" s="120">
        <v>28987</v>
      </c>
      <c r="L82" s="120" t="s">
        <v>455</v>
      </c>
      <c r="M82" s="121" t="s">
        <v>349</v>
      </c>
      <c r="N82" s="121" t="s">
        <v>129</v>
      </c>
      <c r="O82" s="122" t="s">
        <v>456</v>
      </c>
      <c r="P82" s="122" t="s">
        <v>457</v>
      </c>
    </row>
    <row r="83" spans="1:16" ht="12.75" customHeight="1" thickBot="1">
      <c r="A83" s="111" t="str">
        <f t="shared" si="12"/>
        <v>BAVM 234 </v>
      </c>
      <c r="B83" s="29" t="str">
        <f t="shared" si="13"/>
        <v>II</v>
      </c>
      <c r="C83" s="111">
        <f t="shared" si="14"/>
        <v>56507.4015</v>
      </c>
      <c r="D83" s="13" t="str">
        <f t="shared" si="15"/>
        <v>vis</v>
      </c>
      <c r="E83" s="119">
        <f>VLOOKUP(C83,A!C$21:E$972,3,FALSE)</f>
        <v>29388.029473127055</v>
      </c>
      <c r="F83" s="29" t="s">
        <v>129</v>
      </c>
      <c r="G83" s="13" t="str">
        <f t="shared" si="16"/>
        <v>56507.4015</v>
      </c>
      <c r="H83" s="111">
        <f t="shared" si="17"/>
        <v>29387.5</v>
      </c>
      <c r="I83" s="120" t="s">
        <v>458</v>
      </c>
      <c r="J83" s="121" t="s">
        <v>459</v>
      </c>
      <c r="K83" s="120">
        <v>29387.5</v>
      </c>
      <c r="L83" s="120" t="s">
        <v>460</v>
      </c>
      <c r="M83" s="121" t="s">
        <v>349</v>
      </c>
      <c r="N83" s="121" t="s">
        <v>376</v>
      </c>
      <c r="O83" s="122" t="s">
        <v>297</v>
      </c>
      <c r="P83" s="123" t="s">
        <v>461</v>
      </c>
    </row>
    <row r="84" spans="1:16" ht="12.75" customHeight="1" thickBot="1">
      <c r="A84" s="111" t="str">
        <f t="shared" si="12"/>
        <v>OEJV 0160 </v>
      </c>
      <c r="B84" s="29" t="str">
        <f t="shared" si="13"/>
        <v>II</v>
      </c>
      <c r="C84" s="111">
        <f t="shared" si="14"/>
        <v>56558.45132</v>
      </c>
      <c r="D84" s="13" t="str">
        <f t="shared" si="15"/>
        <v>vis</v>
      </c>
      <c r="E84" s="119">
        <f>VLOOKUP(C84,A!C$21:E$972,3,FALSE)</f>
        <v>29458.030302718656</v>
      </c>
      <c r="F84" s="29" t="s">
        <v>129</v>
      </c>
      <c r="G84" s="13" t="str">
        <f t="shared" si="16"/>
        <v>56558.45132</v>
      </c>
      <c r="H84" s="111">
        <f t="shared" si="17"/>
        <v>29457.5</v>
      </c>
      <c r="I84" s="120" t="s">
        <v>462</v>
      </c>
      <c r="J84" s="121" t="s">
        <v>463</v>
      </c>
      <c r="K84" s="120">
        <v>29457.5</v>
      </c>
      <c r="L84" s="120" t="s">
        <v>464</v>
      </c>
      <c r="M84" s="121" t="s">
        <v>349</v>
      </c>
      <c r="N84" s="121" t="s">
        <v>129</v>
      </c>
      <c r="O84" s="122" t="s">
        <v>465</v>
      </c>
      <c r="P84" s="123" t="s">
        <v>430</v>
      </c>
    </row>
    <row r="85" spans="1:16" ht="12.75" customHeight="1" thickBot="1">
      <c r="A85" s="111" t="str">
        <f t="shared" si="12"/>
        <v> BBS 119 </v>
      </c>
      <c r="B85" s="29" t="str">
        <f t="shared" si="13"/>
        <v>I</v>
      </c>
      <c r="C85" s="111">
        <f t="shared" si="14"/>
        <v>51177.309000000001</v>
      </c>
      <c r="D85" s="13" t="str">
        <f t="shared" si="15"/>
        <v>vis</v>
      </c>
      <c r="E85" s="119" t="e">
        <f>VLOOKUP(C85,A!C$21:E$972,3,FALSE)</f>
        <v>#N/A</v>
      </c>
      <c r="F85" s="29" t="s">
        <v>129</v>
      </c>
      <c r="G85" s="13" t="str">
        <f t="shared" si="16"/>
        <v>51177.3090</v>
      </c>
      <c r="H85" s="111">
        <f t="shared" si="17"/>
        <v>22079</v>
      </c>
      <c r="I85" s="120" t="s">
        <v>336</v>
      </c>
      <c r="J85" s="121" t="s">
        <v>337</v>
      </c>
      <c r="K85" s="120">
        <v>22079</v>
      </c>
      <c r="L85" s="120" t="s">
        <v>338</v>
      </c>
      <c r="M85" s="121" t="s">
        <v>295</v>
      </c>
      <c r="N85" s="121" t="s">
        <v>330</v>
      </c>
      <c r="O85" s="122" t="s">
        <v>331</v>
      </c>
      <c r="P85" s="122" t="s">
        <v>339</v>
      </c>
    </row>
    <row r="86" spans="1:16" ht="12.75" customHeight="1" thickBot="1">
      <c r="A86" s="111" t="str">
        <f t="shared" si="12"/>
        <v> BBS 126 </v>
      </c>
      <c r="B86" s="29" t="str">
        <f t="shared" si="13"/>
        <v>II</v>
      </c>
      <c r="C86" s="111">
        <f t="shared" si="14"/>
        <v>52150.563399999999</v>
      </c>
      <c r="D86" s="13" t="str">
        <f t="shared" si="15"/>
        <v>vis</v>
      </c>
      <c r="E86" s="119">
        <f>VLOOKUP(C86,A!C$21:E$972,3,FALSE)</f>
        <v>23413.82072182696</v>
      </c>
      <c r="F86" s="29" t="s">
        <v>129</v>
      </c>
      <c r="G86" s="13" t="str">
        <f t="shared" si="16"/>
        <v>52150.5634</v>
      </c>
      <c r="H86" s="111">
        <f t="shared" si="17"/>
        <v>23413.5</v>
      </c>
      <c r="I86" s="120" t="s">
        <v>355</v>
      </c>
      <c r="J86" s="121" t="s">
        <v>356</v>
      </c>
      <c r="K86" s="120">
        <v>23413.5</v>
      </c>
      <c r="L86" s="120" t="s">
        <v>357</v>
      </c>
      <c r="M86" s="121" t="s">
        <v>295</v>
      </c>
      <c r="N86" s="121" t="s">
        <v>330</v>
      </c>
      <c r="O86" s="122" t="s">
        <v>331</v>
      </c>
      <c r="P86" s="122" t="s">
        <v>358</v>
      </c>
    </row>
    <row r="87" spans="1:16" ht="12.75" customHeight="1" thickBot="1">
      <c r="A87" s="111" t="str">
        <f t="shared" si="12"/>
        <v> BBS 127 </v>
      </c>
      <c r="B87" s="29" t="str">
        <f t="shared" si="13"/>
        <v>I</v>
      </c>
      <c r="C87" s="111">
        <f t="shared" si="14"/>
        <v>52279.286899999999</v>
      </c>
      <c r="D87" s="13" t="str">
        <f t="shared" si="15"/>
        <v>vis</v>
      </c>
      <c r="E87" s="119">
        <f>VLOOKUP(C87,A!C$21:E$972,3,FALSE)</f>
        <v>23590.329704384283</v>
      </c>
      <c r="F87" s="29" t="s">
        <v>129</v>
      </c>
      <c r="G87" s="13" t="str">
        <f t="shared" si="16"/>
        <v>52279.2869</v>
      </c>
      <c r="H87" s="111">
        <f t="shared" si="17"/>
        <v>23590</v>
      </c>
      <c r="I87" s="120" t="s">
        <v>359</v>
      </c>
      <c r="J87" s="121" t="s">
        <v>360</v>
      </c>
      <c r="K87" s="120">
        <v>23590</v>
      </c>
      <c r="L87" s="120" t="s">
        <v>361</v>
      </c>
      <c r="M87" s="121" t="s">
        <v>295</v>
      </c>
      <c r="N87" s="121" t="s">
        <v>330</v>
      </c>
      <c r="O87" s="122" t="s">
        <v>331</v>
      </c>
      <c r="P87" s="122" t="s">
        <v>362</v>
      </c>
    </row>
    <row r="88" spans="1:16" ht="12.75" customHeight="1" thickBot="1">
      <c r="A88" s="111" t="str">
        <f t="shared" si="12"/>
        <v>BAVM 193 </v>
      </c>
      <c r="B88" s="29" t="str">
        <f t="shared" si="13"/>
        <v>I</v>
      </c>
      <c r="C88" s="111">
        <f t="shared" si="14"/>
        <v>54388.4234</v>
      </c>
      <c r="D88" s="13" t="str">
        <f t="shared" si="15"/>
        <v>vis</v>
      </c>
      <c r="E88" s="119">
        <f>VLOOKUP(C88,A!C$21:E$972,3,FALSE)</f>
        <v>26482.432060904357</v>
      </c>
      <c r="F88" s="29" t="s">
        <v>129</v>
      </c>
      <c r="G88" s="13" t="str">
        <f t="shared" si="16"/>
        <v>54388.4234</v>
      </c>
      <c r="H88" s="111">
        <f t="shared" si="17"/>
        <v>26482</v>
      </c>
      <c r="I88" s="120" t="s">
        <v>389</v>
      </c>
      <c r="J88" s="121" t="s">
        <v>390</v>
      </c>
      <c r="K88" s="120" t="s">
        <v>391</v>
      </c>
      <c r="L88" s="120" t="s">
        <v>392</v>
      </c>
      <c r="M88" s="121" t="s">
        <v>349</v>
      </c>
      <c r="N88" s="121" t="s">
        <v>376</v>
      </c>
      <c r="O88" s="122" t="s">
        <v>297</v>
      </c>
      <c r="P88" s="123" t="s">
        <v>393</v>
      </c>
    </row>
    <row r="89" spans="1:16" ht="12.75" customHeight="1" thickBot="1">
      <c r="A89" s="111" t="str">
        <f t="shared" si="12"/>
        <v>OEJV 0137 </v>
      </c>
      <c r="B89" s="29" t="str">
        <f t="shared" si="13"/>
        <v>II</v>
      </c>
      <c r="C89" s="111">
        <f t="shared" si="14"/>
        <v>55483.463600000003</v>
      </c>
      <c r="D89" s="13" t="str">
        <f t="shared" si="15"/>
        <v>CCD</v>
      </c>
      <c r="E89" s="119" t="e">
        <f>VLOOKUP(C89,A!C$21:E$972,3,FALSE)</f>
        <v>#N/A</v>
      </c>
      <c r="F89" s="29" t="str">
        <f>LEFT(M89,1)</f>
        <v>C</v>
      </c>
      <c r="G89" s="13" t="str">
        <f t="shared" si="16"/>
        <v>55483.4636</v>
      </c>
      <c r="H89" s="111">
        <f t="shared" si="17"/>
        <v>27983.5</v>
      </c>
      <c r="I89" s="120" t="s">
        <v>409</v>
      </c>
      <c r="J89" s="121" t="s">
        <v>410</v>
      </c>
      <c r="K89" s="120" t="s">
        <v>411</v>
      </c>
      <c r="L89" s="120" t="s">
        <v>412</v>
      </c>
      <c r="M89" s="121" t="s">
        <v>349</v>
      </c>
      <c r="N89" s="121" t="s">
        <v>129</v>
      </c>
      <c r="O89" s="122" t="s">
        <v>413</v>
      </c>
      <c r="P89" s="123" t="s">
        <v>414</v>
      </c>
    </row>
    <row r="90" spans="1:16" ht="12.75" customHeight="1" thickBot="1">
      <c r="A90" s="111" t="str">
        <f t="shared" si="12"/>
        <v>OEJV 0137 </v>
      </c>
      <c r="B90" s="29" t="str">
        <f t="shared" si="13"/>
        <v>II</v>
      </c>
      <c r="C90" s="111">
        <f t="shared" si="14"/>
        <v>55483.464699999997</v>
      </c>
      <c r="D90" s="13" t="str">
        <f t="shared" si="15"/>
        <v>CCD</v>
      </c>
      <c r="E90" s="119" t="e">
        <f>VLOOKUP(C90,A!C$21:E$972,3,FALSE)</f>
        <v>#N/A</v>
      </c>
      <c r="F90" s="29" t="str">
        <f>LEFT(M90,1)</f>
        <v>C</v>
      </c>
      <c r="G90" s="13" t="str">
        <f t="shared" si="16"/>
        <v>55483.4647</v>
      </c>
      <c r="H90" s="111">
        <f t="shared" si="17"/>
        <v>27983.5</v>
      </c>
      <c r="I90" s="120" t="s">
        <v>415</v>
      </c>
      <c r="J90" s="121" t="s">
        <v>416</v>
      </c>
      <c r="K90" s="120" t="s">
        <v>411</v>
      </c>
      <c r="L90" s="120" t="s">
        <v>417</v>
      </c>
      <c r="M90" s="121" t="s">
        <v>349</v>
      </c>
      <c r="N90" s="121" t="s">
        <v>110</v>
      </c>
      <c r="O90" s="122" t="s">
        <v>413</v>
      </c>
      <c r="P90" s="123" t="s">
        <v>414</v>
      </c>
    </row>
    <row r="91" spans="1:16" ht="12.75" customHeight="1" thickBot="1">
      <c r="A91" s="111" t="str">
        <f t="shared" si="12"/>
        <v>OEJV 0137 </v>
      </c>
      <c r="B91" s="29" t="str">
        <f t="shared" si="13"/>
        <v>II</v>
      </c>
      <c r="C91" s="111">
        <f t="shared" si="14"/>
        <v>55483.465600000003</v>
      </c>
      <c r="D91" s="13" t="str">
        <f t="shared" si="15"/>
        <v>CCD</v>
      </c>
      <c r="E91" s="119" t="e">
        <f>VLOOKUP(C91,A!C$21:E$972,3,FALSE)</f>
        <v>#N/A</v>
      </c>
      <c r="F91" s="29" t="str">
        <f>LEFT(M91,1)</f>
        <v>C</v>
      </c>
      <c r="G91" s="13" t="str">
        <f t="shared" si="16"/>
        <v>55483.4656</v>
      </c>
      <c r="H91" s="111">
        <f t="shared" si="17"/>
        <v>27983.5</v>
      </c>
      <c r="I91" s="120" t="s">
        <v>418</v>
      </c>
      <c r="J91" s="121" t="s">
        <v>419</v>
      </c>
      <c r="K91" s="120" t="s">
        <v>411</v>
      </c>
      <c r="L91" s="120" t="s">
        <v>420</v>
      </c>
      <c r="M91" s="121" t="s">
        <v>349</v>
      </c>
      <c r="N91" s="121" t="s">
        <v>59</v>
      </c>
      <c r="O91" s="122" t="s">
        <v>413</v>
      </c>
      <c r="P91" s="123" t="s">
        <v>414</v>
      </c>
    </row>
    <row r="92" spans="1:16" ht="12.75" customHeight="1" thickBot="1">
      <c r="A92" s="111" t="str">
        <f t="shared" si="12"/>
        <v>BAVM 225 </v>
      </c>
      <c r="B92" s="29" t="str">
        <f t="shared" si="13"/>
        <v>II</v>
      </c>
      <c r="C92" s="111">
        <f t="shared" si="14"/>
        <v>55858.322800000002</v>
      </c>
      <c r="D92" s="13" t="str">
        <f t="shared" si="15"/>
        <v>vis</v>
      </c>
      <c r="E92" s="119">
        <f>VLOOKUP(C92,A!C$21:E$972,3,FALSE)</f>
        <v>28497.996022073989</v>
      </c>
      <c r="F92" s="29" t="s">
        <v>129</v>
      </c>
      <c r="G92" s="13" t="str">
        <f t="shared" si="16"/>
        <v>55858.3228</v>
      </c>
      <c r="H92" s="111">
        <f t="shared" si="17"/>
        <v>28497.5</v>
      </c>
      <c r="I92" s="120" t="s">
        <v>436</v>
      </c>
      <c r="J92" s="121" t="s">
        <v>437</v>
      </c>
      <c r="K92" s="120" t="s">
        <v>438</v>
      </c>
      <c r="L92" s="120" t="s">
        <v>439</v>
      </c>
      <c r="M92" s="121" t="s">
        <v>349</v>
      </c>
      <c r="N92" s="121" t="s">
        <v>376</v>
      </c>
      <c r="O92" s="122" t="s">
        <v>297</v>
      </c>
      <c r="P92" s="123" t="s">
        <v>440</v>
      </c>
    </row>
    <row r="93" spans="1:16">
      <c r="B93" s="29"/>
      <c r="F93" s="29"/>
    </row>
    <row r="94" spans="1:16">
      <c r="B94" s="29"/>
      <c r="F94" s="29"/>
    </row>
    <row r="95" spans="1:16">
      <c r="B95" s="29"/>
      <c r="F95" s="29"/>
    </row>
    <row r="96" spans="1:16">
      <c r="B96" s="29"/>
      <c r="F96" s="29"/>
    </row>
    <row r="97" spans="2:6">
      <c r="B97" s="29"/>
      <c r="F97" s="29"/>
    </row>
    <row r="98" spans="2:6">
      <c r="B98" s="29"/>
      <c r="F98" s="29"/>
    </row>
    <row r="99" spans="2:6">
      <c r="B99" s="29"/>
      <c r="F99" s="29"/>
    </row>
    <row r="100" spans="2:6">
      <c r="B100" s="29"/>
      <c r="F100" s="29"/>
    </row>
    <row r="101" spans="2:6">
      <c r="B101" s="29"/>
      <c r="F101" s="29"/>
    </row>
    <row r="102" spans="2:6">
      <c r="B102" s="29"/>
      <c r="F102" s="29"/>
    </row>
    <row r="103" spans="2:6">
      <c r="B103" s="29"/>
      <c r="F103" s="29"/>
    </row>
    <row r="104" spans="2:6">
      <c r="B104" s="29"/>
      <c r="F104" s="29"/>
    </row>
    <row r="105" spans="2:6">
      <c r="B105" s="29"/>
      <c r="F105" s="29"/>
    </row>
    <row r="106" spans="2:6">
      <c r="B106" s="29"/>
      <c r="F106" s="29"/>
    </row>
    <row r="107" spans="2:6">
      <c r="B107" s="29"/>
      <c r="F107" s="29"/>
    </row>
    <row r="108" spans="2:6">
      <c r="B108" s="29"/>
      <c r="F108" s="29"/>
    </row>
    <row r="109" spans="2:6">
      <c r="B109" s="29"/>
      <c r="F109" s="29"/>
    </row>
    <row r="110" spans="2:6">
      <c r="B110" s="29"/>
      <c r="F110" s="29"/>
    </row>
    <row r="111" spans="2:6">
      <c r="B111" s="29"/>
      <c r="F111" s="29"/>
    </row>
    <row r="112" spans="2:6">
      <c r="B112" s="29"/>
      <c r="F112" s="29"/>
    </row>
    <row r="113" spans="2:6">
      <c r="B113" s="29"/>
      <c r="F113" s="29"/>
    </row>
    <row r="114" spans="2:6">
      <c r="B114" s="29"/>
      <c r="F114" s="29"/>
    </row>
    <row r="115" spans="2:6">
      <c r="B115" s="29"/>
      <c r="F115" s="29"/>
    </row>
    <row r="116" spans="2:6">
      <c r="B116" s="29"/>
      <c r="F116" s="29"/>
    </row>
    <row r="117" spans="2:6">
      <c r="B117" s="29"/>
      <c r="F117" s="29"/>
    </row>
    <row r="118" spans="2:6">
      <c r="B118" s="29"/>
      <c r="F118" s="29"/>
    </row>
    <row r="119" spans="2:6">
      <c r="B119" s="29"/>
      <c r="F119" s="29"/>
    </row>
    <row r="120" spans="2:6">
      <c r="B120" s="29"/>
      <c r="F120" s="29"/>
    </row>
    <row r="121" spans="2:6">
      <c r="B121" s="29"/>
      <c r="F121" s="29"/>
    </row>
    <row r="122" spans="2:6">
      <c r="B122" s="29"/>
      <c r="F122" s="29"/>
    </row>
    <row r="123" spans="2:6">
      <c r="B123" s="29"/>
      <c r="F123" s="29"/>
    </row>
    <row r="124" spans="2:6">
      <c r="B124" s="29"/>
      <c r="F124" s="29"/>
    </row>
    <row r="125" spans="2:6">
      <c r="B125" s="29"/>
      <c r="F125" s="29"/>
    </row>
    <row r="126" spans="2:6">
      <c r="B126" s="29"/>
      <c r="F126" s="29"/>
    </row>
    <row r="127" spans="2:6">
      <c r="B127" s="29"/>
      <c r="F127" s="29"/>
    </row>
    <row r="128" spans="2:6">
      <c r="B128" s="29"/>
      <c r="F128" s="29"/>
    </row>
    <row r="129" spans="2:6">
      <c r="B129" s="29"/>
      <c r="F129" s="29"/>
    </row>
    <row r="130" spans="2:6">
      <c r="B130" s="29"/>
      <c r="F130" s="29"/>
    </row>
    <row r="131" spans="2:6">
      <c r="B131" s="29"/>
      <c r="F131" s="29"/>
    </row>
    <row r="132" spans="2:6">
      <c r="B132" s="29"/>
      <c r="F132" s="29"/>
    </row>
    <row r="133" spans="2:6">
      <c r="B133" s="29"/>
      <c r="F133" s="29"/>
    </row>
    <row r="134" spans="2:6">
      <c r="B134" s="29"/>
      <c r="F134" s="29"/>
    </row>
    <row r="135" spans="2:6">
      <c r="B135" s="29"/>
      <c r="F135" s="29"/>
    </row>
    <row r="136" spans="2:6">
      <c r="B136" s="29"/>
      <c r="F136" s="29"/>
    </row>
    <row r="137" spans="2:6">
      <c r="B137" s="29"/>
      <c r="F137" s="29"/>
    </row>
    <row r="138" spans="2:6">
      <c r="B138" s="29"/>
      <c r="F138" s="29"/>
    </row>
    <row r="139" spans="2:6">
      <c r="B139" s="29"/>
      <c r="F139" s="29"/>
    </row>
    <row r="140" spans="2:6">
      <c r="B140" s="29"/>
      <c r="F140" s="29"/>
    </row>
    <row r="141" spans="2:6">
      <c r="B141" s="29"/>
      <c r="F141" s="29"/>
    </row>
    <row r="142" spans="2:6">
      <c r="B142" s="29"/>
      <c r="F142" s="29"/>
    </row>
    <row r="143" spans="2:6">
      <c r="B143" s="29"/>
      <c r="F143" s="29"/>
    </row>
    <row r="144" spans="2:6">
      <c r="B144" s="29"/>
      <c r="F144" s="29"/>
    </row>
    <row r="145" spans="2:6">
      <c r="B145" s="29"/>
      <c r="F145" s="29"/>
    </row>
    <row r="146" spans="2:6">
      <c r="B146" s="29"/>
      <c r="F146" s="29"/>
    </row>
    <row r="147" spans="2:6">
      <c r="B147" s="29"/>
      <c r="F147" s="29"/>
    </row>
    <row r="148" spans="2:6">
      <c r="B148" s="29"/>
      <c r="F148" s="29"/>
    </row>
    <row r="149" spans="2:6">
      <c r="B149" s="29"/>
      <c r="F149" s="29"/>
    </row>
    <row r="150" spans="2:6">
      <c r="B150" s="29"/>
      <c r="F150" s="29"/>
    </row>
    <row r="151" spans="2:6">
      <c r="B151" s="29"/>
      <c r="F151" s="29"/>
    </row>
    <row r="152" spans="2:6">
      <c r="B152" s="29"/>
      <c r="F152" s="29"/>
    </row>
    <row r="153" spans="2:6">
      <c r="B153" s="29"/>
      <c r="F153" s="29"/>
    </row>
    <row r="154" spans="2:6">
      <c r="B154" s="29"/>
      <c r="F154" s="29"/>
    </row>
    <row r="155" spans="2:6">
      <c r="B155" s="29"/>
      <c r="F155" s="29"/>
    </row>
    <row r="156" spans="2:6">
      <c r="B156" s="29"/>
      <c r="F156" s="29"/>
    </row>
    <row r="157" spans="2:6">
      <c r="B157" s="29"/>
      <c r="F157" s="29"/>
    </row>
    <row r="158" spans="2:6">
      <c r="B158" s="29"/>
      <c r="F158" s="29"/>
    </row>
    <row r="159" spans="2:6">
      <c r="B159" s="29"/>
      <c r="F159" s="29"/>
    </row>
    <row r="160" spans="2:6">
      <c r="B160" s="29"/>
      <c r="F160" s="29"/>
    </row>
    <row r="161" spans="2:6">
      <c r="B161" s="29"/>
      <c r="F161" s="29"/>
    </row>
    <row r="162" spans="2:6">
      <c r="B162" s="29"/>
      <c r="F162" s="29"/>
    </row>
    <row r="163" spans="2:6">
      <c r="B163" s="29"/>
      <c r="F163" s="29"/>
    </row>
    <row r="164" spans="2:6">
      <c r="B164" s="29"/>
      <c r="F164" s="29"/>
    </row>
    <row r="165" spans="2:6">
      <c r="B165" s="29"/>
      <c r="F165" s="29"/>
    </row>
    <row r="166" spans="2:6">
      <c r="B166" s="29"/>
      <c r="F166" s="29"/>
    </row>
    <row r="167" spans="2:6">
      <c r="B167" s="29"/>
      <c r="F167" s="29"/>
    </row>
    <row r="168" spans="2:6">
      <c r="B168" s="29"/>
      <c r="F168" s="29"/>
    </row>
    <row r="169" spans="2:6">
      <c r="B169" s="29"/>
      <c r="F169" s="29"/>
    </row>
    <row r="170" spans="2:6">
      <c r="B170" s="29"/>
      <c r="F170" s="29"/>
    </row>
    <row r="171" spans="2:6">
      <c r="B171" s="29"/>
      <c r="F171" s="29"/>
    </row>
    <row r="172" spans="2:6">
      <c r="B172" s="29"/>
      <c r="F172" s="29"/>
    </row>
    <row r="173" spans="2:6">
      <c r="B173" s="29"/>
      <c r="F173" s="29"/>
    </row>
    <row r="174" spans="2:6">
      <c r="B174" s="29"/>
      <c r="F174" s="29"/>
    </row>
    <row r="175" spans="2:6">
      <c r="B175" s="29"/>
      <c r="F175" s="29"/>
    </row>
    <row r="176" spans="2:6">
      <c r="B176" s="29"/>
      <c r="F176" s="29"/>
    </row>
    <row r="177" spans="2:6">
      <c r="B177" s="29"/>
      <c r="F177" s="29"/>
    </row>
    <row r="178" spans="2:6">
      <c r="B178" s="29"/>
      <c r="F178" s="29"/>
    </row>
    <row r="179" spans="2:6">
      <c r="B179" s="29"/>
      <c r="F179" s="29"/>
    </row>
    <row r="180" spans="2:6">
      <c r="B180" s="29"/>
      <c r="F180" s="29"/>
    </row>
    <row r="181" spans="2:6">
      <c r="B181" s="29"/>
      <c r="F181" s="29"/>
    </row>
    <row r="182" spans="2:6">
      <c r="B182" s="29"/>
      <c r="F182" s="29"/>
    </row>
    <row r="183" spans="2:6">
      <c r="B183" s="29"/>
      <c r="F183" s="29"/>
    </row>
    <row r="184" spans="2:6">
      <c r="B184" s="29"/>
      <c r="F184" s="29"/>
    </row>
    <row r="185" spans="2:6">
      <c r="B185" s="29"/>
      <c r="F185" s="29"/>
    </row>
    <row r="186" spans="2:6">
      <c r="B186" s="29"/>
      <c r="F186" s="29"/>
    </row>
    <row r="187" spans="2:6">
      <c r="B187" s="29"/>
      <c r="F187" s="29"/>
    </row>
    <row r="188" spans="2:6">
      <c r="B188" s="29"/>
      <c r="F188" s="29"/>
    </row>
    <row r="189" spans="2:6">
      <c r="B189" s="29"/>
      <c r="F189" s="29"/>
    </row>
    <row r="190" spans="2:6">
      <c r="B190" s="29"/>
      <c r="F190" s="29"/>
    </row>
    <row r="191" spans="2:6">
      <c r="B191" s="29"/>
      <c r="F191" s="29"/>
    </row>
    <row r="192" spans="2:6">
      <c r="B192" s="29"/>
      <c r="F192" s="29"/>
    </row>
    <row r="193" spans="2:6">
      <c r="B193" s="29"/>
      <c r="F193" s="29"/>
    </row>
    <row r="194" spans="2:6">
      <c r="B194" s="29"/>
      <c r="F194" s="29"/>
    </row>
    <row r="195" spans="2:6">
      <c r="B195" s="29"/>
      <c r="F195" s="29"/>
    </row>
    <row r="196" spans="2:6">
      <c r="B196" s="29"/>
      <c r="F196" s="29"/>
    </row>
    <row r="197" spans="2:6">
      <c r="B197" s="29"/>
      <c r="F197" s="29"/>
    </row>
    <row r="198" spans="2:6">
      <c r="B198" s="29"/>
      <c r="F198" s="29"/>
    </row>
    <row r="199" spans="2:6">
      <c r="B199" s="29"/>
      <c r="F199" s="29"/>
    </row>
    <row r="200" spans="2:6">
      <c r="B200" s="29"/>
      <c r="F200" s="29"/>
    </row>
    <row r="201" spans="2:6">
      <c r="B201" s="29"/>
      <c r="F201" s="29"/>
    </row>
    <row r="202" spans="2:6">
      <c r="B202" s="29"/>
      <c r="F202" s="29"/>
    </row>
    <row r="203" spans="2:6">
      <c r="B203" s="29"/>
      <c r="F203" s="29"/>
    </row>
    <row r="204" spans="2:6">
      <c r="B204" s="29"/>
      <c r="F204" s="29"/>
    </row>
    <row r="205" spans="2:6">
      <c r="B205" s="29"/>
      <c r="F205" s="29"/>
    </row>
    <row r="206" spans="2:6">
      <c r="B206" s="29"/>
      <c r="F206" s="29"/>
    </row>
    <row r="207" spans="2:6">
      <c r="B207" s="29"/>
      <c r="F207" s="29"/>
    </row>
    <row r="208" spans="2:6">
      <c r="B208" s="29"/>
      <c r="F208" s="29"/>
    </row>
    <row r="209" spans="2:6">
      <c r="B209" s="29"/>
      <c r="F209" s="29"/>
    </row>
    <row r="210" spans="2:6">
      <c r="B210" s="29"/>
      <c r="F210" s="29"/>
    </row>
    <row r="211" spans="2:6">
      <c r="B211" s="29"/>
      <c r="F211" s="29"/>
    </row>
    <row r="212" spans="2:6">
      <c r="B212" s="29"/>
      <c r="F212" s="29"/>
    </row>
    <row r="213" spans="2:6">
      <c r="B213" s="29"/>
      <c r="F213" s="29"/>
    </row>
    <row r="214" spans="2:6">
      <c r="B214" s="29"/>
      <c r="F214" s="29"/>
    </row>
    <row r="215" spans="2:6">
      <c r="B215" s="29"/>
      <c r="F215" s="29"/>
    </row>
    <row r="216" spans="2:6">
      <c r="B216" s="29"/>
      <c r="F216" s="29"/>
    </row>
    <row r="217" spans="2:6">
      <c r="B217" s="29"/>
      <c r="F217" s="29"/>
    </row>
    <row r="218" spans="2:6">
      <c r="B218" s="29"/>
      <c r="F218" s="29"/>
    </row>
    <row r="219" spans="2:6">
      <c r="B219" s="29"/>
      <c r="F219" s="29"/>
    </row>
    <row r="220" spans="2:6">
      <c r="B220" s="29"/>
      <c r="F220" s="29"/>
    </row>
    <row r="221" spans="2:6">
      <c r="B221" s="29"/>
      <c r="F221" s="29"/>
    </row>
    <row r="222" spans="2:6">
      <c r="B222" s="29"/>
      <c r="F222" s="29"/>
    </row>
    <row r="223" spans="2:6">
      <c r="B223" s="29"/>
      <c r="F223" s="29"/>
    </row>
    <row r="224" spans="2:6">
      <c r="B224" s="29"/>
      <c r="F224" s="29"/>
    </row>
    <row r="225" spans="2:6">
      <c r="B225" s="29"/>
      <c r="F225" s="29"/>
    </row>
    <row r="226" spans="2:6">
      <c r="B226" s="29"/>
      <c r="F226" s="29"/>
    </row>
    <row r="227" spans="2:6">
      <c r="B227" s="29"/>
      <c r="F227" s="29"/>
    </row>
    <row r="228" spans="2:6">
      <c r="B228" s="29"/>
      <c r="F228" s="29"/>
    </row>
    <row r="229" spans="2:6">
      <c r="B229" s="29"/>
      <c r="F229" s="29"/>
    </row>
    <row r="230" spans="2:6">
      <c r="B230" s="29"/>
      <c r="F230" s="29"/>
    </row>
    <row r="231" spans="2:6">
      <c r="B231" s="29"/>
      <c r="F231" s="29"/>
    </row>
    <row r="232" spans="2:6">
      <c r="B232" s="29"/>
      <c r="F232" s="29"/>
    </row>
    <row r="233" spans="2:6">
      <c r="B233" s="29"/>
      <c r="F233" s="29"/>
    </row>
    <row r="234" spans="2:6">
      <c r="B234" s="29"/>
      <c r="F234" s="29"/>
    </row>
    <row r="235" spans="2:6">
      <c r="B235" s="29"/>
      <c r="F235" s="29"/>
    </row>
    <row r="236" spans="2:6">
      <c r="B236" s="29"/>
      <c r="F236" s="29"/>
    </row>
    <row r="237" spans="2:6">
      <c r="B237" s="29"/>
      <c r="F237" s="29"/>
    </row>
    <row r="238" spans="2:6">
      <c r="B238" s="29"/>
      <c r="F238" s="29"/>
    </row>
    <row r="239" spans="2:6">
      <c r="B239" s="29"/>
      <c r="F239" s="29"/>
    </row>
    <row r="240" spans="2:6">
      <c r="B240" s="29"/>
      <c r="F240" s="29"/>
    </row>
    <row r="241" spans="2:6">
      <c r="B241" s="29"/>
      <c r="F241" s="29"/>
    </row>
    <row r="242" spans="2:6">
      <c r="B242" s="29"/>
      <c r="F242" s="29"/>
    </row>
    <row r="243" spans="2:6">
      <c r="B243" s="29"/>
      <c r="F243" s="29"/>
    </row>
    <row r="244" spans="2:6">
      <c r="B244" s="29"/>
      <c r="F244" s="29"/>
    </row>
    <row r="245" spans="2:6">
      <c r="B245" s="29"/>
      <c r="F245" s="29"/>
    </row>
    <row r="246" spans="2:6">
      <c r="B246" s="29"/>
      <c r="F246" s="29"/>
    </row>
    <row r="247" spans="2:6">
      <c r="B247" s="29"/>
      <c r="F247" s="29"/>
    </row>
    <row r="248" spans="2:6">
      <c r="B248" s="29"/>
      <c r="F248" s="29"/>
    </row>
    <row r="249" spans="2:6">
      <c r="B249" s="29"/>
      <c r="F249" s="29"/>
    </row>
    <row r="250" spans="2:6">
      <c r="B250" s="29"/>
      <c r="F250" s="29"/>
    </row>
    <row r="251" spans="2:6">
      <c r="B251" s="29"/>
      <c r="F251" s="29"/>
    </row>
    <row r="252" spans="2:6">
      <c r="B252" s="29"/>
      <c r="F252" s="29"/>
    </row>
    <row r="253" spans="2:6">
      <c r="B253" s="29"/>
      <c r="F253" s="29"/>
    </row>
    <row r="254" spans="2:6">
      <c r="B254" s="29"/>
      <c r="F254" s="29"/>
    </row>
    <row r="255" spans="2:6">
      <c r="B255" s="29"/>
      <c r="F255" s="29"/>
    </row>
    <row r="256" spans="2:6">
      <c r="B256" s="29"/>
      <c r="F256" s="29"/>
    </row>
    <row r="257" spans="2:6">
      <c r="B257" s="29"/>
      <c r="F257" s="29"/>
    </row>
    <row r="258" spans="2:6">
      <c r="B258" s="29"/>
      <c r="F258" s="29"/>
    </row>
    <row r="259" spans="2:6">
      <c r="B259" s="29"/>
      <c r="F259" s="29"/>
    </row>
    <row r="260" spans="2:6">
      <c r="B260" s="29"/>
      <c r="F260" s="29"/>
    </row>
    <row r="261" spans="2:6">
      <c r="B261" s="29"/>
      <c r="F261" s="29"/>
    </row>
    <row r="262" spans="2:6">
      <c r="B262" s="29"/>
      <c r="F262" s="29"/>
    </row>
    <row r="263" spans="2:6">
      <c r="B263" s="29"/>
      <c r="F263" s="29"/>
    </row>
    <row r="264" spans="2:6">
      <c r="B264" s="29"/>
      <c r="F264" s="29"/>
    </row>
    <row r="265" spans="2:6">
      <c r="B265" s="29"/>
      <c r="F265" s="29"/>
    </row>
    <row r="266" spans="2:6">
      <c r="B266" s="29"/>
      <c r="F266" s="29"/>
    </row>
    <row r="267" spans="2:6">
      <c r="B267" s="29"/>
      <c r="F267" s="29"/>
    </row>
    <row r="268" spans="2:6">
      <c r="B268" s="29"/>
      <c r="F268" s="29"/>
    </row>
    <row r="269" spans="2:6">
      <c r="B269" s="29"/>
      <c r="F269" s="29"/>
    </row>
    <row r="270" spans="2:6">
      <c r="B270" s="29"/>
      <c r="F270" s="29"/>
    </row>
    <row r="271" spans="2:6">
      <c r="B271" s="29"/>
      <c r="F271" s="29"/>
    </row>
    <row r="272" spans="2:6">
      <c r="B272" s="29"/>
      <c r="F272" s="29"/>
    </row>
    <row r="273" spans="2:6">
      <c r="B273" s="29"/>
      <c r="F273" s="29"/>
    </row>
    <row r="274" spans="2:6">
      <c r="B274" s="29"/>
      <c r="F274" s="29"/>
    </row>
    <row r="275" spans="2:6">
      <c r="B275" s="29"/>
      <c r="F275" s="29"/>
    </row>
    <row r="276" spans="2:6">
      <c r="B276" s="29"/>
      <c r="F276" s="29"/>
    </row>
    <row r="277" spans="2:6">
      <c r="B277" s="29"/>
      <c r="F277" s="29"/>
    </row>
    <row r="278" spans="2:6">
      <c r="B278" s="29"/>
      <c r="F278" s="29"/>
    </row>
    <row r="279" spans="2:6">
      <c r="B279" s="29"/>
      <c r="F279" s="29"/>
    </row>
    <row r="280" spans="2:6">
      <c r="B280" s="29"/>
      <c r="F280" s="29"/>
    </row>
    <row r="281" spans="2:6">
      <c r="B281" s="29"/>
      <c r="F281" s="29"/>
    </row>
    <row r="282" spans="2:6">
      <c r="B282" s="29"/>
      <c r="F282" s="29"/>
    </row>
    <row r="283" spans="2:6">
      <c r="B283" s="29"/>
      <c r="F283" s="29"/>
    </row>
    <row r="284" spans="2:6">
      <c r="B284" s="29"/>
      <c r="F284" s="29"/>
    </row>
    <row r="285" spans="2:6">
      <c r="B285" s="29"/>
      <c r="F285" s="29"/>
    </row>
    <row r="286" spans="2:6">
      <c r="B286" s="29"/>
      <c r="F286" s="29"/>
    </row>
    <row r="287" spans="2:6">
      <c r="B287" s="29"/>
      <c r="F287" s="29"/>
    </row>
    <row r="288" spans="2:6">
      <c r="B288" s="29"/>
      <c r="F288" s="29"/>
    </row>
    <row r="289" spans="2:6">
      <c r="B289" s="29"/>
      <c r="F289" s="29"/>
    </row>
    <row r="290" spans="2:6">
      <c r="B290" s="29"/>
      <c r="F290" s="29"/>
    </row>
    <row r="291" spans="2:6">
      <c r="B291" s="29"/>
      <c r="F291" s="29"/>
    </row>
    <row r="292" spans="2:6">
      <c r="B292" s="29"/>
      <c r="F292" s="29"/>
    </row>
    <row r="293" spans="2:6">
      <c r="B293" s="29"/>
      <c r="F293" s="29"/>
    </row>
    <row r="294" spans="2:6">
      <c r="B294" s="29"/>
      <c r="F294" s="29"/>
    </row>
    <row r="295" spans="2:6">
      <c r="B295" s="29"/>
      <c r="F295" s="29"/>
    </row>
    <row r="296" spans="2:6">
      <c r="B296" s="29"/>
      <c r="F296" s="29"/>
    </row>
    <row r="297" spans="2:6">
      <c r="B297" s="29"/>
      <c r="F297" s="29"/>
    </row>
    <row r="298" spans="2:6">
      <c r="B298" s="29"/>
      <c r="F298" s="29"/>
    </row>
    <row r="299" spans="2:6">
      <c r="B299" s="29"/>
      <c r="F299" s="29"/>
    </row>
    <row r="300" spans="2:6">
      <c r="B300" s="29"/>
      <c r="F300" s="29"/>
    </row>
    <row r="301" spans="2:6">
      <c r="B301" s="29"/>
      <c r="F301" s="29"/>
    </row>
    <row r="302" spans="2:6">
      <c r="B302" s="29"/>
      <c r="F302" s="29"/>
    </row>
    <row r="303" spans="2:6">
      <c r="B303" s="29"/>
      <c r="F303" s="29"/>
    </row>
    <row r="304" spans="2:6">
      <c r="B304" s="29"/>
      <c r="F304" s="29"/>
    </row>
    <row r="305" spans="2:6">
      <c r="B305" s="29"/>
      <c r="F305" s="29"/>
    </row>
    <row r="306" spans="2:6">
      <c r="B306" s="29"/>
      <c r="F306" s="29"/>
    </row>
    <row r="307" spans="2:6">
      <c r="B307" s="29"/>
      <c r="F307" s="29"/>
    </row>
    <row r="308" spans="2:6">
      <c r="B308" s="29"/>
      <c r="F308" s="29"/>
    </row>
    <row r="309" spans="2:6">
      <c r="B309" s="29"/>
      <c r="F309" s="29"/>
    </row>
    <row r="310" spans="2:6">
      <c r="B310" s="29"/>
      <c r="F310" s="29"/>
    </row>
    <row r="311" spans="2:6">
      <c r="B311" s="29"/>
      <c r="F311" s="29"/>
    </row>
    <row r="312" spans="2:6">
      <c r="B312" s="29"/>
      <c r="F312" s="29"/>
    </row>
    <row r="313" spans="2:6">
      <c r="B313" s="29"/>
      <c r="F313" s="29"/>
    </row>
    <row r="314" spans="2:6">
      <c r="B314" s="29"/>
      <c r="F314" s="29"/>
    </row>
    <row r="315" spans="2:6">
      <c r="B315" s="29"/>
      <c r="F315" s="29"/>
    </row>
    <row r="316" spans="2:6">
      <c r="B316" s="29"/>
      <c r="F316" s="29"/>
    </row>
    <row r="317" spans="2:6">
      <c r="B317" s="29"/>
      <c r="F317" s="29"/>
    </row>
    <row r="318" spans="2:6">
      <c r="B318" s="29"/>
      <c r="F318" s="29"/>
    </row>
    <row r="319" spans="2:6">
      <c r="B319" s="29"/>
      <c r="F319" s="29"/>
    </row>
    <row r="320" spans="2:6">
      <c r="B320" s="29"/>
      <c r="F320" s="29"/>
    </row>
    <row r="321" spans="2:6">
      <c r="B321" s="29"/>
      <c r="F321" s="29"/>
    </row>
    <row r="322" spans="2:6">
      <c r="B322" s="29"/>
      <c r="F322" s="29"/>
    </row>
    <row r="323" spans="2:6">
      <c r="B323" s="29"/>
      <c r="F323" s="29"/>
    </row>
    <row r="324" spans="2:6">
      <c r="B324" s="29"/>
      <c r="F324" s="29"/>
    </row>
    <row r="325" spans="2:6">
      <c r="B325" s="29"/>
      <c r="F325" s="29"/>
    </row>
    <row r="326" spans="2:6">
      <c r="B326" s="29"/>
      <c r="F326" s="29"/>
    </row>
    <row r="327" spans="2:6">
      <c r="B327" s="29"/>
      <c r="F327" s="29"/>
    </row>
    <row r="328" spans="2:6">
      <c r="B328" s="29"/>
      <c r="F328" s="29"/>
    </row>
    <row r="329" spans="2:6">
      <c r="B329" s="29"/>
      <c r="F329" s="29"/>
    </row>
    <row r="330" spans="2:6">
      <c r="B330" s="29"/>
      <c r="F330" s="29"/>
    </row>
    <row r="331" spans="2:6">
      <c r="B331" s="29"/>
      <c r="F331" s="29"/>
    </row>
    <row r="332" spans="2:6">
      <c r="B332" s="29"/>
      <c r="F332" s="29"/>
    </row>
    <row r="333" spans="2:6">
      <c r="B333" s="29"/>
      <c r="F333" s="29"/>
    </row>
    <row r="334" spans="2:6">
      <c r="B334" s="29"/>
      <c r="F334" s="29"/>
    </row>
    <row r="335" spans="2:6">
      <c r="B335" s="29"/>
      <c r="F335" s="29"/>
    </row>
    <row r="336" spans="2:6">
      <c r="B336" s="29"/>
      <c r="F336" s="29"/>
    </row>
    <row r="337" spans="2:6">
      <c r="B337" s="29"/>
      <c r="F337" s="29"/>
    </row>
    <row r="338" spans="2:6">
      <c r="B338" s="29"/>
      <c r="F338" s="29"/>
    </row>
    <row r="339" spans="2:6">
      <c r="B339" s="29"/>
      <c r="F339" s="29"/>
    </row>
    <row r="340" spans="2:6">
      <c r="B340" s="29"/>
      <c r="F340" s="29"/>
    </row>
    <row r="341" spans="2:6">
      <c r="B341" s="29"/>
      <c r="F341" s="29"/>
    </row>
    <row r="342" spans="2:6">
      <c r="B342" s="29"/>
      <c r="F342" s="29"/>
    </row>
    <row r="343" spans="2:6">
      <c r="B343" s="29"/>
      <c r="F343" s="29"/>
    </row>
    <row r="344" spans="2:6">
      <c r="B344" s="29"/>
      <c r="F344" s="29"/>
    </row>
    <row r="345" spans="2:6">
      <c r="B345" s="29"/>
      <c r="F345" s="29"/>
    </row>
    <row r="346" spans="2:6">
      <c r="B346" s="29"/>
      <c r="F346" s="29"/>
    </row>
    <row r="347" spans="2:6">
      <c r="B347" s="29"/>
      <c r="F347" s="29"/>
    </row>
    <row r="348" spans="2:6">
      <c r="B348" s="29"/>
      <c r="F348" s="29"/>
    </row>
    <row r="349" spans="2:6">
      <c r="B349" s="29"/>
      <c r="F349" s="29"/>
    </row>
    <row r="350" spans="2:6">
      <c r="B350" s="29"/>
      <c r="F350" s="29"/>
    </row>
    <row r="351" spans="2:6">
      <c r="B351" s="29"/>
      <c r="F351" s="29"/>
    </row>
    <row r="352" spans="2:6">
      <c r="B352" s="29"/>
      <c r="F352" s="29"/>
    </row>
    <row r="353" spans="2:6">
      <c r="B353" s="29"/>
      <c r="F353" s="29"/>
    </row>
    <row r="354" spans="2:6">
      <c r="B354" s="29"/>
      <c r="F354" s="29"/>
    </row>
    <row r="355" spans="2:6">
      <c r="B355" s="29"/>
      <c r="F355" s="29"/>
    </row>
    <row r="356" spans="2:6">
      <c r="B356" s="29"/>
      <c r="F356" s="29"/>
    </row>
    <row r="357" spans="2:6">
      <c r="B357" s="29"/>
      <c r="F357" s="29"/>
    </row>
    <row r="358" spans="2:6">
      <c r="B358" s="29"/>
      <c r="F358" s="29"/>
    </row>
    <row r="359" spans="2:6">
      <c r="B359" s="29"/>
      <c r="F359" s="29"/>
    </row>
    <row r="360" spans="2:6">
      <c r="B360" s="29"/>
      <c r="F360" s="29"/>
    </row>
    <row r="361" spans="2:6">
      <c r="B361" s="29"/>
      <c r="F361" s="29"/>
    </row>
    <row r="362" spans="2:6">
      <c r="B362" s="29"/>
      <c r="F362" s="29"/>
    </row>
    <row r="363" spans="2:6">
      <c r="B363" s="29"/>
      <c r="F363" s="29"/>
    </row>
    <row r="364" spans="2:6">
      <c r="B364" s="29"/>
      <c r="F364" s="29"/>
    </row>
    <row r="365" spans="2:6">
      <c r="B365" s="29"/>
      <c r="F365" s="29"/>
    </row>
    <row r="366" spans="2:6">
      <c r="B366" s="29"/>
      <c r="F366" s="29"/>
    </row>
    <row r="367" spans="2:6">
      <c r="B367" s="29"/>
      <c r="F367" s="29"/>
    </row>
    <row r="368" spans="2:6">
      <c r="B368" s="29"/>
      <c r="F368" s="29"/>
    </row>
    <row r="369" spans="2:6">
      <c r="B369" s="29"/>
      <c r="F369" s="29"/>
    </row>
    <row r="370" spans="2:6">
      <c r="B370" s="29"/>
      <c r="F370" s="29"/>
    </row>
    <row r="371" spans="2:6">
      <c r="B371" s="29"/>
      <c r="F371" s="29"/>
    </row>
    <row r="372" spans="2:6">
      <c r="B372" s="29"/>
      <c r="F372" s="29"/>
    </row>
    <row r="373" spans="2:6">
      <c r="B373" s="29"/>
      <c r="F373" s="29"/>
    </row>
    <row r="374" spans="2:6">
      <c r="B374" s="29"/>
      <c r="F374" s="29"/>
    </row>
    <row r="375" spans="2:6">
      <c r="B375" s="29"/>
      <c r="F375" s="29"/>
    </row>
    <row r="376" spans="2:6">
      <c r="B376" s="29"/>
      <c r="F376" s="29"/>
    </row>
    <row r="377" spans="2:6">
      <c r="B377" s="29"/>
      <c r="F377" s="29"/>
    </row>
    <row r="378" spans="2:6">
      <c r="B378" s="29"/>
      <c r="F378" s="29"/>
    </row>
    <row r="379" spans="2:6">
      <c r="B379" s="29"/>
      <c r="F379" s="29"/>
    </row>
    <row r="380" spans="2:6">
      <c r="B380" s="29"/>
      <c r="F380" s="29"/>
    </row>
    <row r="381" spans="2:6">
      <c r="B381" s="29"/>
      <c r="F381" s="29"/>
    </row>
    <row r="382" spans="2:6">
      <c r="B382" s="29"/>
      <c r="F382" s="29"/>
    </row>
    <row r="383" spans="2:6">
      <c r="B383" s="29"/>
      <c r="F383" s="29"/>
    </row>
    <row r="384" spans="2:6">
      <c r="B384" s="29"/>
      <c r="F384" s="29"/>
    </row>
    <row r="385" spans="2:6">
      <c r="B385" s="29"/>
      <c r="F385" s="29"/>
    </row>
    <row r="386" spans="2:6">
      <c r="B386" s="29"/>
      <c r="F386" s="29"/>
    </row>
    <row r="387" spans="2:6">
      <c r="B387" s="29"/>
      <c r="F387" s="29"/>
    </row>
    <row r="388" spans="2:6">
      <c r="B388" s="29"/>
      <c r="F388" s="29"/>
    </row>
    <row r="389" spans="2:6">
      <c r="B389" s="29"/>
      <c r="F389" s="29"/>
    </row>
    <row r="390" spans="2:6">
      <c r="B390" s="29"/>
      <c r="F390" s="29"/>
    </row>
    <row r="391" spans="2:6">
      <c r="B391" s="29"/>
      <c r="F391" s="29"/>
    </row>
    <row r="392" spans="2:6">
      <c r="B392" s="29"/>
      <c r="F392" s="29"/>
    </row>
    <row r="393" spans="2:6">
      <c r="B393" s="29"/>
      <c r="F393" s="29"/>
    </row>
    <row r="394" spans="2:6">
      <c r="B394" s="29"/>
      <c r="F394" s="29"/>
    </row>
    <row r="395" spans="2:6">
      <c r="B395" s="29"/>
      <c r="F395" s="29"/>
    </row>
    <row r="396" spans="2:6">
      <c r="B396" s="29"/>
      <c r="F396" s="29"/>
    </row>
    <row r="397" spans="2:6">
      <c r="B397" s="29"/>
      <c r="F397" s="29"/>
    </row>
    <row r="398" spans="2:6">
      <c r="B398" s="29"/>
      <c r="F398" s="29"/>
    </row>
    <row r="399" spans="2:6">
      <c r="B399" s="29"/>
      <c r="F399" s="29"/>
    </row>
    <row r="400" spans="2:6">
      <c r="B400" s="29"/>
      <c r="F400" s="29"/>
    </row>
    <row r="401" spans="2:6">
      <c r="B401" s="29"/>
      <c r="F401" s="29"/>
    </row>
    <row r="402" spans="2:6">
      <c r="B402" s="29"/>
      <c r="F402" s="29"/>
    </row>
    <row r="403" spans="2:6">
      <c r="B403" s="29"/>
      <c r="F403" s="29"/>
    </row>
    <row r="404" spans="2:6">
      <c r="B404" s="29"/>
      <c r="F404" s="29"/>
    </row>
    <row r="405" spans="2:6">
      <c r="B405" s="29"/>
      <c r="F405" s="29"/>
    </row>
    <row r="406" spans="2:6">
      <c r="B406" s="29"/>
      <c r="F406" s="29"/>
    </row>
    <row r="407" spans="2:6">
      <c r="B407" s="29"/>
      <c r="F407" s="29"/>
    </row>
    <row r="408" spans="2:6">
      <c r="B408" s="29"/>
      <c r="F408" s="29"/>
    </row>
    <row r="409" spans="2:6">
      <c r="B409" s="29"/>
      <c r="F409" s="29"/>
    </row>
    <row r="410" spans="2:6">
      <c r="B410" s="29"/>
      <c r="F410" s="29"/>
    </row>
    <row r="411" spans="2:6">
      <c r="B411" s="29"/>
      <c r="F411" s="29"/>
    </row>
    <row r="412" spans="2:6">
      <c r="B412" s="29"/>
      <c r="F412" s="29"/>
    </row>
    <row r="413" spans="2:6">
      <c r="B413" s="29"/>
      <c r="F413" s="29"/>
    </row>
    <row r="414" spans="2:6">
      <c r="B414" s="29"/>
      <c r="F414" s="29"/>
    </row>
    <row r="415" spans="2:6">
      <c r="B415" s="29"/>
      <c r="F415" s="29"/>
    </row>
    <row r="416" spans="2:6">
      <c r="B416" s="29"/>
      <c r="F416" s="29"/>
    </row>
    <row r="417" spans="2:6">
      <c r="B417" s="29"/>
      <c r="F417" s="29"/>
    </row>
    <row r="418" spans="2:6">
      <c r="B418" s="29"/>
      <c r="F418" s="29"/>
    </row>
    <row r="419" spans="2:6">
      <c r="B419" s="29"/>
      <c r="F419" s="29"/>
    </row>
    <row r="420" spans="2:6">
      <c r="B420" s="29"/>
      <c r="F420" s="29"/>
    </row>
    <row r="421" spans="2:6">
      <c r="B421" s="29"/>
      <c r="F421" s="29"/>
    </row>
    <row r="422" spans="2:6">
      <c r="B422" s="29"/>
      <c r="F422" s="29"/>
    </row>
    <row r="423" spans="2:6">
      <c r="B423" s="29"/>
      <c r="F423" s="29"/>
    </row>
    <row r="424" spans="2:6">
      <c r="B424" s="29"/>
      <c r="F424" s="29"/>
    </row>
    <row r="425" spans="2:6">
      <c r="B425" s="29"/>
      <c r="F425" s="29"/>
    </row>
    <row r="426" spans="2:6">
      <c r="B426" s="29"/>
      <c r="F426" s="29"/>
    </row>
    <row r="427" spans="2:6">
      <c r="B427" s="29"/>
      <c r="F427" s="29"/>
    </row>
    <row r="428" spans="2:6">
      <c r="B428" s="29"/>
      <c r="F428" s="29"/>
    </row>
    <row r="429" spans="2:6">
      <c r="B429" s="29"/>
      <c r="F429" s="29"/>
    </row>
    <row r="430" spans="2:6">
      <c r="B430" s="29"/>
      <c r="F430" s="29"/>
    </row>
    <row r="431" spans="2:6">
      <c r="B431" s="29"/>
      <c r="F431" s="29"/>
    </row>
    <row r="432" spans="2:6">
      <c r="B432" s="29"/>
      <c r="F432" s="29"/>
    </row>
    <row r="433" spans="2:6">
      <c r="B433" s="29"/>
      <c r="F433" s="29"/>
    </row>
    <row r="434" spans="2:6">
      <c r="B434" s="29"/>
      <c r="F434" s="29"/>
    </row>
    <row r="435" spans="2:6">
      <c r="B435" s="29"/>
      <c r="F435" s="29"/>
    </row>
    <row r="436" spans="2:6">
      <c r="B436" s="29"/>
      <c r="F436" s="29"/>
    </row>
    <row r="437" spans="2:6">
      <c r="B437" s="29"/>
      <c r="F437" s="29"/>
    </row>
    <row r="438" spans="2:6">
      <c r="B438" s="29"/>
      <c r="F438" s="29"/>
    </row>
    <row r="439" spans="2:6">
      <c r="B439" s="29"/>
      <c r="F439" s="29"/>
    </row>
    <row r="440" spans="2:6">
      <c r="B440" s="29"/>
      <c r="F440" s="29"/>
    </row>
    <row r="441" spans="2:6">
      <c r="B441" s="29"/>
      <c r="F441" s="29"/>
    </row>
    <row r="442" spans="2:6">
      <c r="B442" s="29"/>
      <c r="F442" s="29"/>
    </row>
    <row r="443" spans="2:6">
      <c r="B443" s="29"/>
      <c r="F443" s="29"/>
    </row>
    <row r="444" spans="2:6">
      <c r="B444" s="29"/>
      <c r="F444" s="29"/>
    </row>
    <row r="445" spans="2:6">
      <c r="B445" s="29"/>
      <c r="F445" s="29"/>
    </row>
    <row r="446" spans="2:6">
      <c r="B446" s="29"/>
      <c r="F446" s="29"/>
    </row>
    <row r="447" spans="2:6">
      <c r="B447" s="29"/>
      <c r="F447" s="29"/>
    </row>
    <row r="448" spans="2:6">
      <c r="B448" s="29"/>
      <c r="F448" s="29"/>
    </row>
    <row r="449" spans="2:6">
      <c r="B449" s="29"/>
      <c r="F449" s="29"/>
    </row>
    <row r="450" spans="2:6">
      <c r="B450" s="29"/>
      <c r="F450" s="29"/>
    </row>
    <row r="451" spans="2:6">
      <c r="B451" s="29"/>
      <c r="F451" s="29"/>
    </row>
    <row r="452" spans="2:6">
      <c r="B452" s="29"/>
      <c r="F452" s="29"/>
    </row>
    <row r="453" spans="2:6">
      <c r="B453" s="29"/>
      <c r="F453" s="29"/>
    </row>
    <row r="454" spans="2:6">
      <c r="B454" s="29"/>
      <c r="F454" s="29"/>
    </row>
    <row r="455" spans="2:6">
      <c r="B455" s="29"/>
      <c r="F455" s="29"/>
    </row>
    <row r="456" spans="2:6">
      <c r="B456" s="29"/>
      <c r="F456" s="29"/>
    </row>
    <row r="457" spans="2:6">
      <c r="B457" s="29"/>
      <c r="F457" s="29"/>
    </row>
    <row r="458" spans="2:6">
      <c r="B458" s="29"/>
      <c r="F458" s="29"/>
    </row>
    <row r="459" spans="2:6">
      <c r="B459" s="29"/>
      <c r="F459" s="29"/>
    </row>
    <row r="460" spans="2:6">
      <c r="B460" s="29"/>
      <c r="F460" s="29"/>
    </row>
    <row r="461" spans="2:6">
      <c r="B461" s="29"/>
      <c r="F461" s="29"/>
    </row>
    <row r="462" spans="2:6">
      <c r="B462" s="29"/>
      <c r="F462" s="29"/>
    </row>
    <row r="463" spans="2:6">
      <c r="B463" s="29"/>
      <c r="F463" s="29"/>
    </row>
    <row r="464" spans="2:6">
      <c r="B464" s="29"/>
      <c r="F464" s="29"/>
    </row>
    <row r="465" spans="2:6">
      <c r="B465" s="29"/>
      <c r="F465" s="29"/>
    </row>
    <row r="466" spans="2:6">
      <c r="B466" s="29"/>
      <c r="F466" s="29"/>
    </row>
    <row r="467" spans="2:6">
      <c r="B467" s="29"/>
      <c r="F467" s="29"/>
    </row>
    <row r="468" spans="2:6">
      <c r="B468" s="29"/>
      <c r="F468" s="29"/>
    </row>
    <row r="469" spans="2:6">
      <c r="B469" s="29"/>
      <c r="F469" s="29"/>
    </row>
    <row r="470" spans="2:6">
      <c r="B470" s="29"/>
      <c r="F470" s="29"/>
    </row>
    <row r="471" spans="2:6">
      <c r="B471" s="29"/>
      <c r="F471" s="29"/>
    </row>
    <row r="472" spans="2:6">
      <c r="B472" s="29"/>
      <c r="F472" s="29"/>
    </row>
    <row r="473" spans="2:6">
      <c r="B473" s="29"/>
      <c r="F473" s="29"/>
    </row>
    <row r="474" spans="2:6">
      <c r="B474" s="29"/>
      <c r="F474" s="29"/>
    </row>
    <row r="475" spans="2:6">
      <c r="B475" s="29"/>
      <c r="F475" s="29"/>
    </row>
    <row r="476" spans="2:6">
      <c r="B476" s="29"/>
      <c r="F476" s="29"/>
    </row>
    <row r="477" spans="2:6">
      <c r="B477" s="29"/>
      <c r="F477" s="29"/>
    </row>
    <row r="478" spans="2:6">
      <c r="B478" s="29"/>
      <c r="F478" s="29"/>
    </row>
    <row r="479" spans="2:6">
      <c r="B479" s="29"/>
      <c r="F479" s="29"/>
    </row>
    <row r="480" spans="2:6">
      <c r="B480" s="29"/>
      <c r="F480" s="29"/>
    </row>
    <row r="481" spans="2:6">
      <c r="B481" s="29"/>
      <c r="F481" s="29"/>
    </row>
    <row r="482" spans="2:6">
      <c r="B482" s="29"/>
      <c r="F482" s="29"/>
    </row>
    <row r="483" spans="2:6">
      <c r="B483" s="29"/>
      <c r="F483" s="29"/>
    </row>
    <row r="484" spans="2:6">
      <c r="B484" s="29"/>
      <c r="F484" s="29"/>
    </row>
    <row r="485" spans="2:6">
      <c r="B485" s="29"/>
      <c r="F485" s="29"/>
    </row>
    <row r="486" spans="2:6">
      <c r="B486" s="29"/>
      <c r="F486" s="29"/>
    </row>
    <row r="487" spans="2:6">
      <c r="B487" s="29"/>
      <c r="F487" s="29"/>
    </row>
    <row r="488" spans="2:6">
      <c r="B488" s="29"/>
      <c r="F488" s="29"/>
    </row>
    <row r="489" spans="2:6">
      <c r="B489" s="29"/>
      <c r="F489" s="29"/>
    </row>
    <row r="490" spans="2:6">
      <c r="B490" s="29"/>
      <c r="F490" s="29"/>
    </row>
    <row r="491" spans="2:6">
      <c r="B491" s="29"/>
      <c r="F491" s="29"/>
    </row>
    <row r="492" spans="2:6">
      <c r="B492" s="29"/>
      <c r="F492" s="29"/>
    </row>
    <row r="493" spans="2:6">
      <c r="B493" s="29"/>
      <c r="F493" s="29"/>
    </row>
    <row r="494" spans="2:6">
      <c r="B494" s="29"/>
      <c r="F494" s="29"/>
    </row>
    <row r="495" spans="2:6">
      <c r="B495" s="29"/>
      <c r="F495" s="29"/>
    </row>
    <row r="496" spans="2:6">
      <c r="B496" s="29"/>
      <c r="F496" s="29"/>
    </row>
    <row r="497" spans="2:6">
      <c r="B497" s="29"/>
      <c r="F497" s="29"/>
    </row>
    <row r="498" spans="2:6">
      <c r="B498" s="29"/>
      <c r="F498" s="29"/>
    </row>
    <row r="499" spans="2:6">
      <c r="B499" s="29"/>
      <c r="F499" s="29"/>
    </row>
    <row r="500" spans="2:6">
      <c r="B500" s="29"/>
      <c r="F500" s="29"/>
    </row>
    <row r="501" spans="2:6">
      <c r="B501" s="29"/>
      <c r="F501" s="29"/>
    </row>
    <row r="502" spans="2:6">
      <c r="B502" s="29"/>
      <c r="F502" s="29"/>
    </row>
    <row r="503" spans="2:6">
      <c r="B503" s="29"/>
      <c r="F503" s="29"/>
    </row>
    <row r="504" spans="2:6">
      <c r="B504" s="29"/>
      <c r="F504" s="29"/>
    </row>
    <row r="505" spans="2:6">
      <c r="B505" s="29"/>
      <c r="F505" s="29"/>
    </row>
    <row r="506" spans="2:6">
      <c r="B506" s="29"/>
      <c r="F506" s="29"/>
    </row>
    <row r="507" spans="2:6">
      <c r="B507" s="29"/>
      <c r="F507" s="29"/>
    </row>
    <row r="508" spans="2:6">
      <c r="B508" s="29"/>
      <c r="F508" s="29"/>
    </row>
    <row r="509" spans="2:6">
      <c r="B509" s="29"/>
      <c r="F509" s="29"/>
    </row>
    <row r="510" spans="2:6">
      <c r="B510" s="29"/>
      <c r="F510" s="29"/>
    </row>
    <row r="511" spans="2:6">
      <c r="B511" s="29"/>
      <c r="F511" s="29"/>
    </row>
    <row r="512" spans="2:6">
      <c r="B512" s="29"/>
      <c r="F512" s="29"/>
    </row>
    <row r="513" spans="2:6">
      <c r="B513" s="29"/>
      <c r="F513" s="29"/>
    </row>
    <row r="514" spans="2:6">
      <c r="B514" s="29"/>
      <c r="F514" s="29"/>
    </row>
    <row r="515" spans="2:6">
      <c r="B515" s="29"/>
      <c r="F515" s="29"/>
    </row>
    <row r="516" spans="2:6">
      <c r="B516" s="29"/>
      <c r="F516" s="29"/>
    </row>
    <row r="517" spans="2:6">
      <c r="B517" s="29"/>
      <c r="F517" s="29"/>
    </row>
    <row r="518" spans="2:6">
      <c r="B518" s="29"/>
      <c r="F518" s="29"/>
    </row>
    <row r="519" spans="2:6">
      <c r="B519" s="29"/>
      <c r="F519" s="29"/>
    </row>
    <row r="520" spans="2:6">
      <c r="B520" s="29"/>
      <c r="F520" s="29"/>
    </row>
    <row r="521" spans="2:6">
      <c r="B521" s="29"/>
      <c r="F521" s="29"/>
    </row>
    <row r="522" spans="2:6">
      <c r="B522" s="29"/>
      <c r="F522" s="29"/>
    </row>
    <row r="523" spans="2:6">
      <c r="B523" s="29"/>
      <c r="F523" s="29"/>
    </row>
    <row r="524" spans="2:6">
      <c r="B524" s="29"/>
      <c r="F524" s="29"/>
    </row>
    <row r="525" spans="2:6">
      <c r="B525" s="29"/>
      <c r="F525" s="29"/>
    </row>
    <row r="526" spans="2:6">
      <c r="B526" s="29"/>
      <c r="F526" s="29"/>
    </row>
    <row r="527" spans="2:6">
      <c r="B527" s="29"/>
      <c r="F527" s="29"/>
    </row>
    <row r="528" spans="2:6">
      <c r="B528" s="29"/>
      <c r="F528" s="29"/>
    </row>
    <row r="529" spans="2:6">
      <c r="B529" s="29"/>
      <c r="F529" s="29"/>
    </row>
    <row r="530" spans="2:6">
      <c r="B530" s="29"/>
      <c r="F530" s="29"/>
    </row>
    <row r="531" spans="2:6">
      <c r="B531" s="29"/>
      <c r="F531" s="29"/>
    </row>
    <row r="532" spans="2:6">
      <c r="B532" s="29"/>
      <c r="F532" s="29"/>
    </row>
    <row r="533" spans="2:6">
      <c r="B533" s="29"/>
      <c r="F533" s="29"/>
    </row>
    <row r="534" spans="2:6">
      <c r="B534" s="29"/>
      <c r="F534" s="29"/>
    </row>
    <row r="535" spans="2:6">
      <c r="B535" s="29"/>
      <c r="F535" s="29"/>
    </row>
    <row r="536" spans="2:6">
      <c r="B536" s="29"/>
      <c r="F536" s="29"/>
    </row>
    <row r="537" spans="2:6">
      <c r="B537" s="29"/>
      <c r="F537" s="29"/>
    </row>
    <row r="538" spans="2:6">
      <c r="B538" s="29"/>
      <c r="F538" s="29"/>
    </row>
    <row r="539" spans="2:6">
      <c r="B539" s="29"/>
      <c r="F539" s="29"/>
    </row>
    <row r="540" spans="2:6">
      <c r="B540" s="29"/>
      <c r="F540" s="29"/>
    </row>
    <row r="541" spans="2:6">
      <c r="B541" s="29"/>
      <c r="F541" s="29"/>
    </row>
    <row r="542" spans="2:6">
      <c r="B542" s="29"/>
      <c r="F542" s="29"/>
    </row>
    <row r="543" spans="2:6">
      <c r="B543" s="29"/>
      <c r="F543" s="29"/>
    </row>
    <row r="544" spans="2:6">
      <c r="B544" s="29"/>
      <c r="F544" s="29"/>
    </row>
    <row r="545" spans="2:6">
      <c r="B545" s="29"/>
      <c r="F545" s="29"/>
    </row>
    <row r="546" spans="2:6">
      <c r="B546" s="29"/>
      <c r="F546" s="29"/>
    </row>
    <row r="547" spans="2:6">
      <c r="B547" s="29"/>
      <c r="F547" s="29"/>
    </row>
    <row r="548" spans="2:6">
      <c r="B548" s="29"/>
      <c r="F548" s="29"/>
    </row>
    <row r="549" spans="2:6">
      <c r="B549" s="29"/>
      <c r="F549" s="29"/>
    </row>
    <row r="550" spans="2:6">
      <c r="B550" s="29"/>
      <c r="F550" s="29"/>
    </row>
    <row r="551" spans="2:6">
      <c r="B551" s="29"/>
      <c r="F551" s="29"/>
    </row>
    <row r="552" spans="2:6">
      <c r="B552" s="29"/>
      <c r="F552" s="29"/>
    </row>
    <row r="553" spans="2:6">
      <c r="B553" s="29"/>
      <c r="F553" s="29"/>
    </row>
    <row r="554" spans="2:6">
      <c r="B554" s="29"/>
      <c r="F554" s="29"/>
    </row>
    <row r="555" spans="2:6">
      <c r="B555" s="29"/>
      <c r="F555" s="29"/>
    </row>
    <row r="556" spans="2:6">
      <c r="B556" s="29"/>
      <c r="F556" s="29"/>
    </row>
    <row r="557" spans="2:6">
      <c r="B557" s="29"/>
      <c r="F557" s="29"/>
    </row>
    <row r="558" spans="2:6">
      <c r="B558" s="29"/>
      <c r="F558" s="29"/>
    </row>
    <row r="559" spans="2:6">
      <c r="B559" s="29"/>
      <c r="F559" s="29"/>
    </row>
    <row r="560" spans="2:6">
      <c r="B560" s="29"/>
      <c r="F560" s="29"/>
    </row>
    <row r="561" spans="2:6">
      <c r="B561" s="29"/>
      <c r="F561" s="29"/>
    </row>
    <row r="562" spans="2:6">
      <c r="B562" s="29"/>
      <c r="F562" s="29"/>
    </row>
    <row r="563" spans="2:6">
      <c r="B563" s="29"/>
      <c r="F563" s="29"/>
    </row>
    <row r="564" spans="2:6">
      <c r="B564" s="29"/>
      <c r="F564" s="29"/>
    </row>
    <row r="565" spans="2:6">
      <c r="B565" s="29"/>
      <c r="F565" s="29"/>
    </row>
    <row r="566" spans="2:6">
      <c r="B566" s="29"/>
      <c r="F566" s="29"/>
    </row>
    <row r="567" spans="2:6">
      <c r="B567" s="29"/>
      <c r="F567" s="29"/>
    </row>
    <row r="568" spans="2:6">
      <c r="B568" s="29"/>
      <c r="F568" s="29"/>
    </row>
    <row r="569" spans="2:6">
      <c r="B569" s="29"/>
      <c r="F569" s="29"/>
    </row>
    <row r="570" spans="2:6">
      <c r="B570" s="29"/>
      <c r="F570" s="29"/>
    </row>
    <row r="571" spans="2:6">
      <c r="B571" s="29"/>
      <c r="F571" s="29"/>
    </row>
    <row r="572" spans="2:6">
      <c r="B572" s="29"/>
      <c r="F572" s="29"/>
    </row>
    <row r="573" spans="2:6">
      <c r="B573" s="29"/>
      <c r="F573" s="29"/>
    </row>
    <row r="574" spans="2:6">
      <c r="B574" s="29"/>
      <c r="F574" s="29"/>
    </row>
    <row r="575" spans="2:6">
      <c r="B575" s="29"/>
      <c r="F575" s="29"/>
    </row>
    <row r="576" spans="2:6">
      <c r="B576" s="29"/>
      <c r="F576" s="29"/>
    </row>
    <row r="577" spans="2:6">
      <c r="B577" s="29"/>
      <c r="F577" s="29"/>
    </row>
    <row r="578" spans="2:6">
      <c r="B578" s="29"/>
      <c r="F578" s="29"/>
    </row>
    <row r="579" spans="2:6">
      <c r="B579" s="29"/>
      <c r="F579" s="29"/>
    </row>
    <row r="580" spans="2:6">
      <c r="B580" s="29"/>
      <c r="F580" s="29"/>
    </row>
    <row r="581" spans="2:6">
      <c r="B581" s="29"/>
      <c r="F581" s="29"/>
    </row>
    <row r="582" spans="2:6">
      <c r="B582" s="29"/>
      <c r="F582" s="29"/>
    </row>
    <row r="583" spans="2:6">
      <c r="B583" s="29"/>
      <c r="F583" s="29"/>
    </row>
    <row r="584" spans="2:6">
      <c r="B584" s="29"/>
      <c r="F584" s="29"/>
    </row>
    <row r="585" spans="2:6">
      <c r="B585" s="29"/>
      <c r="F585" s="29"/>
    </row>
    <row r="586" spans="2:6">
      <c r="B586" s="29"/>
      <c r="F586" s="29"/>
    </row>
    <row r="587" spans="2:6">
      <c r="B587" s="29"/>
      <c r="F587" s="29"/>
    </row>
    <row r="588" spans="2:6">
      <c r="B588" s="29"/>
      <c r="F588" s="29"/>
    </row>
    <row r="589" spans="2:6">
      <c r="B589" s="29"/>
      <c r="F589" s="29"/>
    </row>
    <row r="590" spans="2:6">
      <c r="B590" s="29"/>
      <c r="F590" s="29"/>
    </row>
    <row r="591" spans="2:6">
      <c r="B591" s="29"/>
      <c r="F591" s="29"/>
    </row>
    <row r="592" spans="2:6">
      <c r="B592" s="29"/>
      <c r="F592" s="29"/>
    </row>
    <row r="593" spans="2:6">
      <c r="B593" s="29"/>
      <c r="F593" s="29"/>
    </row>
    <row r="594" spans="2:6">
      <c r="B594" s="29"/>
      <c r="F594" s="29"/>
    </row>
    <row r="595" spans="2:6">
      <c r="B595" s="29"/>
      <c r="F595" s="29"/>
    </row>
    <row r="596" spans="2:6">
      <c r="B596" s="29"/>
      <c r="F596" s="29"/>
    </row>
    <row r="597" spans="2:6">
      <c r="B597" s="29"/>
      <c r="F597" s="29"/>
    </row>
    <row r="598" spans="2:6">
      <c r="B598" s="29"/>
      <c r="F598" s="29"/>
    </row>
    <row r="599" spans="2:6">
      <c r="B599" s="29"/>
      <c r="F599" s="29"/>
    </row>
    <row r="600" spans="2:6">
      <c r="B600" s="29"/>
      <c r="F600" s="29"/>
    </row>
    <row r="601" spans="2:6">
      <c r="B601" s="29"/>
      <c r="F601" s="29"/>
    </row>
    <row r="602" spans="2:6">
      <c r="B602" s="29"/>
      <c r="F602" s="29"/>
    </row>
    <row r="603" spans="2:6">
      <c r="B603" s="29"/>
      <c r="F603" s="29"/>
    </row>
    <row r="604" spans="2:6">
      <c r="B604" s="29"/>
      <c r="F604" s="29"/>
    </row>
    <row r="605" spans="2:6">
      <c r="B605" s="29"/>
      <c r="F605" s="29"/>
    </row>
    <row r="606" spans="2:6">
      <c r="B606" s="29"/>
      <c r="F606" s="29"/>
    </row>
    <row r="607" spans="2:6">
      <c r="B607" s="29"/>
      <c r="F607" s="29"/>
    </row>
    <row r="608" spans="2:6">
      <c r="B608" s="29"/>
      <c r="F608" s="29"/>
    </row>
    <row r="609" spans="2:6">
      <c r="B609" s="29"/>
      <c r="F609" s="29"/>
    </row>
    <row r="610" spans="2:6">
      <c r="B610" s="29"/>
      <c r="F610" s="29"/>
    </row>
    <row r="611" spans="2:6">
      <c r="B611" s="29"/>
      <c r="F611" s="29"/>
    </row>
    <row r="612" spans="2:6">
      <c r="B612" s="29"/>
      <c r="F612" s="29"/>
    </row>
    <row r="613" spans="2:6">
      <c r="B613" s="29"/>
      <c r="F613" s="29"/>
    </row>
    <row r="614" spans="2:6">
      <c r="B614" s="29"/>
      <c r="F614" s="29"/>
    </row>
    <row r="615" spans="2:6">
      <c r="B615" s="29"/>
      <c r="F615" s="29"/>
    </row>
    <row r="616" spans="2:6">
      <c r="B616" s="29"/>
      <c r="F616" s="29"/>
    </row>
    <row r="617" spans="2:6">
      <c r="B617" s="29"/>
      <c r="F617" s="29"/>
    </row>
    <row r="618" spans="2:6">
      <c r="B618" s="29"/>
      <c r="F618" s="29"/>
    </row>
    <row r="619" spans="2:6">
      <c r="B619" s="29"/>
      <c r="F619" s="29"/>
    </row>
    <row r="620" spans="2:6">
      <c r="B620" s="29"/>
      <c r="F620" s="29"/>
    </row>
    <row r="621" spans="2:6">
      <c r="B621" s="29"/>
      <c r="F621" s="29"/>
    </row>
    <row r="622" spans="2:6">
      <c r="B622" s="29"/>
      <c r="F622" s="29"/>
    </row>
    <row r="623" spans="2:6">
      <c r="B623" s="29"/>
      <c r="F623" s="29"/>
    </row>
    <row r="624" spans="2:6">
      <c r="B624" s="29"/>
      <c r="F624" s="29"/>
    </row>
    <row r="625" spans="2:6">
      <c r="B625" s="29"/>
      <c r="F625" s="29"/>
    </row>
    <row r="626" spans="2:6">
      <c r="B626" s="29"/>
      <c r="F626" s="29"/>
    </row>
    <row r="627" spans="2:6">
      <c r="B627" s="29"/>
      <c r="F627" s="29"/>
    </row>
    <row r="628" spans="2:6">
      <c r="B628" s="29"/>
      <c r="F628" s="29"/>
    </row>
    <row r="629" spans="2:6">
      <c r="B629" s="29"/>
      <c r="F629" s="29"/>
    </row>
    <row r="630" spans="2:6">
      <c r="B630" s="29"/>
      <c r="F630" s="29"/>
    </row>
    <row r="631" spans="2:6">
      <c r="B631" s="29"/>
      <c r="F631" s="29"/>
    </row>
    <row r="632" spans="2:6">
      <c r="B632" s="29"/>
      <c r="F632" s="29"/>
    </row>
    <row r="633" spans="2:6">
      <c r="B633" s="29"/>
      <c r="F633" s="29"/>
    </row>
    <row r="634" spans="2:6">
      <c r="B634" s="29"/>
      <c r="F634" s="29"/>
    </row>
    <row r="635" spans="2:6">
      <c r="B635" s="29"/>
      <c r="F635" s="29"/>
    </row>
    <row r="636" spans="2:6">
      <c r="B636" s="29"/>
      <c r="F636" s="29"/>
    </row>
    <row r="637" spans="2:6">
      <c r="B637" s="29"/>
      <c r="F637" s="29"/>
    </row>
    <row r="638" spans="2:6">
      <c r="B638" s="29"/>
      <c r="F638" s="29"/>
    </row>
    <row r="639" spans="2:6">
      <c r="B639" s="29"/>
      <c r="F639" s="29"/>
    </row>
    <row r="640" spans="2:6">
      <c r="B640" s="29"/>
      <c r="F640" s="29"/>
    </row>
    <row r="641" spans="2:6">
      <c r="B641" s="29"/>
      <c r="F641" s="29"/>
    </row>
    <row r="642" spans="2:6">
      <c r="B642" s="29"/>
      <c r="F642" s="29"/>
    </row>
    <row r="643" spans="2:6">
      <c r="B643" s="29"/>
      <c r="F643" s="29"/>
    </row>
    <row r="644" spans="2:6">
      <c r="B644" s="29"/>
      <c r="F644" s="29"/>
    </row>
    <row r="645" spans="2:6">
      <c r="B645" s="29"/>
      <c r="F645" s="29"/>
    </row>
    <row r="646" spans="2:6">
      <c r="B646" s="29"/>
      <c r="F646" s="29"/>
    </row>
    <row r="647" spans="2:6">
      <c r="B647" s="29"/>
      <c r="F647" s="29"/>
    </row>
    <row r="648" spans="2:6">
      <c r="B648" s="29"/>
      <c r="F648" s="29"/>
    </row>
    <row r="649" spans="2:6">
      <c r="B649" s="29"/>
      <c r="F649" s="29"/>
    </row>
    <row r="650" spans="2:6">
      <c r="B650" s="29"/>
      <c r="F650" s="29"/>
    </row>
    <row r="651" spans="2:6">
      <c r="B651" s="29"/>
      <c r="F651" s="29"/>
    </row>
    <row r="652" spans="2:6">
      <c r="B652" s="29"/>
      <c r="F652" s="29"/>
    </row>
    <row r="653" spans="2:6">
      <c r="B653" s="29"/>
      <c r="F653" s="29"/>
    </row>
    <row r="654" spans="2:6">
      <c r="B654" s="29"/>
      <c r="F654" s="29"/>
    </row>
    <row r="655" spans="2:6">
      <c r="B655" s="29"/>
      <c r="F655" s="29"/>
    </row>
    <row r="656" spans="2:6">
      <c r="B656" s="29"/>
      <c r="F656" s="29"/>
    </row>
    <row r="657" spans="2:6">
      <c r="B657" s="29"/>
      <c r="F657" s="29"/>
    </row>
    <row r="658" spans="2:6">
      <c r="B658" s="29"/>
      <c r="F658" s="29"/>
    </row>
    <row r="659" spans="2:6">
      <c r="B659" s="29"/>
      <c r="F659" s="29"/>
    </row>
    <row r="660" spans="2:6">
      <c r="B660" s="29"/>
      <c r="F660" s="29"/>
    </row>
    <row r="661" spans="2:6">
      <c r="B661" s="29"/>
      <c r="F661" s="29"/>
    </row>
    <row r="662" spans="2:6">
      <c r="B662" s="29"/>
      <c r="F662" s="29"/>
    </row>
    <row r="663" spans="2:6">
      <c r="B663" s="29"/>
      <c r="F663" s="29"/>
    </row>
    <row r="664" spans="2:6">
      <c r="B664" s="29"/>
      <c r="F664" s="29"/>
    </row>
    <row r="665" spans="2:6">
      <c r="B665" s="29"/>
      <c r="F665" s="29"/>
    </row>
    <row r="666" spans="2:6">
      <c r="B666" s="29"/>
      <c r="F666" s="29"/>
    </row>
    <row r="667" spans="2:6">
      <c r="B667" s="29"/>
      <c r="F667" s="29"/>
    </row>
    <row r="668" spans="2:6">
      <c r="B668" s="29"/>
      <c r="F668" s="29"/>
    </row>
    <row r="669" spans="2:6">
      <c r="B669" s="29"/>
      <c r="F669" s="29"/>
    </row>
    <row r="670" spans="2:6">
      <c r="B670" s="29"/>
      <c r="F670" s="29"/>
    </row>
    <row r="671" spans="2:6">
      <c r="B671" s="29"/>
      <c r="F671" s="29"/>
    </row>
    <row r="672" spans="2:6">
      <c r="B672" s="29"/>
      <c r="F672" s="29"/>
    </row>
    <row r="673" spans="2:6">
      <c r="B673" s="29"/>
      <c r="F673" s="29"/>
    </row>
    <row r="674" spans="2:6">
      <c r="B674" s="29"/>
      <c r="F674" s="29"/>
    </row>
    <row r="675" spans="2:6">
      <c r="B675" s="29"/>
      <c r="F675" s="29"/>
    </row>
    <row r="676" spans="2:6">
      <c r="B676" s="29"/>
      <c r="F676" s="29"/>
    </row>
    <row r="677" spans="2:6">
      <c r="B677" s="29"/>
      <c r="F677" s="29"/>
    </row>
    <row r="678" spans="2:6">
      <c r="B678" s="29"/>
      <c r="F678" s="29"/>
    </row>
    <row r="679" spans="2:6">
      <c r="B679" s="29"/>
      <c r="F679" s="29"/>
    </row>
    <row r="680" spans="2:6">
      <c r="B680" s="29"/>
      <c r="F680" s="29"/>
    </row>
    <row r="681" spans="2:6">
      <c r="B681" s="29"/>
      <c r="F681" s="29"/>
    </row>
    <row r="682" spans="2:6">
      <c r="B682" s="29"/>
      <c r="F682" s="29"/>
    </row>
    <row r="683" spans="2:6">
      <c r="B683" s="29"/>
      <c r="F683" s="29"/>
    </row>
    <row r="684" spans="2:6">
      <c r="B684" s="29"/>
      <c r="F684" s="29"/>
    </row>
    <row r="685" spans="2:6">
      <c r="B685" s="29"/>
      <c r="F685" s="29"/>
    </row>
    <row r="686" spans="2:6">
      <c r="B686" s="29"/>
      <c r="F686" s="29"/>
    </row>
    <row r="687" spans="2:6">
      <c r="B687" s="29"/>
      <c r="F687" s="29"/>
    </row>
    <row r="688" spans="2:6">
      <c r="B688" s="29"/>
      <c r="F688" s="29"/>
    </row>
    <row r="689" spans="2:6">
      <c r="B689" s="29"/>
      <c r="F689" s="29"/>
    </row>
    <row r="690" spans="2:6">
      <c r="B690" s="29"/>
      <c r="F690" s="29"/>
    </row>
    <row r="691" spans="2:6">
      <c r="B691" s="29"/>
      <c r="F691" s="29"/>
    </row>
    <row r="692" spans="2:6">
      <c r="B692" s="29"/>
      <c r="F692" s="29"/>
    </row>
    <row r="693" spans="2:6">
      <c r="B693" s="29"/>
      <c r="F693" s="29"/>
    </row>
    <row r="694" spans="2:6">
      <c r="B694" s="29"/>
      <c r="F694" s="29"/>
    </row>
    <row r="695" spans="2:6">
      <c r="B695" s="29"/>
      <c r="F695" s="29"/>
    </row>
    <row r="696" spans="2:6">
      <c r="B696" s="29"/>
      <c r="F696" s="29"/>
    </row>
    <row r="697" spans="2:6">
      <c r="B697" s="29"/>
      <c r="F697" s="29"/>
    </row>
    <row r="698" spans="2:6">
      <c r="B698" s="29"/>
      <c r="F698" s="29"/>
    </row>
    <row r="699" spans="2:6">
      <c r="B699" s="29"/>
      <c r="F699" s="29"/>
    </row>
    <row r="700" spans="2:6">
      <c r="B700" s="29"/>
      <c r="F700" s="29"/>
    </row>
    <row r="701" spans="2:6">
      <c r="B701" s="29"/>
      <c r="F701" s="29"/>
    </row>
    <row r="702" spans="2:6">
      <c r="B702" s="29"/>
      <c r="F702" s="29"/>
    </row>
    <row r="703" spans="2:6">
      <c r="B703" s="29"/>
      <c r="F703" s="29"/>
    </row>
    <row r="704" spans="2:6">
      <c r="B704" s="29"/>
      <c r="F704" s="29"/>
    </row>
    <row r="705" spans="2:6">
      <c r="B705" s="29"/>
      <c r="F705" s="29"/>
    </row>
    <row r="706" spans="2:6">
      <c r="B706" s="29"/>
      <c r="F706" s="29"/>
    </row>
    <row r="707" spans="2:6">
      <c r="B707" s="29"/>
      <c r="F707" s="29"/>
    </row>
    <row r="708" spans="2:6">
      <c r="B708" s="29"/>
      <c r="F708" s="29"/>
    </row>
    <row r="709" spans="2:6">
      <c r="B709" s="29"/>
      <c r="F709" s="29"/>
    </row>
    <row r="710" spans="2:6">
      <c r="B710" s="29"/>
      <c r="F710" s="29"/>
    </row>
    <row r="711" spans="2:6">
      <c r="B711" s="29"/>
      <c r="F711" s="29"/>
    </row>
    <row r="712" spans="2:6">
      <c r="B712" s="29"/>
      <c r="F712" s="29"/>
    </row>
    <row r="713" spans="2:6">
      <c r="B713" s="29"/>
      <c r="F713" s="29"/>
    </row>
    <row r="714" spans="2:6">
      <c r="B714" s="29"/>
      <c r="F714" s="29"/>
    </row>
    <row r="715" spans="2:6">
      <c r="B715" s="29"/>
      <c r="F715" s="29"/>
    </row>
    <row r="716" spans="2:6">
      <c r="B716" s="29"/>
      <c r="F716" s="29"/>
    </row>
    <row r="717" spans="2:6">
      <c r="B717" s="29"/>
      <c r="F717" s="29"/>
    </row>
    <row r="718" spans="2:6">
      <c r="B718" s="29"/>
      <c r="F718" s="29"/>
    </row>
    <row r="719" spans="2:6">
      <c r="B719" s="29"/>
      <c r="F719" s="29"/>
    </row>
    <row r="720" spans="2:6">
      <c r="B720" s="29"/>
      <c r="F720" s="29"/>
    </row>
    <row r="721" spans="2:6">
      <c r="B721" s="29"/>
      <c r="F721" s="29"/>
    </row>
    <row r="722" spans="2:6">
      <c r="B722" s="29"/>
      <c r="F722" s="29"/>
    </row>
    <row r="723" spans="2:6">
      <c r="B723" s="29"/>
      <c r="F723" s="29"/>
    </row>
    <row r="724" spans="2:6">
      <c r="B724" s="29"/>
      <c r="F724" s="29"/>
    </row>
    <row r="725" spans="2:6">
      <c r="B725" s="29"/>
      <c r="F725" s="29"/>
    </row>
    <row r="726" spans="2:6">
      <c r="B726" s="29"/>
      <c r="F726" s="29"/>
    </row>
    <row r="727" spans="2:6">
      <c r="B727" s="29"/>
      <c r="F727" s="29"/>
    </row>
    <row r="728" spans="2:6">
      <c r="B728" s="29"/>
      <c r="F728" s="29"/>
    </row>
    <row r="729" spans="2:6">
      <c r="B729" s="29"/>
      <c r="F729" s="29"/>
    </row>
    <row r="730" spans="2:6">
      <c r="B730" s="29"/>
      <c r="F730" s="29"/>
    </row>
    <row r="731" spans="2:6">
      <c r="B731" s="29"/>
      <c r="F731" s="29"/>
    </row>
    <row r="732" spans="2:6">
      <c r="B732" s="29"/>
      <c r="F732" s="29"/>
    </row>
    <row r="733" spans="2:6">
      <c r="B733" s="29"/>
      <c r="F733" s="29"/>
    </row>
    <row r="734" spans="2:6">
      <c r="B734" s="29"/>
      <c r="F734" s="29"/>
    </row>
    <row r="735" spans="2:6">
      <c r="B735" s="29"/>
      <c r="F735" s="29"/>
    </row>
    <row r="736" spans="2:6">
      <c r="B736" s="29"/>
      <c r="F736" s="29"/>
    </row>
    <row r="737" spans="2:6">
      <c r="B737" s="29"/>
      <c r="F737" s="29"/>
    </row>
    <row r="738" spans="2:6">
      <c r="B738" s="29"/>
      <c r="F738" s="29"/>
    </row>
    <row r="739" spans="2:6">
      <c r="B739" s="29"/>
      <c r="F739" s="29"/>
    </row>
    <row r="740" spans="2:6">
      <c r="B740" s="29"/>
      <c r="F740" s="29"/>
    </row>
    <row r="741" spans="2:6">
      <c r="B741" s="29"/>
      <c r="F741" s="29"/>
    </row>
    <row r="742" spans="2:6">
      <c r="B742" s="29"/>
      <c r="F742" s="29"/>
    </row>
    <row r="743" spans="2:6">
      <c r="B743" s="29"/>
      <c r="F743" s="29"/>
    </row>
    <row r="744" spans="2:6">
      <c r="B744" s="29"/>
      <c r="F744" s="29"/>
    </row>
    <row r="745" spans="2:6">
      <c r="B745" s="29"/>
      <c r="F745" s="29"/>
    </row>
    <row r="746" spans="2:6">
      <c r="B746" s="29"/>
      <c r="F746" s="29"/>
    </row>
    <row r="747" spans="2:6">
      <c r="B747" s="29"/>
      <c r="F747" s="29"/>
    </row>
    <row r="748" spans="2:6">
      <c r="B748" s="29"/>
      <c r="F748" s="29"/>
    </row>
    <row r="749" spans="2:6">
      <c r="B749" s="29"/>
      <c r="F749" s="29"/>
    </row>
    <row r="750" spans="2:6">
      <c r="B750" s="29"/>
      <c r="F750" s="29"/>
    </row>
    <row r="751" spans="2:6">
      <c r="B751" s="29"/>
      <c r="F751" s="29"/>
    </row>
    <row r="752" spans="2:6">
      <c r="B752" s="29"/>
      <c r="F752" s="29"/>
    </row>
    <row r="753" spans="2:6">
      <c r="B753" s="29"/>
      <c r="F753" s="29"/>
    </row>
    <row r="754" spans="2:6">
      <c r="B754" s="29"/>
      <c r="F754" s="29"/>
    </row>
    <row r="755" spans="2:6">
      <c r="B755" s="29"/>
      <c r="F755" s="29"/>
    </row>
    <row r="756" spans="2:6">
      <c r="B756" s="29"/>
      <c r="F756" s="29"/>
    </row>
    <row r="757" spans="2:6">
      <c r="B757" s="29"/>
      <c r="F757" s="29"/>
    </row>
    <row r="758" spans="2:6">
      <c r="B758" s="29"/>
      <c r="F758" s="29"/>
    </row>
    <row r="759" spans="2:6">
      <c r="B759" s="29"/>
      <c r="F759" s="29"/>
    </row>
    <row r="760" spans="2:6">
      <c r="B760" s="29"/>
      <c r="F760" s="29"/>
    </row>
    <row r="761" spans="2:6">
      <c r="B761" s="29"/>
      <c r="F761" s="29"/>
    </row>
    <row r="762" spans="2:6">
      <c r="B762" s="29"/>
      <c r="F762" s="29"/>
    </row>
    <row r="763" spans="2:6">
      <c r="B763" s="29"/>
      <c r="F763" s="29"/>
    </row>
    <row r="764" spans="2:6">
      <c r="B764" s="29"/>
      <c r="F764" s="29"/>
    </row>
    <row r="765" spans="2:6">
      <c r="B765" s="29"/>
      <c r="F765" s="29"/>
    </row>
    <row r="766" spans="2:6">
      <c r="B766" s="29"/>
      <c r="F766" s="29"/>
    </row>
    <row r="767" spans="2:6">
      <c r="B767" s="29"/>
      <c r="F767" s="29"/>
    </row>
    <row r="768" spans="2:6">
      <c r="B768" s="29"/>
      <c r="F768" s="29"/>
    </row>
    <row r="769" spans="2:6">
      <c r="B769" s="29"/>
      <c r="F769" s="29"/>
    </row>
    <row r="770" spans="2:6">
      <c r="B770" s="29"/>
      <c r="F770" s="29"/>
    </row>
    <row r="771" spans="2:6">
      <c r="B771" s="29"/>
      <c r="F771" s="29"/>
    </row>
    <row r="772" spans="2:6">
      <c r="B772" s="29"/>
      <c r="F772" s="29"/>
    </row>
    <row r="773" spans="2:6">
      <c r="B773" s="29"/>
      <c r="F773" s="29"/>
    </row>
    <row r="774" spans="2:6">
      <c r="B774" s="29"/>
      <c r="F774" s="29"/>
    </row>
    <row r="775" spans="2:6">
      <c r="B775" s="29"/>
      <c r="F775" s="29"/>
    </row>
    <row r="776" spans="2:6">
      <c r="B776" s="29"/>
      <c r="F776" s="29"/>
    </row>
    <row r="777" spans="2:6">
      <c r="B777" s="29"/>
      <c r="F777" s="29"/>
    </row>
    <row r="778" spans="2:6">
      <c r="B778" s="29"/>
      <c r="F778" s="29"/>
    </row>
    <row r="779" spans="2:6">
      <c r="B779" s="29"/>
      <c r="F779" s="29"/>
    </row>
    <row r="780" spans="2:6">
      <c r="B780" s="29"/>
      <c r="F780" s="29"/>
    </row>
    <row r="781" spans="2:6">
      <c r="B781" s="29"/>
      <c r="F781" s="29"/>
    </row>
    <row r="782" spans="2:6">
      <c r="B782" s="29"/>
      <c r="F782" s="29"/>
    </row>
    <row r="783" spans="2:6">
      <c r="B783" s="29"/>
      <c r="F783" s="29"/>
    </row>
    <row r="784" spans="2:6">
      <c r="B784" s="29"/>
      <c r="F784" s="29"/>
    </row>
    <row r="785" spans="2:6">
      <c r="B785" s="29"/>
      <c r="F785" s="29"/>
    </row>
    <row r="786" spans="2:6">
      <c r="B786" s="29"/>
      <c r="F786" s="29"/>
    </row>
    <row r="787" spans="2:6">
      <c r="B787" s="29"/>
      <c r="F787" s="29"/>
    </row>
    <row r="788" spans="2:6">
      <c r="B788" s="29"/>
      <c r="F788" s="29"/>
    </row>
    <row r="789" spans="2:6">
      <c r="B789" s="29"/>
      <c r="F789" s="29"/>
    </row>
    <row r="790" spans="2:6">
      <c r="B790" s="29"/>
      <c r="F790" s="29"/>
    </row>
    <row r="791" spans="2:6">
      <c r="B791" s="29"/>
      <c r="F791" s="29"/>
    </row>
    <row r="792" spans="2:6">
      <c r="B792" s="29"/>
      <c r="F792" s="29"/>
    </row>
    <row r="793" spans="2:6">
      <c r="B793" s="29"/>
      <c r="F793" s="29"/>
    </row>
    <row r="794" spans="2:6">
      <c r="B794" s="29"/>
      <c r="F794" s="29"/>
    </row>
    <row r="795" spans="2:6">
      <c r="B795" s="29"/>
      <c r="F795" s="29"/>
    </row>
    <row r="796" spans="2:6">
      <c r="B796" s="29"/>
      <c r="F796" s="29"/>
    </row>
    <row r="797" spans="2:6">
      <c r="B797" s="29"/>
      <c r="F797" s="29"/>
    </row>
    <row r="798" spans="2:6">
      <c r="B798" s="29"/>
      <c r="F798" s="29"/>
    </row>
    <row r="799" spans="2:6">
      <c r="B799" s="29"/>
      <c r="F799" s="29"/>
    </row>
    <row r="800" spans="2:6">
      <c r="B800" s="29"/>
      <c r="F800" s="29"/>
    </row>
    <row r="801" spans="2:6">
      <c r="B801" s="29"/>
      <c r="F801" s="29"/>
    </row>
    <row r="802" spans="2:6">
      <c r="B802" s="29"/>
      <c r="F802" s="29"/>
    </row>
    <row r="803" spans="2:6">
      <c r="B803" s="29"/>
      <c r="F803" s="29"/>
    </row>
    <row r="804" spans="2:6">
      <c r="B804" s="29"/>
      <c r="F804" s="29"/>
    </row>
    <row r="805" spans="2:6">
      <c r="B805" s="29"/>
      <c r="F805" s="29"/>
    </row>
    <row r="806" spans="2:6">
      <c r="B806" s="29"/>
      <c r="F806" s="29"/>
    </row>
    <row r="807" spans="2:6">
      <c r="B807" s="29"/>
      <c r="F807" s="29"/>
    </row>
    <row r="808" spans="2:6">
      <c r="B808" s="29"/>
      <c r="F808" s="29"/>
    </row>
    <row r="809" spans="2:6">
      <c r="B809" s="29"/>
      <c r="F809" s="29"/>
    </row>
    <row r="810" spans="2:6">
      <c r="B810" s="29"/>
      <c r="F810" s="29"/>
    </row>
    <row r="811" spans="2:6">
      <c r="B811" s="29"/>
      <c r="F811" s="29"/>
    </row>
    <row r="812" spans="2:6">
      <c r="B812" s="29"/>
      <c r="F812" s="29"/>
    </row>
    <row r="813" spans="2:6">
      <c r="B813" s="29"/>
      <c r="F813" s="29"/>
    </row>
    <row r="814" spans="2:6">
      <c r="B814" s="29"/>
      <c r="F814" s="29"/>
    </row>
    <row r="815" spans="2:6">
      <c r="B815" s="29"/>
      <c r="F815" s="29"/>
    </row>
    <row r="816" spans="2:6">
      <c r="B816" s="29"/>
      <c r="F816" s="29"/>
    </row>
    <row r="817" spans="2:6">
      <c r="B817" s="29"/>
      <c r="F817" s="29"/>
    </row>
    <row r="818" spans="2:6">
      <c r="B818" s="29"/>
      <c r="F818" s="29"/>
    </row>
    <row r="819" spans="2:6">
      <c r="B819" s="29"/>
      <c r="F819" s="29"/>
    </row>
    <row r="820" spans="2:6">
      <c r="B820" s="29"/>
      <c r="F820" s="29"/>
    </row>
    <row r="821" spans="2:6">
      <c r="B821" s="29"/>
      <c r="F821" s="29"/>
    </row>
    <row r="822" spans="2:6">
      <c r="B822" s="29"/>
      <c r="F822" s="29"/>
    </row>
    <row r="823" spans="2:6">
      <c r="B823" s="29"/>
      <c r="F823" s="29"/>
    </row>
    <row r="824" spans="2:6">
      <c r="B824" s="29"/>
      <c r="F824" s="29"/>
    </row>
    <row r="825" spans="2:6">
      <c r="B825" s="29"/>
      <c r="F825" s="29"/>
    </row>
    <row r="826" spans="2:6">
      <c r="B826" s="29"/>
      <c r="F826" s="29"/>
    </row>
    <row r="827" spans="2:6">
      <c r="B827" s="29"/>
      <c r="F827" s="29"/>
    </row>
  </sheetData>
  <phoneticPr fontId="9" type="noConversion"/>
  <hyperlinks>
    <hyperlink ref="P42" r:id="rId1" display="http://www.bav-astro.de/sfs/BAVM_link.php?BAVMnr=116" xr:uid="{00000000-0004-0000-0600-000000000000}"/>
    <hyperlink ref="P45" r:id="rId2" display="http://www.bav-astro.de/sfs/BAVM_link.php?BAVMnr=116" xr:uid="{00000000-0004-0000-0600-000001000000}"/>
    <hyperlink ref="P46" r:id="rId3" display="http://www.bav-astro.de/sfs/BAVM_link.php?BAVMnr=116" xr:uid="{00000000-0004-0000-0600-000002000000}"/>
    <hyperlink ref="P47" r:id="rId4" display="http://www.bav-astro.de/sfs/BAVM_link.php?BAVMnr=116" xr:uid="{00000000-0004-0000-0600-000003000000}"/>
    <hyperlink ref="P48" r:id="rId5" display="http://www.bav-astro.de/sfs/BAVM_link.php?BAVMnr=116" xr:uid="{00000000-0004-0000-0600-000004000000}"/>
    <hyperlink ref="P49" r:id="rId6" display="http://www.bav-astro.de/sfs/BAVM_link.php?BAVMnr=116" xr:uid="{00000000-0004-0000-0600-000005000000}"/>
    <hyperlink ref="P50" r:id="rId7" display="http://www.bav-astro.de/sfs/BAVM_link.php?BAVMnr=116" xr:uid="{00000000-0004-0000-0600-000006000000}"/>
    <hyperlink ref="P51" r:id="rId8" display="http://www.bav-astro.de/sfs/BAVM_link.php?BAVMnr=116" xr:uid="{00000000-0004-0000-0600-000007000000}"/>
    <hyperlink ref="P52" r:id="rId9" display="http://www.bav-astro.de/sfs/BAVM_link.php?BAVMnr=116" xr:uid="{00000000-0004-0000-0600-000008000000}"/>
    <hyperlink ref="P53" r:id="rId10" display="http://www.bav-astro.de/sfs/BAVM_link.php?BAVMnr=116" xr:uid="{00000000-0004-0000-0600-000009000000}"/>
    <hyperlink ref="P54" r:id="rId11" display="http://www.bav-astro.de/sfs/BAVM_link.php?BAVMnr=116" xr:uid="{00000000-0004-0000-0600-00000A000000}"/>
    <hyperlink ref="P55" r:id="rId12" display="http://www.bav-astro.de/sfs/BAVM_link.php?BAVMnr=116" xr:uid="{00000000-0004-0000-0600-00000B000000}"/>
    <hyperlink ref="P56" r:id="rId13" display="http://www.bav-astro.de/sfs/BAVM_link.php?BAVMnr=116" xr:uid="{00000000-0004-0000-0600-00000C000000}"/>
    <hyperlink ref="P57" r:id="rId14" display="http://www.bav-astro.de/sfs/BAVM_link.php?BAVMnr=116" xr:uid="{00000000-0004-0000-0600-00000D000000}"/>
    <hyperlink ref="P58" r:id="rId15" display="http://www.bav-astro.de/sfs/BAVM_link.php?BAVMnr=116" xr:uid="{00000000-0004-0000-0600-00000E000000}"/>
    <hyperlink ref="P59" r:id="rId16" display="http://www.bav-astro.de/sfs/BAVM_link.php?BAVMnr=116" xr:uid="{00000000-0004-0000-0600-00000F000000}"/>
    <hyperlink ref="P61" r:id="rId17" display="http://www.bav-astro.de/sfs/BAVM_link.php?BAVMnr=116" xr:uid="{00000000-0004-0000-0600-000010000000}"/>
    <hyperlink ref="P62" r:id="rId18" display="http://www.bav-astro.de/sfs/BAVM_link.php?BAVMnr=116" xr:uid="{00000000-0004-0000-0600-000011000000}"/>
    <hyperlink ref="P63" r:id="rId19" display="http://www.bav-astro.de/sfs/BAVM_link.php?BAVMnr=116" xr:uid="{00000000-0004-0000-0600-000012000000}"/>
    <hyperlink ref="P64" r:id="rId20" display="http://var.astro.cz/oejv/issues/oejv0074.pdf" xr:uid="{00000000-0004-0000-0600-000013000000}"/>
    <hyperlink ref="P65" r:id="rId21" display="http://var.astro.cz/oejv/issues/oejv0074.pdf" xr:uid="{00000000-0004-0000-0600-000014000000}"/>
    <hyperlink ref="P66" r:id="rId22" display="http://www.konkoly.hu/cgi-bin/IBVS?5371" xr:uid="{00000000-0004-0000-0600-000015000000}"/>
    <hyperlink ref="P67" r:id="rId23" display="http://www.konkoly.hu/cgi-bin/IBVS?5378" xr:uid="{00000000-0004-0000-0600-000016000000}"/>
    <hyperlink ref="P68" r:id="rId24" display="http://www.bav-astro.de/sfs/BAVM_link.php?BAVMnr=178" xr:uid="{00000000-0004-0000-0600-000017000000}"/>
    <hyperlink ref="P69" r:id="rId25" display="http://www.bav-astro.de/sfs/BAVM_link.php?BAVMnr=178" xr:uid="{00000000-0004-0000-0600-000018000000}"/>
    <hyperlink ref="P70" r:id="rId26" display="http://www.konkoly.hu/cgi-bin/IBVS?5795" xr:uid="{00000000-0004-0000-0600-000019000000}"/>
    <hyperlink ref="P88" r:id="rId27" display="http://www.bav-astro.de/sfs/BAVM_link.php?BAVMnr=193" xr:uid="{00000000-0004-0000-0600-00001A000000}"/>
    <hyperlink ref="P71" r:id="rId28" display="http://www.konkoly.hu/cgi-bin/IBVS?5875" xr:uid="{00000000-0004-0000-0600-00001B000000}"/>
    <hyperlink ref="P72" r:id="rId29" display="http://www.konkoly.hu/cgi-bin/IBVS?5871" xr:uid="{00000000-0004-0000-0600-00001C000000}"/>
    <hyperlink ref="P73" r:id="rId30" display="http://www.bav-astro.de/sfs/BAVM_link.php?BAVMnr=214" xr:uid="{00000000-0004-0000-0600-00001D000000}"/>
    <hyperlink ref="P89" r:id="rId31" display="http://var.astro.cz/oejv/issues/oejv0137.pdf" xr:uid="{00000000-0004-0000-0600-00001E000000}"/>
    <hyperlink ref="P90" r:id="rId32" display="http://var.astro.cz/oejv/issues/oejv0137.pdf" xr:uid="{00000000-0004-0000-0600-00001F000000}"/>
    <hyperlink ref="P91" r:id="rId33" display="http://var.astro.cz/oejv/issues/oejv0137.pdf" xr:uid="{00000000-0004-0000-0600-000020000000}"/>
    <hyperlink ref="P74" r:id="rId34" display="http://www.konkoly.hu/cgi-bin/IBVS?5960" xr:uid="{00000000-0004-0000-0600-000021000000}"/>
    <hyperlink ref="P75" r:id="rId35" display="http://var.astro.cz/oejv/issues/oejv0160.pdf" xr:uid="{00000000-0004-0000-0600-000022000000}"/>
    <hyperlink ref="P76" r:id="rId36" display="http://var.astro.cz/oejv/issues/oejv0160.pdf" xr:uid="{00000000-0004-0000-0600-000023000000}"/>
    <hyperlink ref="P77" r:id="rId37" display="http://var.astro.cz/oejv/issues/oejv0160.pdf" xr:uid="{00000000-0004-0000-0600-000024000000}"/>
    <hyperlink ref="P92" r:id="rId38" display="http://www.bav-astro.de/sfs/BAVM_link.php?BAVMnr=225" xr:uid="{00000000-0004-0000-0600-000025000000}"/>
    <hyperlink ref="P78" r:id="rId39" display="http://var.astro.cz/oejv/issues/oejv0160.pdf" xr:uid="{00000000-0004-0000-0600-000026000000}"/>
    <hyperlink ref="P79" r:id="rId40" display="http://var.astro.cz/oejv/issues/oejv0160.pdf" xr:uid="{00000000-0004-0000-0600-000027000000}"/>
    <hyperlink ref="P80" r:id="rId41" display="http://var.astro.cz/oejv/issues/oejv0160.pdf" xr:uid="{00000000-0004-0000-0600-000028000000}"/>
    <hyperlink ref="P81" r:id="rId42" display="http://www.bav-astro.de/sfs/BAVM_link.php?BAVMnr=231" xr:uid="{00000000-0004-0000-0600-000029000000}"/>
    <hyperlink ref="P83" r:id="rId43" display="http://www.bav-astro.de/sfs/BAVM_link.php?BAVMnr=234" xr:uid="{00000000-0004-0000-0600-00002A000000}"/>
    <hyperlink ref="P84" r:id="rId44" display="http://var.astro.cz/oejv/issues/oejv0160.pdf" xr:uid="{00000000-0004-0000-0600-00002B000000}"/>
  </hyperlink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5"/>
  <sheetViews>
    <sheetView workbookViewId="0">
      <selection activeCell="C24" sqref="C24:G35"/>
    </sheetView>
  </sheetViews>
  <sheetFormatPr defaultRowHeight="12.75"/>
  <cols>
    <col min="1" max="1" width="17.140625" style="1" customWidth="1"/>
    <col min="2" max="2" width="19.28515625" style="39" customWidth="1"/>
    <col min="3" max="3" width="9.140625" style="74"/>
    <col min="4" max="16384" width="9.140625" style="1"/>
  </cols>
  <sheetData>
    <row r="1" spans="1:7">
      <c r="A1" s="1" t="s">
        <v>528</v>
      </c>
    </row>
    <row r="11" spans="1:7">
      <c r="A11" s="1" t="s">
        <v>552</v>
      </c>
      <c r="C11" s="74" t="s">
        <v>52</v>
      </c>
      <c r="D11" s="39">
        <v>55277.077409999998</v>
      </c>
      <c r="E11" s="1" t="s">
        <v>529</v>
      </c>
      <c r="F11" s="1" t="s">
        <v>110</v>
      </c>
      <c r="G11" s="1" t="s">
        <v>530</v>
      </c>
    </row>
    <row r="12" spans="1:7">
      <c r="C12" s="74" t="s">
        <v>59</v>
      </c>
      <c r="D12" s="39">
        <v>55277.229249999997</v>
      </c>
      <c r="E12" s="1" t="s">
        <v>529</v>
      </c>
      <c r="F12" s="1" t="s">
        <v>110</v>
      </c>
      <c r="G12" s="1" t="s">
        <v>530</v>
      </c>
    </row>
    <row r="13" spans="1:7">
      <c r="C13" s="74" t="s">
        <v>52</v>
      </c>
      <c r="D13" s="39">
        <v>55277.379480000003</v>
      </c>
      <c r="E13" s="1" t="s">
        <v>529</v>
      </c>
      <c r="F13" s="1" t="s">
        <v>110</v>
      </c>
      <c r="G13" s="1" t="s">
        <v>530</v>
      </c>
    </row>
    <row r="14" spans="1:7">
      <c r="C14" s="74" t="s">
        <v>52</v>
      </c>
      <c r="D14" s="39">
        <v>55303.170610000001</v>
      </c>
      <c r="E14" s="1" t="s">
        <v>531</v>
      </c>
      <c r="F14" s="1" t="s">
        <v>129</v>
      </c>
      <c r="G14" s="1" t="s">
        <v>532</v>
      </c>
    </row>
    <row r="15" spans="1:7">
      <c r="C15" s="74" t="s">
        <v>52</v>
      </c>
      <c r="D15" s="39">
        <v>55917.312599999997</v>
      </c>
      <c r="E15" s="1" t="s">
        <v>533</v>
      </c>
      <c r="F15" s="1" t="s">
        <v>49</v>
      </c>
      <c r="G15" s="1" t="s">
        <v>534</v>
      </c>
    </row>
    <row r="16" spans="1:7">
      <c r="C16" s="74" t="s">
        <v>52</v>
      </c>
      <c r="D16" s="39">
        <v>55917.312680000003</v>
      </c>
      <c r="E16" s="1" t="s">
        <v>535</v>
      </c>
      <c r="F16" s="1" t="s">
        <v>129</v>
      </c>
      <c r="G16" s="1" t="s">
        <v>534</v>
      </c>
    </row>
    <row r="17" spans="1:7">
      <c r="C17" s="74" t="s">
        <v>52</v>
      </c>
      <c r="D17" s="39">
        <v>55917.312899999997</v>
      </c>
      <c r="E17" s="1" t="s">
        <v>536</v>
      </c>
      <c r="F17" s="1" t="s">
        <v>110</v>
      </c>
      <c r="G17" s="1" t="s">
        <v>534</v>
      </c>
    </row>
    <row r="18" spans="1:7">
      <c r="C18" s="74" t="s">
        <v>59</v>
      </c>
      <c r="D18" s="39">
        <v>55918.374409999997</v>
      </c>
      <c r="E18" s="1" t="s">
        <v>537</v>
      </c>
      <c r="F18" s="1" t="s">
        <v>49</v>
      </c>
      <c r="G18" s="1" t="s">
        <v>534</v>
      </c>
    </row>
    <row r="19" spans="1:7">
      <c r="C19" s="74" t="s">
        <v>59</v>
      </c>
      <c r="D19" s="39">
        <v>55918.374380000001</v>
      </c>
      <c r="E19" s="1" t="s">
        <v>538</v>
      </c>
      <c r="F19" s="1" t="s">
        <v>129</v>
      </c>
      <c r="G19" s="1" t="s">
        <v>534</v>
      </c>
    </row>
    <row r="20" spans="1:7">
      <c r="C20" s="74" t="s">
        <v>59</v>
      </c>
      <c r="D20" s="39">
        <v>55918.374839999997</v>
      </c>
      <c r="E20" s="1" t="s">
        <v>539</v>
      </c>
      <c r="F20" s="1" t="s">
        <v>110</v>
      </c>
      <c r="G20" s="1" t="s">
        <v>534</v>
      </c>
    </row>
    <row r="21" spans="1:7">
      <c r="C21" s="74" t="s">
        <v>59</v>
      </c>
      <c r="D21" s="39">
        <v>56007.127789999999</v>
      </c>
      <c r="E21" s="1" t="s">
        <v>540</v>
      </c>
      <c r="F21" s="1" t="s">
        <v>110</v>
      </c>
      <c r="G21" s="1" t="s">
        <v>532</v>
      </c>
    </row>
    <row r="22" spans="1:7">
      <c r="B22" s="1"/>
      <c r="C22" s="74" t="s">
        <v>59</v>
      </c>
      <c r="D22" s="39">
        <v>56008.187830000003</v>
      </c>
      <c r="E22" s="1" t="s">
        <v>541</v>
      </c>
      <c r="F22" s="1" t="s">
        <v>110</v>
      </c>
      <c r="G22" s="1" t="s">
        <v>532</v>
      </c>
    </row>
    <row r="23" spans="1:7">
      <c r="B23" s="1"/>
      <c r="D23" s="39"/>
    </row>
    <row r="24" spans="1:7">
      <c r="A24" s="1" t="s">
        <v>553</v>
      </c>
      <c r="B24" s="1"/>
      <c r="C24" s="74" t="s">
        <v>59</v>
      </c>
      <c r="D24" s="39">
        <v>54817.979740000002</v>
      </c>
      <c r="E24" s="1" t="s">
        <v>535</v>
      </c>
      <c r="F24" s="1" t="s">
        <v>49</v>
      </c>
      <c r="G24" s="1" t="s">
        <v>534</v>
      </c>
    </row>
    <row r="25" spans="1:7">
      <c r="B25" s="1"/>
      <c r="C25" s="74" t="s">
        <v>59</v>
      </c>
      <c r="D25" s="39">
        <v>54817.97969</v>
      </c>
      <c r="E25" s="1" t="s">
        <v>542</v>
      </c>
      <c r="F25" s="1" t="s">
        <v>129</v>
      </c>
      <c r="G25" s="1" t="s">
        <v>534</v>
      </c>
    </row>
    <row r="26" spans="1:7">
      <c r="B26" s="1"/>
      <c r="C26" s="74" t="s">
        <v>59</v>
      </c>
      <c r="D26" s="39">
        <v>54817.979319999999</v>
      </c>
      <c r="E26" s="1" t="s">
        <v>543</v>
      </c>
      <c r="F26" s="1" t="s">
        <v>110</v>
      </c>
      <c r="G26" s="1" t="s">
        <v>534</v>
      </c>
    </row>
    <row r="27" spans="1:7">
      <c r="B27" s="1"/>
      <c r="C27" s="74" t="s">
        <v>59</v>
      </c>
      <c r="D27" s="39">
        <v>55550.193740000002</v>
      </c>
      <c r="E27" s="1" t="s">
        <v>531</v>
      </c>
      <c r="F27" s="1" t="s">
        <v>49</v>
      </c>
      <c r="G27" s="1" t="s">
        <v>534</v>
      </c>
    </row>
    <row r="28" spans="1:7">
      <c r="B28" s="1"/>
      <c r="C28" s="74" t="s">
        <v>59</v>
      </c>
      <c r="D28" s="39">
        <v>55550.19326</v>
      </c>
      <c r="E28" s="1" t="s">
        <v>544</v>
      </c>
      <c r="F28" s="1" t="s">
        <v>129</v>
      </c>
      <c r="G28" s="1" t="s">
        <v>534</v>
      </c>
    </row>
    <row r="29" spans="1:7">
      <c r="B29" s="1"/>
      <c r="C29" s="74" t="s">
        <v>59</v>
      </c>
      <c r="D29" s="39">
        <v>55550.19356</v>
      </c>
      <c r="E29" s="1" t="s">
        <v>545</v>
      </c>
      <c r="F29" s="1" t="s">
        <v>110</v>
      </c>
      <c r="G29" s="1" t="s">
        <v>534</v>
      </c>
    </row>
    <row r="30" spans="1:7">
      <c r="B30" s="1"/>
      <c r="C30" s="74" t="s">
        <v>52</v>
      </c>
      <c r="D30" s="39">
        <v>55550.924149999999</v>
      </c>
      <c r="E30" s="1" t="s">
        <v>546</v>
      </c>
      <c r="F30" s="1" t="s">
        <v>49</v>
      </c>
      <c r="G30" s="1" t="s">
        <v>534</v>
      </c>
    </row>
    <row r="31" spans="1:7">
      <c r="B31" s="1"/>
      <c r="C31" s="74" t="s">
        <v>52</v>
      </c>
      <c r="D31" s="39">
        <v>55550.924400000004</v>
      </c>
      <c r="E31" s="1" t="s">
        <v>547</v>
      </c>
      <c r="F31" s="1" t="s">
        <v>129</v>
      </c>
      <c r="G31" s="1" t="s">
        <v>534</v>
      </c>
    </row>
    <row r="32" spans="1:7">
      <c r="B32" s="1"/>
      <c r="C32" s="74" t="s">
        <v>52</v>
      </c>
      <c r="D32" s="39">
        <v>55550.922030000002</v>
      </c>
      <c r="E32" s="1" t="s">
        <v>548</v>
      </c>
      <c r="F32" s="1" t="s">
        <v>110</v>
      </c>
      <c r="G32" s="1" t="s">
        <v>534</v>
      </c>
    </row>
    <row r="33" spans="2:7">
      <c r="B33" s="1"/>
      <c r="C33" s="74" t="s">
        <v>59</v>
      </c>
      <c r="D33" s="39">
        <v>55927.971030000001</v>
      </c>
      <c r="E33" s="1" t="s">
        <v>549</v>
      </c>
      <c r="F33" s="1" t="s">
        <v>49</v>
      </c>
      <c r="G33" s="1" t="s">
        <v>534</v>
      </c>
    </row>
    <row r="34" spans="2:7">
      <c r="B34" s="1"/>
      <c r="C34" s="74" t="s">
        <v>59</v>
      </c>
      <c r="D34" s="39">
        <v>55927.970939999999</v>
      </c>
      <c r="E34" s="1" t="s">
        <v>550</v>
      </c>
      <c r="F34" s="1" t="s">
        <v>129</v>
      </c>
      <c r="G34" s="1" t="s">
        <v>534</v>
      </c>
    </row>
    <row r="35" spans="2:7">
      <c r="B35" s="1"/>
      <c r="C35" s="74" t="s">
        <v>59</v>
      </c>
      <c r="D35" s="39">
        <v>55927.970979999998</v>
      </c>
      <c r="E35" s="1" t="s">
        <v>551</v>
      </c>
      <c r="F35" s="1" t="s">
        <v>110</v>
      </c>
      <c r="G35" s="1" t="s">
        <v>534</v>
      </c>
    </row>
  </sheetData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Active 1</vt:lpstr>
      <vt:lpstr>Graphs 1</vt:lpstr>
      <vt:lpstr>A</vt:lpstr>
      <vt:lpstr>Q_fit</vt:lpstr>
      <vt:lpstr>A (2)</vt:lpstr>
      <vt:lpstr>A (4)</vt:lpstr>
      <vt:lpstr>B</vt:lpstr>
      <vt:lpstr>BAV</vt:lpstr>
      <vt:lpstr>Sheet1</vt:lpstr>
      <vt:lpstr>AddNeg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2002-07-31T23:39:07Z</dcterms:created>
  <dcterms:modified xsi:type="dcterms:W3CDTF">2024-01-19T06:06:30Z</dcterms:modified>
</cp:coreProperties>
</file>