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0DB857AF-6A73-40D4-A0BE-7DB8E0517CA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K22" i="1" l="1"/>
  <c r="K23" i="1"/>
  <c r="K24" i="1"/>
  <c r="K25" i="1"/>
  <c r="A21" i="1"/>
  <c r="E22" i="1"/>
  <c r="F22" i="1" s="1"/>
  <c r="G22" i="1" s="1"/>
  <c r="Q22" i="1"/>
  <c r="E23" i="1"/>
  <c r="F23" i="1" s="1"/>
  <c r="G23" i="1" s="1"/>
  <c r="Q23" i="1"/>
  <c r="E24" i="1"/>
  <c r="F24" i="1"/>
  <c r="G24" i="1" s="1"/>
  <c r="Q24" i="1"/>
  <c r="E25" i="1"/>
  <c r="F25" i="1" s="1"/>
  <c r="G25" i="1" s="1"/>
  <c r="Q25" i="1"/>
  <c r="C9" i="1"/>
  <c r="Q21" i="1"/>
  <c r="D9" i="1"/>
  <c r="F15" i="1"/>
  <c r="F16" i="1" s="1"/>
  <c r="E21" i="1"/>
  <c r="F21" i="1" s="1"/>
  <c r="G21" i="1" s="1"/>
  <c r="I21" i="1" s="1"/>
  <c r="C17" i="1"/>
  <c r="C12" i="1"/>
  <c r="C11" i="1"/>
  <c r="O24" i="1" l="1"/>
  <c r="O23" i="1"/>
  <c r="O25" i="1"/>
  <c r="O22" i="1"/>
  <c r="C16" i="1"/>
  <c r="D18" i="1" s="1"/>
  <c r="C15" i="1"/>
  <c r="O21" i="1"/>
  <c r="F17" i="1" l="1"/>
  <c r="F18" i="1" s="1"/>
  <c r="C18" i="1"/>
</calcChain>
</file>

<file path=xl/sharedStrings.xml><?xml version="1.0" encoding="utf-8"?>
<sst xmlns="http://schemas.openxmlformats.org/spreadsheetml/2006/main" count="57" uniqueCount="49">
  <si>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</si>
  <si>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</si>
  <si>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</si>
  <si>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</si>
  <si>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</si>
  <si>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</si>
  <si>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</si>
  <si>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</si>
  <si>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</si>
  <si>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</si>
  <si>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</si>
  <si>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</si>
  <si>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</si>
  <si>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</si>
  <si>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</si>
  <si>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</si>
  <si>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</si>
  <si>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</si>
  <si>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</si>
  <si>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</si>
  <si>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</si>
  <si>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</si>
  <si>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</si>
  <si>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</si>
  <si>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</si>
  <si>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</si>
  <si>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</si>
  <si>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</si>
  <si>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</si>
  <si>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</si>
  <si>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</si>
  <si>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</si>
  <si>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</si>
  <si>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</si>
  <si>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</si>
  <si>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</si>
  <si>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</si>
  <si>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</si>
  <si>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</si>
  <si>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</si>
  <si>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</si>
  <si>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</si>
  <si>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add star</t>
  </si>
  <si>
    <t>Local time</t>
  </si>
  <si>
    <t>V1055 Cep</t>
  </si>
  <si>
    <t>EB</t>
  </si>
  <si>
    <t>JBAV, 63</t>
  </si>
  <si>
    <t>II</t>
  </si>
  <si>
    <t>VSX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</si>
</sst>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$&quot;#,##0_);\(&quot;$&quot;#,##0\)"/>
    <numFmt numFmtId="165" formatCode="0.0000"/>
    <numFmt numFmtId="166" formatCode="dd/mm/yyyy"/>
    <numFmt numFmtId="167" formatCode="0.00000"/>
  </numFmts>
  <fonts count="19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sz val="10"/>
      <color rgb="FF00B05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</fills>
  <borders count="7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8">
    <xf numFmtId="0" fontId="0" fillId="0" borderId="0">
      <alignment vertical="top"/>
    </xf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" fillId="0" borderId="2" applyNumberFormat="0" applyFont="0" applyFill="0" applyAlignment="0" applyProtection="0"/>
  </cellStyleXfs>
  <cellXfs count="50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7" fillId="0" borderId="0" xfId="0" applyFont="1" applyAlignment="1"/>
    <xf numFmtId="0" fontId="7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5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165" fontId="5" fillId="0" borderId="1" xfId="0" applyNumberFormat="1" applyFont="1" applyBorder="1" applyAlignment="1">
      <alignment horizontal="left" vertical="center"/>
    </xf>
    <xf numFmtId="0" fontId="16" fillId="2" borderId="6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7" fillId="2" borderId="6" xfId="0" applyFont="1" applyFill="1" applyBorder="1" applyAlignment="1">
      <alignment horizontal="left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6" fillId="0" borderId="0" xfId="0" applyFont="1" applyAlignment="1">
      <alignment horizontal="right"/>
    </xf>
    <xf numFmtId="166" fontId="0" fillId="0" borderId="0" xfId="0" applyNumberFormat="1" applyAlignment="1"/>
    <xf numFmtId="0" fontId="6" fillId="0" borderId="0" xfId="0" applyFont="1" applyAlignment="1"/>
    <xf numFmtId="0" fontId="18" fillId="0" borderId="0" xfId="0" applyFont="1" applyAlignment="1">
      <alignment vertical="center" wrapText="1"/>
    </xf>
    <xf numFmtId="0" fontId="18" fillId="0" borderId="0" xfId="0" applyFont="1" applyAlignment="1">
      <alignment horizontal="center" vertical="center" wrapText="1"/>
    </xf>
    <xf numFmtId="0" fontId="0" fillId="0" borderId="0" xfId="0" applyAlignment="1">
      <alignment horizontal="right"/>
    </xf>
    <xf numFmtId="167" fontId="18" fillId="0" borderId="0" xfId="0" applyNumberFormat="1" applyFont="1" applyAlignment="1">
      <alignment horizontal="left" vertical="center" wrapText="1"/>
    </xf>
    <xf numFmtId="0" fontId="18" fillId="0" borderId="0" xfId="0" applyFont="1" applyAlignment="1">
      <alignment horizontal="left" vertical="center" wrapText="1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V1055 Cep -  O-C Diagr.</a:t>
            </a:r>
          </a:p>
        </c:rich>
      </c:tx>
      <c:layout>
        <c:manualLayout>
          <c:xMode val="edge"/>
          <c:yMode val="edge"/>
          <c:x val="0.38646616541353385"/>
          <c:y val="3.592814371257484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13747</c:v>
                </c:pt>
                <c:pt idx="2">
                  <c:v>13788</c:v>
                </c:pt>
                <c:pt idx="3">
                  <c:v>13807</c:v>
                </c:pt>
                <c:pt idx="4">
                  <c:v>13809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446-444B-8FA1-3CB7A7A269D7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13747</c:v>
                </c:pt>
                <c:pt idx="2">
                  <c:v>13788</c:v>
                </c:pt>
                <c:pt idx="3">
                  <c:v>13807</c:v>
                </c:pt>
                <c:pt idx="4">
                  <c:v>13809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446-444B-8FA1-3CB7A7A269D7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13747</c:v>
                </c:pt>
                <c:pt idx="2">
                  <c:v>13788</c:v>
                </c:pt>
                <c:pt idx="3">
                  <c:v>13807</c:v>
                </c:pt>
                <c:pt idx="4">
                  <c:v>13809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446-444B-8FA1-3CB7A7A269D7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13747</c:v>
                </c:pt>
                <c:pt idx="2">
                  <c:v>13788</c:v>
                </c:pt>
                <c:pt idx="3">
                  <c:v>13807</c:v>
                </c:pt>
                <c:pt idx="4">
                  <c:v>13809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-5.0499999997555278E-2</c:v>
                </c:pt>
                <c:pt idx="2">
                  <c:v>-4.6999999998661224E-2</c:v>
                </c:pt>
                <c:pt idx="3">
                  <c:v>-4.950000000098953E-2</c:v>
                </c:pt>
                <c:pt idx="4">
                  <c:v>-4.6499999996740371E-2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5446-444B-8FA1-3CB7A7A269D7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13747</c:v>
                </c:pt>
                <c:pt idx="2">
                  <c:v>13788</c:v>
                </c:pt>
                <c:pt idx="3">
                  <c:v>13807</c:v>
                </c:pt>
                <c:pt idx="4">
                  <c:v>13809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5446-444B-8FA1-3CB7A7A269D7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13747</c:v>
                </c:pt>
                <c:pt idx="2">
                  <c:v>13788</c:v>
                </c:pt>
                <c:pt idx="3">
                  <c:v>13807</c:v>
                </c:pt>
                <c:pt idx="4">
                  <c:v>13809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5446-444B-8FA1-3CB7A7A269D7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1">
                    <c:v>0.01</c:v>
                  </c:pt>
                  <c:pt idx="2">
                    <c:v>0.01</c:v>
                  </c:pt>
                  <c:pt idx="3">
                    <c:v>5.0000000000000001E-3</c:v>
                  </c:pt>
                  <c:pt idx="4">
                    <c:v>7.0000000000000001E-3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13747</c:v>
                </c:pt>
                <c:pt idx="2">
                  <c:v>13788</c:v>
                </c:pt>
                <c:pt idx="3">
                  <c:v>13807</c:v>
                </c:pt>
                <c:pt idx="4">
                  <c:v>13809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446-444B-8FA1-3CB7A7A269D7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13747</c:v>
                </c:pt>
                <c:pt idx="2">
                  <c:v>13788</c:v>
                </c:pt>
                <c:pt idx="3">
                  <c:v>13807</c:v>
                </c:pt>
                <c:pt idx="4">
                  <c:v>13809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-8.2561688645663156E-6</c:v>
                </c:pt>
                <c:pt idx="1">
                  <c:v>-4.8229993075718021E-2</c:v>
                </c:pt>
                <c:pt idx="2">
                  <c:v>-4.837381290645789E-2</c:v>
                </c:pt>
                <c:pt idx="3">
                  <c:v>-4.8440461120703202E-2</c:v>
                </c:pt>
                <c:pt idx="4">
                  <c:v>-4.8447476722202704E-2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446-444B-8FA1-3CB7A7A269D7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13747</c:v>
                </c:pt>
                <c:pt idx="2">
                  <c:v>13788</c:v>
                </c:pt>
                <c:pt idx="3">
                  <c:v>13807</c:v>
                </c:pt>
                <c:pt idx="4">
                  <c:v>13809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446-444B-8FA1-3CB7A7A269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1161040"/>
        <c:axId val="1"/>
      </c:scatterChart>
      <c:valAx>
        <c:axId val="45116104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116104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304800</xdr:colOff>
      <xdr:row>0</xdr:row>
      <xdr:rowOff>0</xdr:rowOff>
    </xdr:from>
    <xdr:to>
      <xdr:col>17</xdr:col>
      <xdr:colOff>390525</xdr:colOff>
      <xdr:row>18</xdr:row>
      <xdr:rowOff>95250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7B5D4336-9A55-AD98-ACF9-C41BC958B1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9" sqref="F9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12.140625" customWidth="1"/>
    <col min="18" max="18" width="9.140625" customWidth="1"/>
  </cols>
  <sheetData>
    <row r="1" spans="1:15" ht="20.25" x14ac:dyDescent="0.3">
      <c r="A1" s="1" t="s">
        <v>44</v>
      </c>
      <c r="F1" s="35" t="s">
        <v>42</v>
      </c>
      <c r="G1" s="36"/>
      <c r="H1" s="31"/>
      <c r="I1" s="37"/>
      <c r="J1" s="38"/>
      <c r="K1" s="34"/>
      <c r="L1" s="39"/>
      <c r="M1" s="40"/>
      <c r="N1" s="40"/>
      <c r="O1" s="41"/>
    </row>
    <row r="2" spans="1:15" x14ac:dyDescent="0.2">
      <c r="A2" t="s">
        <v>23</v>
      </c>
      <c r="B2" s="44" t="s">
        <v>45</v>
      </c>
      <c r="C2" s="30"/>
      <c r="D2" s="3"/>
    </row>
    <row r="3" spans="1:15" ht="13.5" thickBot="1" x14ac:dyDescent="0.25"/>
    <row r="4" spans="1:15" ht="14.25" thickTop="1" thickBot="1" x14ac:dyDescent="0.25">
      <c r="A4" s="5" t="s">
        <v>0</v>
      </c>
      <c r="C4" s="27" t="s">
        <v>37</v>
      </c>
      <c r="D4" s="28" t="s">
        <v>37</v>
      </c>
    </row>
    <row r="5" spans="1:15" ht="13.5" thickTop="1" x14ac:dyDescent="0.2">
      <c r="A5" s="9" t="s">
        <v>28</v>
      </c>
      <c r="B5" s="10"/>
      <c r="C5" s="11">
        <v>-9.5</v>
      </c>
      <c r="D5" s="10" t="s">
        <v>29</v>
      </c>
      <c r="E5" s="10"/>
    </row>
    <row r="6" spans="1:15" x14ac:dyDescent="0.2">
      <c r="A6" s="5" t="s">
        <v>1</v>
      </c>
    </row>
    <row r="7" spans="1:15" x14ac:dyDescent="0.2">
      <c r="A7" t="s">
        <v>2</v>
      </c>
      <c r="C7" s="47">
        <v>51414.1</v>
      </c>
      <c r="D7" s="29" t="s">
        <v>48</v>
      </c>
    </row>
    <row r="8" spans="1:15" x14ac:dyDescent="0.2">
      <c r="A8" t="s">
        <v>3</v>
      </c>
      <c r="C8" s="47">
        <v>0.58350000000000002</v>
      </c>
      <c r="D8" s="29" t="s">
        <v>48</v>
      </c>
    </row>
    <row r="9" spans="1:15" x14ac:dyDescent="0.2">
      <c r="A9" s="24" t="s">
        <v>32</v>
      </c>
      <c r="B9" s="25">
        <v>21</v>
      </c>
      <c r="C9" s="22" t="str">
        <f>"F"&amp;B9</f>
        <v>F21</v>
      </c>
      <c r="D9" s="23" t="str">
        <f>"G"&amp;B9</f>
        <v>G21</v>
      </c>
    </row>
    <row r="10" spans="1:15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15" x14ac:dyDescent="0.2">
      <c r="A11" s="10" t="s">
        <v>15</v>
      </c>
      <c r="B11" s="10"/>
      <c r="C11" s="21">
        <f ca="1">INTERCEPT(INDIRECT($D$9):G992,INDIRECT($C$9):F992)</f>
        <v>-8.2561688645663156E-6</v>
      </c>
      <c r="D11" s="3"/>
      <c r="E11" s="10"/>
    </row>
    <row r="12" spans="1:15" x14ac:dyDescent="0.2">
      <c r="A12" s="10" t="s">
        <v>16</v>
      </c>
      <c r="B12" s="10"/>
      <c r="C12" s="21">
        <f ca="1">SLOPE(INDIRECT($D$9):G992,INDIRECT($C$9):F992)</f>
        <v>-3.5078007497529248E-6</v>
      </c>
      <c r="D12" s="3"/>
      <c r="E12" s="10"/>
    </row>
    <row r="13" spans="1:15" x14ac:dyDescent="0.2">
      <c r="A13" s="10" t="s">
        <v>18</v>
      </c>
      <c r="B13" s="10"/>
      <c r="C13" s="3" t="s">
        <v>13</v>
      </c>
    </row>
    <row r="14" spans="1:15" x14ac:dyDescent="0.2">
      <c r="A14" s="10"/>
      <c r="B14" s="10"/>
      <c r="C14" s="10"/>
      <c r="E14" s="14" t="s">
        <v>34</v>
      </c>
      <c r="F14" s="32">
        <v>1</v>
      </c>
    </row>
    <row r="15" spans="1:15" x14ac:dyDescent="0.2">
      <c r="A15" s="12" t="s">
        <v>17</v>
      </c>
      <c r="B15" s="10"/>
      <c r="C15" s="13">
        <f ca="1">(C7+C11)+(C8+C12)*INT(MAX(F21:F3533))</f>
        <v>59471.603052523278</v>
      </c>
      <c r="E15" s="14" t="s">
        <v>30</v>
      </c>
      <c r="F15" s="33">
        <f ca="1">NOW()+15018.5+$C$5/24</f>
        <v>60334.799865856476</v>
      </c>
    </row>
    <row r="16" spans="1:15" x14ac:dyDescent="0.2">
      <c r="A16" s="16" t="s">
        <v>4</v>
      </c>
      <c r="B16" s="10"/>
      <c r="C16" s="17">
        <f ca="1">+C8+C12</f>
        <v>0.58349649219925026</v>
      </c>
      <c r="E16" s="14" t="s">
        <v>35</v>
      </c>
      <c r="F16" s="15">
        <f ca="1">ROUND(2*(F15-$C$7)/$C$8,0)/2+F14</f>
        <v>15289.5</v>
      </c>
    </row>
    <row r="17" spans="1:21" ht="13.5" thickBot="1" x14ac:dyDescent="0.25">
      <c r="A17" s="14" t="s">
        <v>27</v>
      </c>
      <c r="B17" s="10"/>
      <c r="C17" s="10">
        <f>COUNT(C21:C2191)</f>
        <v>5</v>
      </c>
      <c r="E17" s="14" t="s">
        <v>36</v>
      </c>
      <c r="F17" s="23">
        <f ca="1">ROUND(2*(F15-$C$15)/$C$16,0)/2+F14</f>
        <v>1480.5</v>
      </c>
    </row>
    <row r="18" spans="1:21" ht="14.25" thickTop="1" thickBot="1" x14ac:dyDescent="0.25">
      <c r="A18" s="16" t="s">
        <v>5</v>
      </c>
      <c r="B18" s="10"/>
      <c r="C18" s="19">
        <f ca="1">+C15</f>
        <v>59471.603052523278</v>
      </c>
      <c r="D18" s="20">
        <f ca="1">+C16</f>
        <v>0.58349649219925026</v>
      </c>
      <c r="E18" s="14" t="s">
        <v>31</v>
      </c>
      <c r="F18" s="18">
        <f ca="1">+$C$15+$C$16*F17-15018.5-$C$5/24</f>
        <v>45317.365442557602</v>
      </c>
    </row>
    <row r="19" spans="1:21" ht="13.5" thickTop="1" x14ac:dyDescent="0.2">
      <c r="F19" s="42" t="s">
        <v>43</v>
      </c>
    </row>
    <row r="20" spans="1:21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U20" s="26" t="s">
        <v>33</v>
      </c>
    </row>
    <row r="21" spans="1:21" x14ac:dyDescent="0.2">
      <c r="A21" s="44" t="str">
        <f>D7</f>
        <v>VSX</v>
      </c>
      <c r="C21" s="8">
        <v>51414.1</v>
      </c>
      <c r="D21" s="8"/>
      <c r="E21">
        <f>+(C21-C$7)/C$8</f>
        <v>0</v>
      </c>
      <c r="F21">
        <f>ROUND(2*E21,0)/2</f>
        <v>0</v>
      </c>
      <c r="G21">
        <f>+C21-(C$7+F21*C$8)</f>
        <v>0</v>
      </c>
      <c r="I21">
        <f>+G21</f>
        <v>0</v>
      </c>
      <c r="O21">
        <f ca="1">+C$11+C$12*$F21</f>
        <v>-8.2561688645663156E-6</v>
      </c>
      <c r="Q21" s="43">
        <f>+C21-15018.5</f>
        <v>36395.599999999999</v>
      </c>
    </row>
    <row r="22" spans="1:21" x14ac:dyDescent="0.2">
      <c r="A22" s="45" t="s">
        <v>46</v>
      </c>
      <c r="B22" s="46" t="s">
        <v>47</v>
      </c>
      <c r="C22" s="48">
        <v>59435.423999999999</v>
      </c>
      <c r="D22" s="49">
        <v>0.01</v>
      </c>
      <c r="E22">
        <f t="shared" ref="E22:E25" si="0">+(C22-C$7)/C$8</f>
        <v>13746.913453299057</v>
      </c>
      <c r="F22">
        <f t="shared" ref="F22:F25" si="1">ROUND(2*E22,0)/2</f>
        <v>13747</v>
      </c>
      <c r="G22">
        <f t="shared" ref="G22:G25" si="2">+C22-(C$7+F22*C$8)</f>
        <v>-5.0499999997555278E-2</v>
      </c>
      <c r="K22">
        <f>+G22</f>
        <v>-5.0499999997555278E-2</v>
      </c>
      <c r="O22">
        <f t="shared" ref="O22:O25" ca="1" si="3">+C$11+C$12*$F22</f>
        <v>-4.8229993075718021E-2</v>
      </c>
      <c r="Q22" s="43">
        <f t="shared" ref="Q22:Q25" si="4">+C22-15018.5</f>
        <v>44416.923999999999</v>
      </c>
    </row>
    <row r="23" spans="1:21" x14ac:dyDescent="0.2">
      <c r="A23" s="45" t="s">
        <v>46</v>
      </c>
      <c r="B23" s="46" t="s">
        <v>47</v>
      </c>
      <c r="C23" s="48">
        <v>59459.351000000002</v>
      </c>
      <c r="D23" s="49">
        <v>0.01</v>
      </c>
      <c r="E23">
        <f t="shared" si="0"/>
        <v>13787.919451585267</v>
      </c>
      <c r="F23">
        <f t="shared" si="1"/>
        <v>13788</v>
      </c>
      <c r="G23">
        <f t="shared" si="2"/>
        <v>-4.6999999998661224E-2</v>
      </c>
      <c r="K23">
        <f>+G23</f>
        <v>-4.6999999998661224E-2</v>
      </c>
      <c r="O23">
        <f t="shared" ca="1" si="3"/>
        <v>-4.837381290645789E-2</v>
      </c>
      <c r="Q23" s="43">
        <f t="shared" si="4"/>
        <v>44440.851000000002</v>
      </c>
    </row>
    <row r="24" spans="1:21" x14ac:dyDescent="0.2">
      <c r="A24" s="45" t="s">
        <v>46</v>
      </c>
      <c r="B24" s="46" t="s">
        <v>47</v>
      </c>
      <c r="C24" s="48">
        <v>59470.434999999998</v>
      </c>
      <c r="D24" s="49">
        <v>5.0000000000000001E-3</v>
      </c>
      <c r="E24">
        <f t="shared" si="0"/>
        <v>13806.915167095114</v>
      </c>
      <c r="F24">
        <f t="shared" si="1"/>
        <v>13807</v>
      </c>
      <c r="G24">
        <f t="shared" si="2"/>
        <v>-4.950000000098953E-2</v>
      </c>
      <c r="K24">
        <f>+G24</f>
        <v>-4.950000000098953E-2</v>
      </c>
      <c r="O24">
        <f t="shared" ca="1" si="3"/>
        <v>-4.8440461120703202E-2</v>
      </c>
      <c r="Q24" s="43">
        <f t="shared" si="4"/>
        <v>44451.934999999998</v>
      </c>
    </row>
    <row r="25" spans="1:21" x14ac:dyDescent="0.2">
      <c r="A25" s="45" t="s">
        <v>46</v>
      </c>
      <c r="B25" s="46" t="s">
        <v>47</v>
      </c>
      <c r="C25" s="48">
        <v>59471.605000000003</v>
      </c>
      <c r="D25" s="49">
        <v>7.0000000000000001E-3</v>
      </c>
      <c r="E25">
        <f t="shared" si="0"/>
        <v>13808.920308483299</v>
      </c>
      <c r="F25">
        <f t="shared" si="1"/>
        <v>13809</v>
      </c>
      <c r="G25">
        <f t="shared" si="2"/>
        <v>-4.6499999996740371E-2</v>
      </c>
      <c r="K25">
        <f>+G25</f>
        <v>-4.6499999996740371E-2</v>
      </c>
      <c r="O25">
        <f t="shared" ca="1" si="3"/>
        <v>-4.8447476722202704E-2</v>
      </c>
      <c r="Q25" s="43">
        <f t="shared" si="4"/>
        <v>44453.105000000003</v>
      </c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8" type="noConversion"/>
  <pageMargins left="0.75" right="0.75" top="1" bottom="1" header="0.5" footer="0.5"/>
  <pageSetup paperSize="9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2024-01-25T06:11:48Z</dcterms:modified>
</cp:coreProperties>
</file>