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CF4ED74-85B8-4182-9095-D2075672CD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123" i="1" l="1"/>
  <c r="F123" i="1" s="1"/>
  <c r="G123" i="1" s="1"/>
  <c r="Q123" i="1"/>
  <c r="F12" i="1"/>
  <c r="Q120" i="1"/>
  <c r="Q122" i="1"/>
  <c r="Q119" i="1"/>
  <c r="Q121" i="1"/>
  <c r="C13" i="1"/>
  <c r="Q116" i="1"/>
  <c r="Q117" i="1"/>
  <c r="Q118" i="1"/>
  <c r="Q113" i="1"/>
  <c r="Q115" i="1"/>
  <c r="Q114" i="1"/>
  <c r="E120" i="1"/>
  <c r="F120" i="1" s="1"/>
  <c r="G120" i="1" s="1"/>
  <c r="C14" i="1"/>
  <c r="D14" i="1"/>
  <c r="D13" i="1"/>
  <c r="Q54" i="1"/>
  <c r="Q62" i="1"/>
  <c r="Q65" i="1"/>
  <c r="Q67" i="1"/>
  <c r="Q69" i="1"/>
  <c r="Q70" i="1"/>
  <c r="Q71" i="1"/>
  <c r="Q73" i="1"/>
  <c r="Q74" i="1"/>
  <c r="Q76" i="1"/>
  <c r="Q87" i="1"/>
  <c r="Q88" i="1"/>
  <c r="Q89" i="1"/>
  <c r="Q92" i="1"/>
  <c r="Q93" i="1"/>
  <c r="Q94" i="1"/>
  <c r="Q96" i="1"/>
  <c r="Q97" i="1"/>
  <c r="Q98" i="1"/>
  <c r="Q99" i="1"/>
  <c r="Q100" i="1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97" i="2"/>
  <c r="C97" i="2"/>
  <c r="G96" i="2"/>
  <c r="C96" i="2"/>
  <c r="G95" i="2"/>
  <c r="C95" i="2"/>
  <c r="G94" i="2"/>
  <c r="C94" i="2"/>
  <c r="G93" i="2"/>
  <c r="C93" i="2"/>
  <c r="G66" i="2"/>
  <c r="C66" i="2"/>
  <c r="G92" i="2"/>
  <c r="C92" i="2"/>
  <c r="G91" i="2"/>
  <c r="C91" i="2"/>
  <c r="G90" i="2"/>
  <c r="C90" i="2"/>
  <c r="G65" i="2"/>
  <c r="C65" i="2"/>
  <c r="G64" i="2"/>
  <c r="C64" i="2"/>
  <c r="G89" i="2"/>
  <c r="C89" i="2"/>
  <c r="G88" i="2"/>
  <c r="C88" i="2"/>
  <c r="G87" i="2"/>
  <c r="C87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86" i="2"/>
  <c r="C86" i="2"/>
  <c r="G54" i="2"/>
  <c r="C54" i="2"/>
  <c r="G85" i="2"/>
  <c r="C85" i="2"/>
  <c r="G84" i="2"/>
  <c r="C84" i="2"/>
  <c r="G53" i="2"/>
  <c r="C53" i="2"/>
  <c r="G83" i="2"/>
  <c r="C83" i="2"/>
  <c r="G82" i="2"/>
  <c r="C82" i="2"/>
  <c r="G81" i="2"/>
  <c r="C81" i="2"/>
  <c r="G52" i="2"/>
  <c r="C52" i="2"/>
  <c r="G80" i="2"/>
  <c r="C80" i="2"/>
  <c r="G51" i="2"/>
  <c r="C51" i="2"/>
  <c r="G79" i="2"/>
  <c r="C79" i="2"/>
  <c r="G50" i="2"/>
  <c r="C50" i="2"/>
  <c r="G49" i="2"/>
  <c r="C49" i="2"/>
  <c r="G78" i="2"/>
  <c r="C78" i="2"/>
  <c r="G48" i="2"/>
  <c r="C48" i="2"/>
  <c r="G47" i="2"/>
  <c r="C47" i="2"/>
  <c r="G46" i="2"/>
  <c r="C46" i="2"/>
  <c r="G45" i="2"/>
  <c r="C45" i="2"/>
  <c r="G44" i="2"/>
  <c r="C44" i="2"/>
  <c r="G43" i="2"/>
  <c r="C43" i="2"/>
  <c r="G77" i="2"/>
  <c r="C77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76" i="2"/>
  <c r="B76" i="2"/>
  <c r="D76" i="2"/>
  <c r="A76" i="2"/>
  <c r="H75" i="2"/>
  <c r="D75" i="2"/>
  <c r="B75" i="2"/>
  <c r="A75" i="2"/>
  <c r="H74" i="2"/>
  <c r="B74" i="2"/>
  <c r="D74" i="2"/>
  <c r="A74" i="2"/>
  <c r="H73" i="2"/>
  <c r="D73" i="2"/>
  <c r="B73" i="2"/>
  <c r="A73" i="2"/>
  <c r="H72" i="2"/>
  <c r="B72" i="2"/>
  <c r="D72" i="2"/>
  <c r="A72" i="2"/>
  <c r="H71" i="2"/>
  <c r="D71" i="2"/>
  <c r="B71" i="2"/>
  <c r="A71" i="2"/>
  <c r="H70" i="2"/>
  <c r="B70" i="2"/>
  <c r="D70" i="2"/>
  <c r="A70" i="2"/>
  <c r="H69" i="2"/>
  <c r="D69" i="2"/>
  <c r="B69" i="2"/>
  <c r="A69" i="2"/>
  <c r="H68" i="2"/>
  <c r="B68" i="2"/>
  <c r="D68" i="2"/>
  <c r="A68" i="2"/>
  <c r="H67" i="2"/>
  <c r="D67" i="2"/>
  <c r="B67" i="2"/>
  <c r="A67" i="2"/>
  <c r="H97" i="2"/>
  <c r="B97" i="2"/>
  <c r="D97" i="2"/>
  <c r="A97" i="2"/>
  <c r="H96" i="2"/>
  <c r="D96" i="2"/>
  <c r="B96" i="2"/>
  <c r="A96" i="2"/>
  <c r="H95" i="2"/>
  <c r="B95" i="2"/>
  <c r="D95" i="2"/>
  <c r="A95" i="2"/>
  <c r="H94" i="2"/>
  <c r="D94" i="2"/>
  <c r="B94" i="2"/>
  <c r="A94" i="2"/>
  <c r="H93" i="2"/>
  <c r="B93" i="2"/>
  <c r="D93" i="2"/>
  <c r="A93" i="2"/>
  <c r="H66" i="2"/>
  <c r="B66" i="2"/>
  <c r="F66" i="2"/>
  <c r="D66" i="2"/>
  <c r="A66" i="2"/>
  <c r="H92" i="2"/>
  <c r="B92" i="2"/>
  <c r="F92" i="2"/>
  <c r="D92" i="2"/>
  <c r="A92" i="2"/>
  <c r="H91" i="2"/>
  <c r="B91" i="2"/>
  <c r="F91" i="2"/>
  <c r="D91" i="2"/>
  <c r="A91" i="2"/>
  <c r="H90" i="2"/>
  <c r="F90" i="2"/>
  <c r="D90" i="2"/>
  <c r="B90" i="2"/>
  <c r="A90" i="2"/>
  <c r="H65" i="2"/>
  <c r="B65" i="2"/>
  <c r="F65" i="2"/>
  <c r="D65" i="2"/>
  <c r="A65" i="2"/>
  <c r="H64" i="2"/>
  <c r="B64" i="2"/>
  <c r="D64" i="2"/>
  <c r="A64" i="2"/>
  <c r="H89" i="2"/>
  <c r="B89" i="2"/>
  <c r="D89" i="2"/>
  <c r="A89" i="2"/>
  <c r="H88" i="2"/>
  <c r="B88" i="2"/>
  <c r="D88" i="2"/>
  <c r="A88" i="2"/>
  <c r="H87" i="2"/>
  <c r="B87" i="2"/>
  <c r="D87" i="2"/>
  <c r="A87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86" i="2"/>
  <c r="B86" i="2"/>
  <c r="D86" i="2"/>
  <c r="A86" i="2"/>
  <c r="H54" i="2"/>
  <c r="B54" i="2"/>
  <c r="D54" i="2"/>
  <c r="A54" i="2"/>
  <c r="H85" i="2"/>
  <c r="B85" i="2"/>
  <c r="D85" i="2"/>
  <c r="A85" i="2"/>
  <c r="H84" i="2"/>
  <c r="B84" i="2"/>
  <c r="D84" i="2"/>
  <c r="A84" i="2"/>
  <c r="H53" i="2"/>
  <c r="B53" i="2"/>
  <c r="D53" i="2"/>
  <c r="A53" i="2"/>
  <c r="H83" i="2"/>
  <c r="B83" i="2"/>
  <c r="D83" i="2"/>
  <c r="A83" i="2"/>
  <c r="H82" i="2"/>
  <c r="B82" i="2"/>
  <c r="D82" i="2"/>
  <c r="A82" i="2"/>
  <c r="H81" i="2"/>
  <c r="B81" i="2"/>
  <c r="D81" i="2"/>
  <c r="A81" i="2"/>
  <c r="H52" i="2"/>
  <c r="B52" i="2"/>
  <c r="D52" i="2"/>
  <c r="A52" i="2"/>
  <c r="H80" i="2"/>
  <c r="B80" i="2"/>
  <c r="D80" i="2"/>
  <c r="A80" i="2"/>
  <c r="H51" i="2"/>
  <c r="B51" i="2"/>
  <c r="D51" i="2"/>
  <c r="A51" i="2"/>
  <c r="H79" i="2"/>
  <c r="B79" i="2"/>
  <c r="D79" i="2"/>
  <c r="A79" i="2"/>
  <c r="H50" i="2"/>
  <c r="B50" i="2"/>
  <c r="D50" i="2"/>
  <c r="A50" i="2"/>
  <c r="H49" i="2"/>
  <c r="B49" i="2"/>
  <c r="D49" i="2"/>
  <c r="A49" i="2"/>
  <c r="H78" i="2"/>
  <c r="B78" i="2"/>
  <c r="D78" i="2"/>
  <c r="A78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77" i="2"/>
  <c r="B77" i="2"/>
  <c r="D77" i="2"/>
  <c r="A77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107" i="1"/>
  <c r="Q110" i="1"/>
  <c r="Q111" i="1"/>
  <c r="Q82" i="1"/>
  <c r="Q84" i="1"/>
  <c r="Q91" i="1"/>
  <c r="Q95" i="1"/>
  <c r="Q101" i="1"/>
  <c r="Q106" i="1"/>
  <c r="Q109" i="1"/>
  <c r="Q112" i="1"/>
  <c r="Q6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5" i="1"/>
  <c r="Q56" i="1"/>
  <c r="Q57" i="1"/>
  <c r="Q58" i="1"/>
  <c r="Q59" i="1"/>
  <c r="Q60" i="1"/>
  <c r="Q63" i="1"/>
  <c r="Q64" i="1"/>
  <c r="Q66" i="1"/>
  <c r="Q68" i="1"/>
  <c r="Q72" i="1"/>
  <c r="Q75" i="1"/>
  <c r="Q77" i="1"/>
  <c r="Q78" i="1"/>
  <c r="Q79" i="1"/>
  <c r="Q80" i="1"/>
  <c r="Q81" i="1"/>
  <c r="Q83" i="1"/>
  <c r="Q85" i="1"/>
  <c r="Q86" i="1"/>
  <c r="Q90" i="1"/>
  <c r="Q102" i="1"/>
  <c r="Q103" i="1"/>
  <c r="Q104" i="1"/>
  <c r="Q105" i="1"/>
  <c r="Q108" i="1"/>
  <c r="C17" i="1"/>
  <c r="Q21" i="1"/>
  <c r="E114" i="1"/>
  <c r="F114" i="1" s="1"/>
  <c r="G114" i="1" s="1"/>
  <c r="E69" i="1"/>
  <c r="E81" i="2" s="1"/>
  <c r="E48" i="1"/>
  <c r="F48" i="1" s="1"/>
  <c r="G48" i="1" s="1"/>
  <c r="E29" i="1"/>
  <c r="F29" i="1" s="1"/>
  <c r="E109" i="1"/>
  <c r="F109" i="1" s="1"/>
  <c r="G109" i="1" s="1"/>
  <c r="E43" i="1"/>
  <c r="F43" i="1" s="1"/>
  <c r="G43" i="1" s="1"/>
  <c r="E87" i="1"/>
  <c r="F87" i="1" s="1"/>
  <c r="G87" i="1" s="1"/>
  <c r="E79" i="1"/>
  <c r="F79" i="1" s="1"/>
  <c r="G79" i="1" s="1"/>
  <c r="E60" i="1"/>
  <c r="F60" i="1" s="1"/>
  <c r="G60" i="1" s="1"/>
  <c r="E100" i="1"/>
  <c r="E97" i="2" s="1"/>
  <c r="E53" i="1"/>
  <c r="F53" i="1" s="1"/>
  <c r="G53" i="1" s="1"/>
  <c r="E118" i="1"/>
  <c r="F118" i="1" s="1"/>
  <c r="G118" i="1" s="1"/>
  <c r="E64" i="1"/>
  <c r="F64" i="1" s="1"/>
  <c r="G64" i="1" s="1"/>
  <c r="E87" i="2"/>
  <c r="E56" i="2"/>
  <c r="E32" i="2"/>
  <c r="K123" i="1" l="1"/>
  <c r="R123" i="1"/>
  <c r="F13" i="1"/>
  <c r="E88" i="1"/>
  <c r="E115" i="1"/>
  <c r="F115" i="1" s="1"/>
  <c r="G115" i="1" s="1"/>
  <c r="E78" i="1"/>
  <c r="E55" i="2" s="1"/>
  <c r="E94" i="1"/>
  <c r="E92" i="2" s="1"/>
  <c r="E35" i="1"/>
  <c r="E42" i="1"/>
  <c r="E45" i="1"/>
  <c r="E82" i="1"/>
  <c r="E59" i="2" s="1"/>
  <c r="F69" i="1"/>
  <c r="G69" i="1" s="1"/>
  <c r="E97" i="1"/>
  <c r="E94" i="2" s="1"/>
  <c r="E77" i="1"/>
  <c r="F77" i="1" s="1"/>
  <c r="G77" i="1" s="1"/>
  <c r="E74" i="2"/>
  <c r="E101" i="1"/>
  <c r="E86" i="1"/>
  <c r="E63" i="2" s="1"/>
  <c r="E85" i="1"/>
  <c r="E107" i="1"/>
  <c r="E74" i="1"/>
  <c r="E38" i="1"/>
  <c r="F38" i="1" s="1"/>
  <c r="G38" i="1" s="1"/>
  <c r="E95" i="1"/>
  <c r="E41" i="1"/>
  <c r="E44" i="1"/>
  <c r="E91" i="1"/>
  <c r="E54" i="1"/>
  <c r="E119" i="1"/>
  <c r="F119" i="1" s="1"/>
  <c r="G119" i="1" s="1"/>
  <c r="E72" i="1"/>
  <c r="E57" i="1"/>
  <c r="E81" i="1"/>
  <c r="E39" i="1"/>
  <c r="E28" i="2" s="1"/>
  <c r="E92" i="1"/>
  <c r="E24" i="1"/>
  <c r="E121" i="1"/>
  <c r="F121" i="1" s="1"/>
  <c r="G121" i="1" s="1"/>
  <c r="K121" i="1" s="1"/>
  <c r="E59" i="1"/>
  <c r="E46" i="2" s="1"/>
  <c r="E67" i="1"/>
  <c r="E55" i="1"/>
  <c r="F55" i="1" s="1"/>
  <c r="G55" i="1" s="1"/>
  <c r="R55" i="1" s="1"/>
  <c r="E113" i="1"/>
  <c r="F113" i="1" s="1"/>
  <c r="G113" i="1" s="1"/>
  <c r="E83" i="1"/>
  <c r="E60" i="2" s="1"/>
  <c r="E34" i="1"/>
  <c r="E37" i="1"/>
  <c r="E111" i="1"/>
  <c r="F111" i="1" s="1"/>
  <c r="G111" i="1" s="1"/>
  <c r="K111" i="1" s="1"/>
  <c r="E40" i="1"/>
  <c r="F40" i="1" s="1"/>
  <c r="G40" i="1" s="1"/>
  <c r="K40" i="1" s="1"/>
  <c r="E104" i="1"/>
  <c r="E62" i="1"/>
  <c r="E84" i="1"/>
  <c r="E58" i="1"/>
  <c r="E71" i="1"/>
  <c r="F71" i="1" s="1"/>
  <c r="G71" i="1" s="1"/>
  <c r="R71" i="1" s="1"/>
  <c r="E49" i="1"/>
  <c r="E102" i="1"/>
  <c r="E42" i="2"/>
  <c r="E110" i="1"/>
  <c r="E76" i="1"/>
  <c r="E70" i="1"/>
  <c r="F70" i="1" s="1"/>
  <c r="G70" i="1" s="1"/>
  <c r="E75" i="1"/>
  <c r="E96" i="1"/>
  <c r="E73" i="1"/>
  <c r="E31" i="1"/>
  <c r="E61" i="1"/>
  <c r="E48" i="2" s="1"/>
  <c r="E105" i="1"/>
  <c r="F105" i="1" s="1"/>
  <c r="G105" i="1" s="1"/>
  <c r="S105" i="1" s="1"/>
  <c r="E30" i="1"/>
  <c r="E108" i="1"/>
  <c r="E33" i="1"/>
  <c r="E36" i="1"/>
  <c r="E63" i="1"/>
  <c r="F63" i="1" s="1"/>
  <c r="G63" i="1" s="1"/>
  <c r="I63" i="1" s="1"/>
  <c r="E22" i="1"/>
  <c r="F22" i="1" s="1"/>
  <c r="G22" i="1" s="1"/>
  <c r="H22" i="1" s="1"/>
  <c r="E122" i="1"/>
  <c r="F122" i="1" s="1"/>
  <c r="G122" i="1" s="1"/>
  <c r="R122" i="1" s="1"/>
  <c r="E25" i="1"/>
  <c r="E50" i="2"/>
  <c r="E18" i="2"/>
  <c r="E80" i="1"/>
  <c r="E93" i="1"/>
  <c r="E91" i="2" s="1"/>
  <c r="E98" i="1"/>
  <c r="E95" i="2" s="1"/>
  <c r="E89" i="1"/>
  <c r="E89" i="2" s="1"/>
  <c r="E117" i="1"/>
  <c r="F117" i="1" s="1"/>
  <c r="G117" i="1" s="1"/>
  <c r="K117" i="1" s="1"/>
  <c r="E56" i="1"/>
  <c r="E112" i="1"/>
  <c r="E27" i="1"/>
  <c r="E52" i="1"/>
  <c r="E26" i="1"/>
  <c r="F26" i="1" s="1"/>
  <c r="G26" i="1" s="1"/>
  <c r="S26" i="1" s="1"/>
  <c r="G29" i="1"/>
  <c r="E106" i="1"/>
  <c r="E32" i="1"/>
  <c r="E66" i="1"/>
  <c r="E90" i="1"/>
  <c r="E37" i="2"/>
  <c r="E47" i="2"/>
  <c r="F100" i="1"/>
  <c r="G100" i="1" s="1"/>
  <c r="I100" i="1" s="1"/>
  <c r="E51" i="1"/>
  <c r="E47" i="1"/>
  <c r="E23" i="1"/>
  <c r="E99" i="1"/>
  <c r="F99" i="1" s="1"/>
  <c r="G99" i="1" s="1"/>
  <c r="E46" i="1"/>
  <c r="E21" i="1"/>
  <c r="E50" i="1"/>
  <c r="E28" i="1"/>
  <c r="E17" i="2" s="1"/>
  <c r="E65" i="1"/>
  <c r="E68" i="1"/>
  <c r="E52" i="2" s="1"/>
  <c r="E103" i="1"/>
  <c r="E116" i="1"/>
  <c r="F116" i="1" s="1"/>
  <c r="G116" i="1" s="1"/>
  <c r="I64" i="1"/>
  <c r="R64" i="1"/>
  <c r="R53" i="1"/>
  <c r="K53" i="1"/>
  <c r="I87" i="1"/>
  <c r="R87" i="1"/>
  <c r="K109" i="1"/>
  <c r="R109" i="1"/>
  <c r="K115" i="1"/>
  <c r="R115" i="1"/>
  <c r="R121" i="1"/>
  <c r="R70" i="1"/>
  <c r="K70" i="1"/>
  <c r="K118" i="1"/>
  <c r="R118" i="1"/>
  <c r="K60" i="1"/>
  <c r="R60" i="1"/>
  <c r="S43" i="1"/>
  <c r="K43" i="1"/>
  <c r="R69" i="1"/>
  <c r="I69" i="1"/>
  <c r="K114" i="1"/>
  <c r="R114" i="1"/>
  <c r="R113" i="1"/>
  <c r="K113" i="1"/>
  <c r="K38" i="1"/>
  <c r="S38" i="1"/>
  <c r="K119" i="1"/>
  <c r="R119" i="1"/>
  <c r="K105" i="1"/>
  <c r="S40" i="1"/>
  <c r="R79" i="1"/>
  <c r="K79" i="1"/>
  <c r="R99" i="1"/>
  <c r="I99" i="1"/>
  <c r="S48" i="1"/>
  <c r="K48" i="1"/>
  <c r="R116" i="1"/>
  <c r="K116" i="1"/>
  <c r="F59" i="1"/>
  <c r="G59" i="1" s="1"/>
  <c r="F78" i="1"/>
  <c r="G78" i="1" s="1"/>
  <c r="F83" i="1"/>
  <c r="G83" i="1" s="1"/>
  <c r="F82" i="1"/>
  <c r="G82" i="1" s="1"/>
  <c r="E27" i="2"/>
  <c r="F61" i="1"/>
  <c r="G61" i="1" s="1"/>
  <c r="F97" i="1"/>
  <c r="G97" i="1" s="1"/>
  <c r="E82" i="2"/>
  <c r="F94" i="1"/>
  <c r="G94" i="1" s="1"/>
  <c r="E96" i="2"/>
  <c r="K120" i="1"/>
  <c r="R120" i="1"/>
  <c r="I71" i="1" l="1"/>
  <c r="R100" i="1"/>
  <c r="K122" i="1"/>
  <c r="K26" i="1"/>
  <c r="R111" i="1"/>
  <c r="R22" i="1"/>
  <c r="R117" i="1"/>
  <c r="F89" i="1"/>
  <c r="G89" i="1" s="1"/>
  <c r="R89" i="1" s="1"/>
  <c r="F68" i="1"/>
  <c r="G68" i="1" s="1"/>
  <c r="K77" i="1"/>
  <c r="R77" i="1"/>
  <c r="E15" i="2"/>
  <c r="R63" i="1"/>
  <c r="E83" i="2"/>
  <c r="F93" i="1"/>
  <c r="G93" i="1" s="1"/>
  <c r="F86" i="1"/>
  <c r="G86" i="1" s="1"/>
  <c r="J86" i="1" s="1"/>
  <c r="E49" i="2"/>
  <c r="F28" i="1"/>
  <c r="G28" i="1" s="1"/>
  <c r="S28" i="1" s="1"/>
  <c r="K55" i="1"/>
  <c r="F103" i="1"/>
  <c r="G103" i="1" s="1"/>
  <c r="E69" i="2"/>
  <c r="F32" i="1"/>
  <c r="G32" i="1" s="1"/>
  <c r="E21" i="2"/>
  <c r="F47" i="1"/>
  <c r="G47" i="1" s="1"/>
  <c r="E36" i="2"/>
  <c r="F106" i="1"/>
  <c r="G106" i="1" s="1"/>
  <c r="E71" i="2"/>
  <c r="F110" i="1"/>
  <c r="G110" i="1" s="1"/>
  <c r="E75" i="2"/>
  <c r="F104" i="1"/>
  <c r="G104" i="1" s="1"/>
  <c r="E70" i="2"/>
  <c r="E80" i="2"/>
  <c r="F67" i="1"/>
  <c r="G67" i="1" s="1"/>
  <c r="F81" i="1"/>
  <c r="G81" i="1" s="1"/>
  <c r="E58" i="2"/>
  <c r="E33" i="2"/>
  <c r="F44" i="1"/>
  <c r="G44" i="1" s="1"/>
  <c r="E34" i="2"/>
  <c r="F45" i="1"/>
  <c r="G45" i="1" s="1"/>
  <c r="F65" i="1"/>
  <c r="G65" i="1" s="1"/>
  <c r="E79" i="2"/>
  <c r="S29" i="1"/>
  <c r="K29" i="1"/>
  <c r="F41" i="1"/>
  <c r="G41" i="1" s="1"/>
  <c r="E30" i="2"/>
  <c r="E31" i="2"/>
  <c r="F42" i="1"/>
  <c r="G42" i="1" s="1"/>
  <c r="E29" i="2"/>
  <c r="F39" i="1"/>
  <c r="G39" i="1" s="1"/>
  <c r="S39" i="1" s="1"/>
  <c r="F102" i="1"/>
  <c r="G102" i="1" s="1"/>
  <c r="E68" i="2"/>
  <c r="F72" i="1"/>
  <c r="G72" i="1" s="1"/>
  <c r="E53" i="2"/>
  <c r="F95" i="1"/>
  <c r="G95" i="1" s="1"/>
  <c r="E66" i="2"/>
  <c r="E67" i="2"/>
  <c r="F101" i="1"/>
  <c r="G101" i="1" s="1"/>
  <c r="F35" i="1"/>
  <c r="G35" i="1" s="1"/>
  <c r="E24" i="2"/>
  <c r="E20" i="2"/>
  <c r="F31" i="1"/>
  <c r="G31" i="1" s="1"/>
  <c r="F57" i="1"/>
  <c r="G57" i="1" s="1"/>
  <c r="E44" i="2"/>
  <c r="F50" i="1"/>
  <c r="G50" i="1" s="1"/>
  <c r="E39" i="2"/>
  <c r="F52" i="1"/>
  <c r="G52" i="1" s="1"/>
  <c r="E41" i="2"/>
  <c r="E57" i="2"/>
  <c r="F80" i="1"/>
  <c r="G80" i="1" s="1"/>
  <c r="F36" i="1"/>
  <c r="G36" i="1" s="1"/>
  <c r="E25" i="2"/>
  <c r="F73" i="1"/>
  <c r="G73" i="1" s="1"/>
  <c r="E84" i="2"/>
  <c r="F49" i="1"/>
  <c r="G49" i="1" s="1"/>
  <c r="E38" i="2"/>
  <c r="F37" i="1"/>
  <c r="G37" i="1" s="1"/>
  <c r="E26" i="2"/>
  <c r="F21" i="1"/>
  <c r="G21" i="1" s="1"/>
  <c r="E11" i="2"/>
  <c r="F27" i="1"/>
  <c r="G27" i="1" s="1"/>
  <c r="E16" i="2"/>
  <c r="F33" i="1"/>
  <c r="G33" i="1" s="1"/>
  <c r="E22" i="2"/>
  <c r="F96" i="1"/>
  <c r="G96" i="1" s="1"/>
  <c r="E93" i="2"/>
  <c r="F34" i="1"/>
  <c r="G34" i="1" s="1"/>
  <c r="E23" i="2"/>
  <c r="E85" i="2"/>
  <c r="F74" i="1"/>
  <c r="G74" i="1" s="1"/>
  <c r="E40" i="2"/>
  <c r="F51" i="1"/>
  <c r="G51" i="1" s="1"/>
  <c r="F46" i="1"/>
  <c r="G46" i="1" s="1"/>
  <c r="E35" i="2"/>
  <c r="F90" i="1"/>
  <c r="G90" i="1" s="1"/>
  <c r="E64" i="2"/>
  <c r="F112" i="1"/>
  <c r="G112" i="1" s="1"/>
  <c r="E76" i="2"/>
  <c r="E73" i="2"/>
  <c r="F108" i="1"/>
  <c r="G108" i="1" s="1"/>
  <c r="F75" i="1"/>
  <c r="G75" i="1" s="1"/>
  <c r="E54" i="2"/>
  <c r="F58" i="1"/>
  <c r="G58" i="1" s="1"/>
  <c r="E45" i="2"/>
  <c r="F98" i="1"/>
  <c r="G98" i="1" s="1"/>
  <c r="I98" i="1" s="1"/>
  <c r="E13" i="2"/>
  <c r="F24" i="1"/>
  <c r="G24" i="1" s="1"/>
  <c r="E72" i="2"/>
  <c r="F107" i="1"/>
  <c r="G107" i="1" s="1"/>
  <c r="F66" i="1"/>
  <c r="G66" i="1" s="1"/>
  <c r="E51" i="2"/>
  <c r="F56" i="1"/>
  <c r="G56" i="1" s="1"/>
  <c r="E43" i="2"/>
  <c r="F25" i="1"/>
  <c r="G25" i="1" s="1"/>
  <c r="E14" i="2"/>
  <c r="F30" i="1"/>
  <c r="G30" i="1" s="1"/>
  <c r="E19" i="2"/>
  <c r="F84" i="1"/>
  <c r="G84" i="1" s="1"/>
  <c r="E61" i="2"/>
  <c r="F92" i="1"/>
  <c r="G92" i="1" s="1"/>
  <c r="E90" i="2"/>
  <c r="F54" i="1"/>
  <c r="G54" i="1" s="1"/>
  <c r="E77" i="2"/>
  <c r="F23" i="1"/>
  <c r="G23" i="1" s="1"/>
  <c r="E12" i="2"/>
  <c r="F76" i="1"/>
  <c r="G76" i="1" s="1"/>
  <c r="E86" i="2"/>
  <c r="F62" i="1"/>
  <c r="G62" i="1" s="1"/>
  <c r="E78" i="2"/>
  <c r="E65" i="2"/>
  <c r="F91" i="1"/>
  <c r="G91" i="1" s="1"/>
  <c r="E62" i="2"/>
  <c r="F85" i="1"/>
  <c r="G85" i="1" s="1"/>
  <c r="F88" i="1"/>
  <c r="G88" i="1" s="1"/>
  <c r="E88" i="2"/>
  <c r="R93" i="1"/>
  <c r="K93" i="1"/>
  <c r="K94" i="1"/>
  <c r="R94" i="1"/>
  <c r="K82" i="1"/>
  <c r="R82" i="1"/>
  <c r="K59" i="1"/>
  <c r="R59" i="1"/>
  <c r="R86" i="1"/>
  <c r="R97" i="1"/>
  <c r="I97" i="1"/>
  <c r="J83" i="1"/>
  <c r="R83" i="1"/>
  <c r="J61" i="1"/>
  <c r="R61" i="1"/>
  <c r="K39" i="1"/>
  <c r="I89" i="1"/>
  <c r="K78" i="1"/>
  <c r="R78" i="1"/>
  <c r="I68" i="1"/>
  <c r="R68" i="1"/>
  <c r="R98" i="1" l="1"/>
  <c r="K28" i="1"/>
  <c r="J81" i="1"/>
  <c r="R81" i="1"/>
  <c r="S23" i="1"/>
  <c r="K23" i="1"/>
  <c r="S30" i="1"/>
  <c r="K30" i="1"/>
  <c r="K108" i="1"/>
  <c r="R108" i="1"/>
  <c r="R51" i="1"/>
  <c r="K51" i="1"/>
  <c r="R49" i="1"/>
  <c r="K49" i="1"/>
  <c r="R54" i="1"/>
  <c r="I54" i="1"/>
  <c r="S25" i="1"/>
  <c r="K25" i="1"/>
  <c r="I74" i="1"/>
  <c r="R74" i="1"/>
  <c r="R101" i="1"/>
  <c r="K101" i="1"/>
  <c r="R67" i="1"/>
  <c r="I67" i="1"/>
  <c r="R102" i="1"/>
  <c r="K102" i="1"/>
  <c r="K112" i="1"/>
  <c r="R112" i="1"/>
  <c r="S27" i="1"/>
  <c r="K27" i="1"/>
  <c r="I73" i="1"/>
  <c r="R73" i="1"/>
  <c r="S50" i="1"/>
  <c r="K50" i="1"/>
  <c r="R65" i="1"/>
  <c r="I65" i="1"/>
  <c r="S47" i="1"/>
  <c r="K47" i="1"/>
  <c r="K91" i="1"/>
  <c r="R91" i="1"/>
  <c r="J106" i="1"/>
  <c r="R106" i="1"/>
  <c r="R92" i="1"/>
  <c r="K92" i="1"/>
  <c r="K56" i="1"/>
  <c r="R56" i="1"/>
  <c r="K42" i="1"/>
  <c r="S42" i="1"/>
  <c r="K45" i="1"/>
  <c r="S45" i="1"/>
  <c r="S24" i="1"/>
  <c r="K24" i="1"/>
  <c r="K35" i="1"/>
  <c r="S35" i="1"/>
  <c r="R62" i="1"/>
  <c r="I62" i="1"/>
  <c r="R58" i="1"/>
  <c r="K58" i="1"/>
  <c r="R90" i="1"/>
  <c r="J90" i="1"/>
  <c r="K34" i="1"/>
  <c r="S34" i="1"/>
  <c r="S21" i="1"/>
  <c r="K21" i="1"/>
  <c r="K36" i="1"/>
  <c r="S36" i="1"/>
  <c r="K57" i="1"/>
  <c r="R57" i="1"/>
  <c r="R95" i="1"/>
  <c r="K95" i="1"/>
  <c r="R104" i="1"/>
  <c r="K104" i="1"/>
  <c r="S32" i="1"/>
  <c r="K32" i="1"/>
  <c r="K52" i="1"/>
  <c r="R52" i="1"/>
  <c r="I88" i="1"/>
  <c r="R88" i="1"/>
  <c r="R76" i="1"/>
  <c r="K76" i="1"/>
  <c r="R84" i="1"/>
  <c r="K84" i="1"/>
  <c r="R66" i="1"/>
  <c r="I66" i="1"/>
  <c r="K80" i="1"/>
  <c r="R80" i="1"/>
  <c r="K31" i="1"/>
  <c r="S31" i="1"/>
  <c r="S44" i="1"/>
  <c r="K44" i="1"/>
  <c r="K33" i="1"/>
  <c r="S33" i="1"/>
  <c r="K85" i="1"/>
  <c r="R85" i="1"/>
  <c r="R107" i="1"/>
  <c r="J107" i="1"/>
  <c r="R75" i="1"/>
  <c r="K75" i="1"/>
  <c r="K46" i="1"/>
  <c r="S46" i="1"/>
  <c r="I96" i="1"/>
  <c r="R96" i="1"/>
  <c r="S37" i="1"/>
  <c r="K37" i="1"/>
  <c r="J72" i="1"/>
  <c r="R72" i="1"/>
  <c r="K41" i="1"/>
  <c r="S41" i="1"/>
  <c r="I110" i="1"/>
  <c r="R110" i="1"/>
  <c r="R103" i="1"/>
  <c r="K103" i="1"/>
  <c r="D12" i="1"/>
  <c r="D11" i="1"/>
  <c r="C12" i="1"/>
  <c r="C11" i="1"/>
  <c r="O123" i="1" l="1"/>
  <c r="P123" i="1"/>
  <c r="R19" i="1"/>
  <c r="E18" i="1" s="1"/>
  <c r="S19" i="1"/>
  <c r="E19" i="1" s="1"/>
  <c r="P44" i="1"/>
  <c r="P68" i="1"/>
  <c r="P85" i="1"/>
  <c r="P61" i="1"/>
  <c r="P57" i="1"/>
  <c r="P98" i="1"/>
  <c r="P78" i="1"/>
  <c r="P60" i="1"/>
  <c r="P110" i="1"/>
  <c r="P92" i="1"/>
  <c r="P39" i="1"/>
  <c r="P53" i="1"/>
  <c r="D15" i="1"/>
  <c r="P69" i="1"/>
  <c r="P111" i="1"/>
  <c r="P40" i="1"/>
  <c r="P47" i="1"/>
  <c r="P52" i="1"/>
  <c r="P83" i="1"/>
  <c r="P118" i="1"/>
  <c r="P74" i="1"/>
  <c r="P88" i="1"/>
  <c r="P33" i="1"/>
  <c r="P89" i="1"/>
  <c r="P103" i="1"/>
  <c r="P38" i="1"/>
  <c r="P75" i="1"/>
  <c r="P35" i="1"/>
  <c r="P50" i="1"/>
  <c r="P24" i="1"/>
  <c r="P91" i="1"/>
  <c r="P70" i="1"/>
  <c r="P32" i="1"/>
  <c r="P97" i="1"/>
  <c r="P21" i="1"/>
  <c r="P87" i="1"/>
  <c r="P64" i="1"/>
  <c r="P80" i="1"/>
  <c r="P86" i="1"/>
  <c r="P105" i="1"/>
  <c r="P120" i="1"/>
  <c r="P37" i="1"/>
  <c r="P102" i="1"/>
  <c r="P46" i="1"/>
  <c r="P82" i="1"/>
  <c r="P58" i="1"/>
  <c r="P22" i="1"/>
  <c r="P101" i="1"/>
  <c r="P45" i="1"/>
  <c r="P107" i="1"/>
  <c r="P96" i="1"/>
  <c r="P49" i="1"/>
  <c r="P112" i="1"/>
  <c r="P66" i="1"/>
  <c r="P26" i="1"/>
  <c r="P122" i="1"/>
  <c r="P77" i="1"/>
  <c r="P63" i="1"/>
  <c r="P67" i="1"/>
  <c r="P93" i="1"/>
  <c r="P41" i="1"/>
  <c r="P27" i="1"/>
  <c r="P30" i="1"/>
  <c r="P106" i="1"/>
  <c r="P31" i="1"/>
  <c r="P79" i="1"/>
  <c r="P54" i="1"/>
  <c r="P76" i="1"/>
  <c r="P51" i="1"/>
  <c r="P100" i="1"/>
  <c r="P81" i="1"/>
  <c r="P121" i="1"/>
  <c r="P23" i="1"/>
  <c r="P116" i="1"/>
  <c r="P36" i="1"/>
  <c r="P73" i="1"/>
  <c r="P108" i="1"/>
  <c r="P113" i="1"/>
  <c r="P42" i="1"/>
  <c r="P34" i="1"/>
  <c r="P90" i="1"/>
  <c r="P48" i="1"/>
  <c r="P114" i="1"/>
  <c r="P119" i="1"/>
  <c r="P71" i="1"/>
  <c r="P115" i="1"/>
  <c r="P25" i="1"/>
  <c r="P43" i="1"/>
  <c r="P94" i="1"/>
  <c r="P28" i="1"/>
  <c r="P95" i="1"/>
  <c r="P65" i="1"/>
  <c r="P84" i="1"/>
  <c r="P55" i="1"/>
  <c r="P59" i="1"/>
  <c r="P56" i="1"/>
  <c r="P29" i="1"/>
  <c r="P62" i="1"/>
  <c r="P117" i="1"/>
  <c r="P104" i="1"/>
  <c r="P72" i="1"/>
  <c r="P109" i="1"/>
  <c r="P99" i="1"/>
  <c r="D16" i="1"/>
  <c r="D19" i="1" s="1"/>
  <c r="O78" i="1"/>
  <c r="O99" i="1"/>
  <c r="O42" i="1"/>
  <c r="O57" i="1"/>
  <c r="O94" i="1"/>
  <c r="O112" i="1"/>
  <c r="O43" i="1"/>
  <c r="O115" i="1"/>
  <c r="O27" i="1"/>
  <c r="O31" i="1"/>
  <c r="O111" i="1"/>
  <c r="O22" i="1"/>
  <c r="O47" i="1"/>
  <c r="O122" i="1"/>
  <c r="O28" i="1"/>
  <c r="O35" i="1"/>
  <c r="O38" i="1"/>
  <c r="O119" i="1"/>
  <c r="O53" i="1"/>
  <c r="O121" i="1"/>
  <c r="O83" i="1"/>
  <c r="O56" i="1"/>
  <c r="O41" i="1"/>
  <c r="O61" i="1"/>
  <c r="O80" i="1"/>
  <c r="O74" i="1"/>
  <c r="O116" i="1"/>
  <c r="O64" i="1"/>
  <c r="O75" i="1"/>
  <c r="O25" i="1"/>
  <c r="O58" i="1"/>
  <c r="O98" i="1"/>
  <c r="O65" i="1"/>
  <c r="O21" i="1"/>
  <c r="O85" i="1"/>
  <c r="O81" i="1"/>
  <c r="O72" i="1"/>
  <c r="O96" i="1"/>
  <c r="O104" i="1"/>
  <c r="C15" i="1"/>
  <c r="O50" i="1"/>
  <c r="O52" i="1"/>
  <c r="O62" i="1"/>
  <c r="O109" i="1"/>
  <c r="O79" i="1"/>
  <c r="O100" i="1"/>
  <c r="O26" i="1"/>
  <c r="O39" i="1"/>
  <c r="O92" i="1"/>
  <c r="O108" i="1"/>
  <c r="O110" i="1"/>
  <c r="O36" i="1"/>
  <c r="O55" i="1"/>
  <c r="O59" i="1"/>
  <c r="O60" i="1"/>
  <c r="O68" i="1"/>
  <c r="O77" i="1"/>
  <c r="O101" i="1"/>
  <c r="O76" i="1"/>
  <c r="O103" i="1"/>
  <c r="O40" i="1"/>
  <c r="O87" i="1"/>
  <c r="O45" i="1"/>
  <c r="O51" i="1"/>
  <c r="O23" i="1"/>
  <c r="O24" i="1"/>
  <c r="O48" i="1"/>
  <c r="O49" i="1"/>
  <c r="O95" i="1"/>
  <c r="O114" i="1"/>
  <c r="O89" i="1"/>
  <c r="O54" i="1"/>
  <c r="O93" i="1"/>
  <c r="O105" i="1"/>
  <c r="O120" i="1"/>
  <c r="O91" i="1"/>
  <c r="O102" i="1"/>
  <c r="O70" i="1"/>
  <c r="O33" i="1"/>
  <c r="O67" i="1"/>
  <c r="O44" i="1"/>
  <c r="O32" i="1"/>
  <c r="O97" i="1"/>
  <c r="O30" i="1"/>
  <c r="O106" i="1"/>
  <c r="O34" i="1"/>
  <c r="O107" i="1"/>
  <c r="O113" i="1"/>
  <c r="O71" i="1"/>
  <c r="O37" i="1"/>
  <c r="O63" i="1"/>
  <c r="O88" i="1"/>
  <c r="O46" i="1"/>
  <c r="O118" i="1"/>
  <c r="O69" i="1"/>
  <c r="O73" i="1"/>
  <c r="O90" i="1"/>
  <c r="O84" i="1"/>
  <c r="O82" i="1"/>
  <c r="O117" i="1"/>
  <c r="O66" i="1"/>
  <c r="O29" i="1"/>
  <c r="O86" i="1"/>
  <c r="C16" i="1"/>
  <c r="D18" i="1" s="1"/>
  <c r="C18" i="1" l="1"/>
  <c r="F14" i="1"/>
  <c r="F15" i="1" s="1"/>
  <c r="C19" i="1"/>
  <c r="F16" i="1" l="1"/>
</calcChain>
</file>

<file path=xl/sharedStrings.xml><?xml version="1.0" encoding="utf-8"?>
<sst xmlns="http://schemas.openxmlformats.org/spreadsheetml/2006/main" count="1000" uniqueCount="441">
  <si>
    <t>IBVS 6196</t>
  </si>
  <si>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</si>
  <si>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</si>
  <si>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</si>
  <si>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</si>
  <si>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</si>
  <si>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</si>
  <si>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</si>
  <si>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</si>
  <si>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</si>
  <si>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</si>
  <si>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</si>
  <si>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</si>
  <si>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</si>
  <si>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</si>
  <si>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</si>
  <si>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</si>
  <si>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</si>
  <si>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System Type:</t>
  </si>
  <si>
    <t>Primary</t>
  </si>
  <si>
    <t>Secondary</t>
  </si>
  <si>
    <t>Prim. Ephem. =</t>
  </si>
  <si>
    <t>Sec. Ephem. =</t>
  </si>
  <si>
    <t>Prim. Fit</t>
  </si>
  <si>
    <t>Sec. Fit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</si>
  <si>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</si>
  <si>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</si>
  <si>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</si>
  <si>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</si>
  <si>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</si>
  <si>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</si>
  <si>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</si>
  <si>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</si>
  <si>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</si>
  <si>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</si>
  <si>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II</t>
  </si>
  <si>
    <t>BBSAG Bull.113</t>
  </si>
  <si>
    <t>BAV-M 102</t>
  </si>
  <si>
    <t>BBSAG Bull.115</t>
  </si>
  <si>
    <t>IBVS 5016</t>
  </si>
  <si>
    <t>IBVS 5067</t>
  </si>
  <si>
    <t>IBVS 5251</t>
  </si>
  <si>
    <t>I</t>
  </si>
  <si>
    <t>IBVS 5296</t>
  </si>
  <si>
    <t>IBVS 5484</t>
  </si>
  <si>
    <t>IBVS 5653</t>
  </si>
  <si>
    <t>IBVS 5731</t>
  </si>
  <si>
    <t>IBVS 5874</t>
  </si>
  <si>
    <t>IBVS 5972</t>
  </si>
  <si>
    <t>WW Cep / GSC 04467-00257</t>
  </si>
  <si>
    <t>EA/sd</t>
  </si>
  <si>
    <t>IBVS 4222</t>
  </si>
  <si>
    <t>IBVS 6010</t>
  </si>
  <si>
    <t>IBVS 6014</t>
  </si>
  <si>
    <t>JAVSO..40....1</t>
  </si>
  <si>
    <t>JAVSO..38..183</t>
  </si>
  <si>
    <t>IBVS 4131</t>
  </si>
  <si>
    <t>PE</t>
  </si>
  <si>
    <t>2012JAVSO..40..975</t>
  </si>
  <si>
    <t>IBVS 5984</t>
  </si>
  <si>
    <t>Minima from the Lichtenknecker Database of the BAV</t>
  </si>
  <si>
    <t>C</t>
  </si>
  <si>
    <t>CCD</t>
  </si>
  <si>
    <t>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</si>
  <si>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</si>
  <si>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</si>
  <si>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</si>
  <si>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</si>
  <si>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</si>
  <si>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</si>
  <si>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</si>
  <si>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2416375.36 </t>
  </si>
  <si>
    <t> 17.09.1903 20:38 </t>
  </si>
  <si>
    <t> -0.03 </t>
  </si>
  <si>
    <t>P </t>
  </si>
  <si>
    <t> P.Parenago </t>
  </si>
  <si>
    <t> PZ 4.351 </t>
  </si>
  <si>
    <t>2425029.518 </t>
  </si>
  <si>
    <t> 29.05.1927 00:25 </t>
  </si>
  <si>
    <t> 0.023 </t>
  </si>
  <si>
    <t> H.Schneller </t>
  </si>
  <si>
    <t> VBB 8.6.30 </t>
  </si>
  <si>
    <t>2425098.526 </t>
  </si>
  <si>
    <t> 06.08.1927 00:37 </t>
  </si>
  <si>
    <t> 0.019 </t>
  </si>
  <si>
    <t>2425121.530 </t>
  </si>
  <si>
    <t> 29.08.1927 00:43 </t>
  </si>
  <si>
    <t>2425503.400 </t>
  </si>
  <si>
    <t> 13.09.1928 21:36 </t>
  </si>
  <si>
    <t>2425908.280 </t>
  </si>
  <si>
    <t> 23.10.1929 18:43 </t>
  </si>
  <si>
    <t> 0.032 </t>
  </si>
  <si>
    <t>2432119.308 </t>
  </si>
  <si>
    <t> 25.10.1946 19:23 </t>
  </si>
  <si>
    <t> -0.020 </t>
  </si>
  <si>
    <t> W.Götz </t>
  </si>
  <si>
    <t> MVS 135 </t>
  </si>
  <si>
    <t>2432292.554 </t>
  </si>
  <si>
    <t> 17.04.1947 01:17 </t>
  </si>
  <si>
    <t> -0.071 </t>
  </si>
  <si>
    <t>2433134.551 </t>
  </si>
  <si>
    <t> 06.08.1949 01:13 </t>
  </si>
  <si>
    <t>2433151.454 </t>
  </si>
  <si>
    <t> 22.08.1949 22:53 </t>
  </si>
  <si>
    <t> 0.013 </t>
  </si>
  <si>
    <t>2443509.335 </t>
  </si>
  <si>
    <t> 31.12.1977 20:02 </t>
  </si>
  <si>
    <t> -0.040 </t>
  </si>
  <si>
    <t>V </t>
  </si>
  <si>
    <t> H.Peter </t>
  </si>
  <si>
    <t> BBS 36 </t>
  </si>
  <si>
    <t>2445932.434 </t>
  </si>
  <si>
    <t> 19.08.1984 22:24 </t>
  </si>
  <si>
    <t> -0.029 </t>
  </si>
  <si>
    <t> BBS 73 </t>
  </si>
  <si>
    <t>2446320.404 </t>
  </si>
  <si>
    <t> 11.09.1985 21:41 </t>
  </si>
  <si>
    <t> -0.060 </t>
  </si>
  <si>
    <t> BBS 78 </t>
  </si>
  <si>
    <t>2447116.329 </t>
  </si>
  <si>
    <t> 16.11.1987 19:53 </t>
  </si>
  <si>
    <t> -0.073 </t>
  </si>
  <si>
    <t> BBS 86 </t>
  </si>
  <si>
    <t>2447323.387 </t>
  </si>
  <si>
    <t> 10.06.1988 21:17 </t>
  </si>
  <si>
    <t> -0.051 </t>
  </si>
  <si>
    <t> E.Blättler </t>
  </si>
  <si>
    <t> BBS 89 </t>
  </si>
  <si>
    <t>2447392.381 </t>
  </si>
  <si>
    <t> 18.08.1988 21:08 </t>
  </si>
  <si>
    <t> -0.069 </t>
  </si>
  <si>
    <t>2447412.324 </t>
  </si>
  <si>
    <t> 07.09.1988 19:46 </t>
  </si>
  <si>
    <t> -0.063 </t>
  </si>
  <si>
    <t> BBS 90 </t>
  </si>
  <si>
    <t>2447415.390 </t>
  </si>
  <si>
    <t> 10.09.1988 21:21 </t>
  </si>
  <si>
    <t> -0.064 </t>
  </si>
  <si>
    <t>2447737.432 </t>
  </si>
  <si>
    <t> 29.07.1989 22:22 </t>
  </si>
  <si>
    <t> -0.078 </t>
  </si>
  <si>
    <t> BBS 92 </t>
  </si>
  <si>
    <t>2447757.392 </t>
  </si>
  <si>
    <t> 18.08.1989 21:24 </t>
  </si>
  <si>
    <t> -0.055 </t>
  </si>
  <si>
    <t>2448125.455 </t>
  </si>
  <si>
    <t> 21.08.1990 22:55 </t>
  </si>
  <si>
    <t> -0.056 </t>
  </si>
  <si>
    <t> BBS 96 </t>
  </si>
  <si>
    <t>2448444.452 </t>
  </si>
  <si>
    <t> 06.07.1991 22:50 </t>
  </si>
  <si>
    <t> -0.048 </t>
  </si>
  <si>
    <t> BBS 98 </t>
  </si>
  <si>
    <t>2448467.451 </t>
  </si>
  <si>
    <t> 29.07.1991 22:49 </t>
  </si>
  <si>
    <t> -0.053 </t>
  </si>
  <si>
    <t>2448490.456 </t>
  </si>
  <si>
    <t> 21.08.1991 22:56 </t>
  </si>
  <si>
    <t> -0.052 </t>
  </si>
  <si>
    <t>2448619.267 </t>
  </si>
  <si>
    <t> 28.12.1991 18:24 </t>
  </si>
  <si>
    <t> BBS 100 </t>
  </si>
  <si>
    <t>2448852.363 </t>
  </si>
  <si>
    <t> 17.08.1992 20:42 </t>
  </si>
  <si>
    <t> -0.074 </t>
  </si>
  <si>
    <t> BBS 102 </t>
  </si>
  <si>
    <t>2449217.394 </t>
  </si>
  <si>
    <t> 17.08.1993 21:27 </t>
  </si>
  <si>
    <t> BBS 105 </t>
  </si>
  <si>
    <t>2449218.4690 </t>
  </si>
  <si>
    <t> 18.08.1993 23:15 </t>
  </si>
  <si>
    <t> -0.4988 </t>
  </si>
  <si>
    <t>E </t>
  </si>
  <si>
    <t>o</t>
  </si>
  <si>
    <t> F.Agerer </t>
  </si>
  <si>
    <t>BAVM 71 </t>
  </si>
  <si>
    <t>2449220.435 </t>
  </si>
  <si>
    <t> 20.08.1993 22:26 </t>
  </si>
  <si>
    <t> -0.066 </t>
  </si>
  <si>
    <t>2449563.5213 </t>
  </si>
  <si>
    <t> 30.07.1994 00:30 </t>
  </si>
  <si>
    <t> -0.5065 </t>
  </si>
  <si>
    <t>2449586.5283 </t>
  </si>
  <si>
    <t> 22.08.1994 00:40 </t>
  </si>
  <si>
    <t> -0.5035 </t>
  </si>
  <si>
    <t>2449593.427 </t>
  </si>
  <si>
    <t> 28.08.1994 22:14 </t>
  </si>
  <si>
    <t> 0.261 </t>
  </si>
  <si>
    <t>2449600.3276 </t>
  </si>
  <si>
    <t> 04.09.1994 19:51 </t>
  </si>
  <si>
    <t> -0.5066 </t>
  </si>
  <si>
    <t>2449625.6366 </t>
  </si>
  <si>
    <t> 30.09.1994 03:16 </t>
  </si>
  <si>
    <t> 0.2648 </t>
  </si>
  <si>
    <t>2449632.5410 </t>
  </si>
  <si>
    <t> 07.10.1994 00:59 </t>
  </si>
  <si>
    <t>2449639.4405 </t>
  </si>
  <si>
    <t> 13.10.1994 22:34 </t>
  </si>
  <si>
    <t> 0.2663 </t>
  </si>
  <si>
    <t>2449646.3424 </t>
  </si>
  <si>
    <t> 20.10.1994 20:13 </t>
  </si>
  <si>
    <t> -0.4998 </t>
  </si>
  <si>
    <t>2449662.4427 </t>
  </si>
  <si>
    <t> 05.11.1994 22:37 </t>
  </si>
  <si>
    <t> 0.2645 </t>
  </si>
  <si>
    <t>2449692.3517 </t>
  </si>
  <si>
    <t> 05.12.1994 20:26 </t>
  </si>
  <si>
    <t> -0.4985 </t>
  </si>
  <si>
    <t>BAVM 80 </t>
  </si>
  <si>
    <t>2450152.4327 </t>
  </si>
  <si>
    <t> 09.03.1996 22:23 </t>
  </si>
  <si>
    <t> -0.4975 </t>
  </si>
  <si>
    <t>BAVM 91 </t>
  </si>
  <si>
    <t>2450320.366 </t>
  </si>
  <si>
    <t> 24.08.1996 20:47 </t>
  </si>
  <si>
    <t> 0.273 </t>
  </si>
  <si>
    <t> BBS 113 </t>
  </si>
  <si>
    <t>2450412.3821 </t>
  </si>
  <si>
    <t> 24.11.1996 21:10 </t>
  </si>
  <si>
    <t> 0.2735 </t>
  </si>
  <si>
    <t>BAVM 102 </t>
  </si>
  <si>
    <t>2450573.4126 </t>
  </si>
  <si>
    <t> 04.05.1997 21:54 </t>
  </si>
  <si>
    <t> 0.2760 </t>
  </si>
  <si>
    <t>BAVM 117 </t>
  </si>
  <si>
    <t>2450642.437 </t>
  </si>
  <si>
    <t> 12.07.1997 22:29 </t>
  </si>
  <si>
    <t> 0.288 </t>
  </si>
  <si>
    <t> BBS 115 </t>
  </si>
  <si>
    <t>2450665.4265 </t>
  </si>
  <si>
    <t> 04.08.1997 22:14 </t>
  </si>
  <si>
    <t> 0.2739 </t>
  </si>
  <si>
    <t> F.Nevaril </t>
  </si>
  <si>
    <t> BRNO 32 </t>
  </si>
  <si>
    <t>2450665.434 </t>
  </si>
  <si>
    <t> 04.08.1997 22:24 </t>
  </si>
  <si>
    <t> 0.281 </t>
  </si>
  <si>
    <t>2450688.4321 </t>
  </si>
  <si>
    <t> 27.08.1997 22:22 </t>
  </si>
  <si>
    <t> 0.2755 </t>
  </si>
  <si>
    <t>2451141.6161 </t>
  </si>
  <si>
    <t> 24.11.1998 02:47 </t>
  </si>
  <si>
    <t> -0.4861 </t>
  </si>
  <si>
    <t>?</t>
  </si>
  <si>
    <t> Sandberg Lacy et a </t>
  </si>
  <si>
    <t>IBVS 4737 </t>
  </si>
  <si>
    <t>2451270.4395 </t>
  </si>
  <si>
    <t> 01.04.1999 22:32 </t>
  </si>
  <si>
    <t> -0.4851 </t>
  </si>
  <si>
    <t>BAVM 128 </t>
  </si>
  <si>
    <t>2451362.4539 </t>
  </si>
  <si>
    <t> 02.07.1999 22:53 </t>
  </si>
  <si>
    <t> -0.4867 </t>
  </si>
  <si>
    <t>BAVM 132 </t>
  </si>
  <si>
    <t>2451362.469 </t>
  </si>
  <si>
    <t> 02.07.1999 23:15 </t>
  </si>
  <si>
    <t> -0.472 </t>
  </si>
  <si>
    <t> A.Paschke </t>
  </si>
  <si>
    <t> BBS 121 </t>
  </si>
  <si>
    <t>2451668.4130 </t>
  </si>
  <si>
    <t> 03.05.2000 21:54 </t>
  </si>
  <si>
    <t> 0.2860 </t>
  </si>
  <si>
    <t> J.Zahajsky </t>
  </si>
  <si>
    <t>2451739.7305 </t>
  </si>
  <si>
    <t> 14.07.2000 05:31 </t>
  </si>
  <si>
    <t> -0.4757 </t>
  </si>
  <si>
    <t>IBVS 5067 </t>
  </si>
  <si>
    <t>2451868.5509 </t>
  </si>
  <si>
    <t> 20.11.2000 01:13 </t>
  </si>
  <si>
    <t> -0.4777 </t>
  </si>
  <si>
    <t>2451914.5600 </t>
  </si>
  <si>
    <t> 05.01.2001 01:26 </t>
  </si>
  <si>
    <t> -0.4766 </t>
  </si>
  <si>
    <t>2452084.7911 </t>
  </si>
  <si>
    <t> 24.06.2001 06:59 </t>
  </si>
  <si>
    <t> -0.4751 </t>
  </si>
  <si>
    <t>G</t>
  </si>
  <si>
    <t> C.Lacy et al. </t>
  </si>
  <si>
    <t>IBVS 5251 </t>
  </si>
  <si>
    <t>2452091.6908 </t>
  </si>
  <si>
    <t> 01.07.2001 04:34 </t>
  </si>
  <si>
    <t> 0.2902 </t>
  </si>
  <si>
    <t>2452197.5102 </t>
  </si>
  <si>
    <t> 15.10.2001 00:14 </t>
  </si>
  <si>
    <t> 0.2912 </t>
  </si>
  <si>
    <t>BAVM 152 </t>
  </si>
  <si>
    <t>2452542.5744 </t>
  </si>
  <si>
    <t> 25.09.2002 01:47 </t>
  </si>
  <si>
    <t> 0.2954 </t>
  </si>
  <si>
    <t>C </t>
  </si>
  <si>
    <t>ns</t>
  </si>
  <si>
    <t> G.Samolyk </t>
  </si>
  <si>
    <t> JAAVSO 38;120 </t>
  </si>
  <si>
    <t>2452556.3769 </t>
  </si>
  <si>
    <t> 08.10.2002 21:02 </t>
  </si>
  <si>
    <t> 0.2955 </t>
  </si>
  <si>
    <t>-I</t>
  </si>
  <si>
    <t>BAVM 158 </t>
  </si>
  <si>
    <t>2453232.7024 </t>
  </si>
  <si>
    <t> 15.08.2004 04:51 </t>
  </si>
  <si>
    <t>18390</t>
  </si>
  <si>
    <t> 0.3034 </t>
  </si>
  <si>
    <t> C.Hesseltine </t>
  </si>
  <si>
    <t>2453283.3085 </t>
  </si>
  <si>
    <t> 04.10.2004 19:24 </t>
  </si>
  <si>
    <t>18423</t>
  </si>
  <si>
    <t> 0.3007 </t>
  </si>
  <si>
    <t> R.Diethelm </t>
  </si>
  <si>
    <t>IBVS 5653 </t>
  </si>
  <si>
    <t>2453683.5828 </t>
  </si>
  <si>
    <t> 09.11.2005 01:59 </t>
  </si>
  <si>
    <t>18684</t>
  </si>
  <si>
    <t> 0.3054 </t>
  </si>
  <si>
    <t>BAVM 178 </t>
  </si>
  <si>
    <t>2454304.6991 </t>
  </si>
  <si>
    <t> 23.07.2007 04:46 </t>
  </si>
  <si>
    <t>19089</t>
  </si>
  <si>
    <t> 0.3137 </t>
  </si>
  <si>
    <t> C.Lacy </t>
  </si>
  <si>
    <t>IBVS 5910 </t>
  </si>
  <si>
    <t>2454320.8009 </t>
  </si>
  <si>
    <t> 08.08.2007 07:13 </t>
  </si>
  <si>
    <t>19100</t>
  </si>
  <si>
    <t> -0.4541 </t>
  </si>
  <si>
    <t>2454334.6067 </t>
  </si>
  <si>
    <t> 22.08.2007 02:33 </t>
  </si>
  <si>
    <t>19109</t>
  </si>
  <si>
    <t> -0.4507 </t>
  </si>
  <si>
    <t>2454387.5148 </t>
  </si>
  <si>
    <t> 14.10.2007 00:21 </t>
  </si>
  <si>
    <t>19143</t>
  </si>
  <si>
    <t> 0.3150 </t>
  </si>
  <si>
    <t> M.&amp; C.Rätz </t>
  </si>
  <si>
    <t>BAVM 201 </t>
  </si>
  <si>
    <t>2454396.7152 </t>
  </si>
  <si>
    <t> 23.10.2007 05:09 </t>
  </si>
  <si>
    <t>19149</t>
  </si>
  <si>
    <t> 0.3138 </t>
  </si>
  <si>
    <t> J.Bialozynski </t>
  </si>
  <si>
    <t>2454403.6196 </t>
  </si>
  <si>
    <t> 30.10.2007 02:52 </t>
  </si>
  <si>
    <t>19154</t>
  </si>
  <si>
    <t> -0.4498 </t>
  </si>
  <si>
    <t>2454419.7208 </t>
  </si>
  <si>
    <t> 15.11.2007 05:17 </t>
  </si>
  <si>
    <t>19164</t>
  </si>
  <si>
    <t> 0.3154 </t>
  </si>
  <si>
    <t>2454479.5287 </t>
  </si>
  <si>
    <t> 14.01.2008 00:41 </t>
  </si>
  <si>
    <t>19203</t>
  </si>
  <si>
    <t> 0.3129 </t>
  </si>
  <si>
    <t>2454626.7578 </t>
  </si>
  <si>
    <t> 09.06.2008 06:11 </t>
  </si>
  <si>
    <t>19299</t>
  </si>
  <si>
    <t> 0.3164 </t>
  </si>
  <si>
    <t>2454649.7619 </t>
  </si>
  <si>
    <t> 02.07.2008 06:17 </t>
  </si>
  <si>
    <t>19314</t>
  </si>
  <si>
    <t> 0.3165 </t>
  </si>
  <si>
    <t>2454700.3713 </t>
  </si>
  <si>
    <t> 21.08.2008 20:54 </t>
  </si>
  <si>
    <t>19347</t>
  </si>
  <si>
    <t> 0.3171 </t>
  </si>
  <si>
    <t>BAVM 203 </t>
  </si>
  <si>
    <t>2454732.5776 </t>
  </si>
  <si>
    <t> 23.09.2008 01:51 </t>
  </si>
  <si>
    <t>19368</t>
  </si>
  <si>
    <t> 0.3178 </t>
  </si>
  <si>
    <t>2454741.7794 </t>
  </si>
  <si>
    <t> 02.10.2008 06:42 </t>
  </si>
  <si>
    <t>19374</t>
  </si>
  <si>
    <t> 0.3180 </t>
  </si>
  <si>
    <t>2454819.9918 </t>
  </si>
  <si>
    <t> 19.12.2008 11:48 </t>
  </si>
  <si>
    <t>19425</t>
  </si>
  <si>
    <t> 0.3168 </t>
  </si>
  <si>
    <t> H.Itoh </t>
  </si>
  <si>
    <t>VSB 48 </t>
  </si>
  <si>
    <t>2455077.6404 </t>
  </si>
  <si>
    <t> 03.09.2009 03:22 </t>
  </si>
  <si>
    <t>19593</t>
  </si>
  <si>
    <t> 0.3206 </t>
  </si>
  <si>
    <t>2455176.5598 </t>
  </si>
  <si>
    <t> 11.12.2009 01:26 </t>
  </si>
  <si>
    <t>19658</t>
  </si>
  <si>
    <t> -0.4440 </t>
  </si>
  <si>
    <t>IBVS 5972 </t>
  </si>
  <si>
    <t>2455431.9055 </t>
  </si>
  <si>
    <t> 23.08.2010 09:43 </t>
  </si>
  <si>
    <t>19824</t>
  </si>
  <si>
    <t> 0.3241 </t>
  </si>
  <si>
    <t>2455468.7131 </t>
  </si>
  <si>
    <t> 29.09.2010 05:06 </t>
  </si>
  <si>
    <t>19848</t>
  </si>
  <si>
    <t> 0.3253 </t>
  </si>
  <si>
    <t>2455482.5136 </t>
  </si>
  <si>
    <t> 13.10.2010 00:19 </t>
  </si>
  <si>
    <t>19857</t>
  </si>
  <si>
    <t> 0.3234 </t>
  </si>
  <si>
    <t> M.&amp; K.Rätz </t>
  </si>
  <si>
    <t>BAVM 220 </t>
  </si>
  <si>
    <t>2455482.5145 </t>
  </si>
  <si>
    <t> 13.10.2010 00:20 </t>
  </si>
  <si>
    <t> 0.3243 </t>
  </si>
  <si>
    <t>BAVM 215 </t>
  </si>
  <si>
    <t>2455528.5230 </t>
  </si>
  <si>
    <t> 28.11.2010 00:33 </t>
  </si>
  <si>
    <t>19887</t>
  </si>
  <si>
    <t> 0.3248 </t>
  </si>
  <si>
    <t>2455760.8664 </t>
  </si>
  <si>
    <t> 18.07.2011 08:47 </t>
  </si>
  <si>
    <t>20039</t>
  </si>
  <si>
    <t> -0.4390 </t>
  </si>
  <si>
    <t>IBVS 6014 </t>
  </si>
  <si>
    <t>2455836.7798 </t>
  </si>
  <si>
    <t> 02.10.2011 06:42 </t>
  </si>
  <si>
    <t>20088</t>
  </si>
  <si>
    <t> 0.3280 </t>
  </si>
  <si>
    <t> JAAVSO 40;975 </t>
  </si>
  <si>
    <t>2455850.5829 </t>
  </si>
  <si>
    <t> 16.10.2011 01:59 </t>
  </si>
  <si>
    <t>20097</t>
  </si>
  <si>
    <t> 0.3287 </t>
  </si>
  <si>
    <t>Nelson</t>
  </si>
  <si>
    <t>s6</t>
  </si>
  <si>
    <t>s7</t>
  </si>
  <si>
    <t>IBVS 5910</t>
  </si>
  <si>
    <t>IBVS 4737</t>
  </si>
  <si>
    <t>JAVSO..43..238</t>
  </si>
  <si>
    <t>JAVSO..45..121</t>
  </si>
  <si>
    <t>JAVSO..46..184</t>
  </si>
  <si>
    <t>JAVSO..48…87</t>
  </si>
  <si>
    <t>JAVSO 49, 108</t>
  </si>
  <si>
    <t>JAVSO 49, 256</t>
  </si>
  <si>
    <t>JBAV, 60</t>
  </si>
  <si>
    <t>JAAVSO, 50, 255</t>
  </si>
  <si>
    <t>JAAVSO52#1</t>
  </si>
  <si>
    <t xml:space="preserve">Mag </t>
  </si>
  <si>
    <t>Next ToM-P</t>
  </si>
  <si>
    <t>Next ToM-S</t>
  </si>
  <si>
    <t>10.60 (0.64)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</si>
</sst>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sz val="10"/>
      <color rgb="FF7030A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8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5" fillId="0" borderId="0" xfId="0" applyFont="1">
      <alignment vertical="top"/>
    </xf>
    <xf numFmtId="0" fontId="10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5" fillId="0" borderId="0" xfId="0" applyFont="1" applyAlignment="1"/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applyAlignment="1">
      <alignment horizontal="center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0" fontId="37" fillId="0" borderId="0" xfId="0" applyFont="1">
      <alignment vertical="top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  <xf numFmtId="0" fontId="37" fillId="0" borderId="0" xfId="0" applyFont="1" applyAlignment="1"/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165" fontId="38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38" fillId="0" borderId="0" xfId="0" applyFont="1" applyAlignment="1" applyProtection="1">
      <alignment horizontal="left" vertical="center" wrapText="1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>
      <alignment horizontal="left"/>
    </xf>
    <xf numFmtId="0" fontId="12" fillId="0" borderId="21" xfId="0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22" fontId="11" fillId="0" borderId="21" xfId="0" applyNumberFormat="1" applyFont="1" applyBorder="1" applyAlignment="1">
      <alignment horizontal="right" vertical="center"/>
    </xf>
    <xf numFmtId="0" fontId="40" fillId="0" borderId="20" xfId="0" applyFont="1" applyBorder="1" applyAlignment="1">
      <alignment horizontal="right" vertical="center"/>
    </xf>
    <xf numFmtId="0" fontId="40" fillId="0" borderId="22" xfId="0" applyFont="1" applyBorder="1" applyAlignment="1">
      <alignment horizontal="right" vertical="center"/>
    </xf>
    <xf numFmtId="0" fontId="6" fillId="25" borderId="18" xfId="0" applyFont="1" applyFill="1" applyBorder="1" applyAlignment="1">
      <alignment horizontal="right" vertical="center"/>
    </xf>
    <xf numFmtId="0" fontId="6" fillId="25" borderId="19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22" fontId="11" fillId="0" borderId="23" xfId="0" applyNumberFormat="1" applyFont="1" applyBorder="1" applyAlignment="1">
      <alignment horizontal="right" vertical="center"/>
    </xf>
    <xf numFmtId="0" fontId="6" fillId="0" borderId="0" xfId="0" applyFont="1" applyAlignment="1"/>
    <xf numFmtId="0" fontId="13" fillId="0" borderId="0" xfId="0" applyFont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Cep - O-C Diagr.</a:t>
            </a:r>
          </a:p>
        </c:rich>
      </c:tx>
      <c:layout>
        <c:manualLayout>
          <c:xMode val="edge"/>
          <c:yMode val="edge"/>
          <c:x val="0.3693548387096774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220433598020113E-2"/>
          <c:y val="0.1458966565349544"/>
          <c:w val="0.8515537724803427"/>
          <c:h val="0.6745470149564637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1'!$D$21:$D$489</c:f>
                <c:numCache>
                  <c:formatCode>General</c:formatCode>
                  <c:ptCount val="46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6.0000000000000001E-3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4.0000000000000001E-3</c:v>
                  </c:pt>
                  <c:pt idx="46">
                    <c:v>0</c:v>
                  </c:pt>
                  <c:pt idx="47">
                    <c:v>4.0000000000000001E-3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0</c:v>
                  </c:pt>
                  <c:pt idx="53">
                    <c:v>0</c:v>
                  </c:pt>
                  <c:pt idx="54">
                    <c:v>1.4E-3</c:v>
                  </c:pt>
                  <c:pt idx="55">
                    <c:v>0</c:v>
                  </c:pt>
                  <c:pt idx="56">
                    <c:v>1.4999999999999999E-4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1E-4</c:v>
                  </c:pt>
                  <c:pt idx="62">
                    <c:v>5.0000000000000001E-3</c:v>
                  </c:pt>
                  <c:pt idx="63">
                    <c:v>1E-4</c:v>
                  </c:pt>
                  <c:pt idx="64">
                    <c:v>2.9999999999999997E-4</c:v>
                  </c:pt>
                  <c:pt idx="65">
                    <c:v>6.9999999999999999E-4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2.0000000000000001E-4</c:v>
                  </c:pt>
                  <c:pt idx="81">
                    <c:v>5.9999999999999995E-4</c:v>
                  </c:pt>
                  <c:pt idx="82">
                    <c:v>2.0000000000000001E-4</c:v>
                  </c:pt>
                  <c:pt idx="83">
                    <c:v>2.0000000000000001E-4</c:v>
                  </c:pt>
                  <c:pt idx="84">
                    <c:v>2.9999999999999997E-4</c:v>
                  </c:pt>
                  <c:pt idx="85">
                    <c:v>1E-4</c:v>
                  </c:pt>
                  <c:pt idx="86">
                    <c:v>3.2000000000000002E-3</c:v>
                  </c:pt>
                  <c:pt idx="87">
                    <c:v>2.9999999999999997E-4</c:v>
                  </c:pt>
                  <c:pt idx="88">
                    <c:v>2.9999999999999997E-4</c:v>
                  </c:pt>
                  <c:pt idx="89">
                    <c:v>1E-4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2.2000000000000001E-3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2.9999999999999997E-4</c:v>
                  </c:pt>
                  <c:pt idx="97">
                    <c:v>1E-4</c:v>
                  </c:pt>
                  <c:pt idx="98">
                    <c:v>1E-4</c:v>
                  </c:pt>
                  <c:pt idx="99">
                    <c:v>8.0000000000000004E-4</c:v>
                  </c:pt>
                  <c:pt idx="100">
                    <c:v>1E-4</c:v>
                  </c:pt>
                  <c:pt idx="101">
                    <c:v>1E-4</c:v>
                  </c:pt>
                  <c:pt idx="102">
                    <c:v>1E-4</c:v>
                  </c:pt>
                </c:numCache>
              </c:numRef>
            </c:plus>
            <c:minus>
              <c:numRef>
                <c:f>'Active 1'!$D$21:$D$489</c:f>
                <c:numCache>
                  <c:formatCode>General</c:formatCode>
                  <c:ptCount val="46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6.0000000000000001E-3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4.0000000000000001E-3</c:v>
                  </c:pt>
                  <c:pt idx="46">
                    <c:v>0</c:v>
                  </c:pt>
                  <c:pt idx="47">
                    <c:v>4.0000000000000001E-3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0</c:v>
                  </c:pt>
                  <c:pt idx="53">
                    <c:v>0</c:v>
                  </c:pt>
                  <c:pt idx="54">
                    <c:v>1.4E-3</c:v>
                  </c:pt>
                  <c:pt idx="55">
                    <c:v>0</c:v>
                  </c:pt>
                  <c:pt idx="56">
                    <c:v>1.4999999999999999E-4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1E-4</c:v>
                  </c:pt>
                  <c:pt idx="62">
                    <c:v>5.0000000000000001E-3</c:v>
                  </c:pt>
                  <c:pt idx="63">
                    <c:v>1E-4</c:v>
                  </c:pt>
                  <c:pt idx="64">
                    <c:v>2.9999999999999997E-4</c:v>
                  </c:pt>
                  <c:pt idx="65">
                    <c:v>6.9999999999999999E-4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2.0000000000000001E-4</c:v>
                  </c:pt>
                  <c:pt idx="81">
                    <c:v>5.9999999999999995E-4</c:v>
                  </c:pt>
                  <c:pt idx="82">
                    <c:v>2.0000000000000001E-4</c:v>
                  </c:pt>
                  <c:pt idx="83">
                    <c:v>2.0000000000000001E-4</c:v>
                  </c:pt>
                  <c:pt idx="84">
                    <c:v>2.9999999999999997E-4</c:v>
                  </c:pt>
                  <c:pt idx="85">
                    <c:v>1E-4</c:v>
                  </c:pt>
                  <c:pt idx="86">
                    <c:v>3.2000000000000002E-3</c:v>
                  </c:pt>
                  <c:pt idx="87">
                    <c:v>2.9999999999999997E-4</c:v>
                  </c:pt>
                  <c:pt idx="88">
                    <c:v>2.9999999999999997E-4</c:v>
                  </c:pt>
                  <c:pt idx="89">
                    <c:v>1E-4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2.2000000000000001E-3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2.9999999999999997E-4</c:v>
                  </c:pt>
                  <c:pt idx="97">
                    <c:v>1E-4</c:v>
                  </c:pt>
                  <c:pt idx="98">
                    <c:v>1E-4</c:v>
                  </c:pt>
                  <c:pt idx="99">
                    <c:v>8.0000000000000004E-4</c:v>
                  </c:pt>
                  <c:pt idx="100">
                    <c:v>1E-4</c:v>
                  </c:pt>
                  <c:pt idx="101">
                    <c:v>1E-4</c:v>
                  </c:pt>
                  <c:pt idx="10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</c:numCache>
            </c:numRef>
          </c:xVal>
          <c:yVal>
            <c:numRef>
              <c:f>'Active 1'!$H$21:$H$916</c:f>
              <c:numCache>
                <c:formatCode>General</c:formatCode>
                <c:ptCount val="896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67-41A9-9279-1D578712F3C1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</c:numCache>
            </c:numRef>
          </c:xVal>
          <c:yVal>
            <c:numRef>
              <c:f>'Active 1'!$I$21:$I$916</c:f>
              <c:numCache>
                <c:formatCode>General</c:formatCode>
                <c:ptCount val="896"/>
                <c:pt idx="33">
                  <c:v>0.26019999999698484</c:v>
                </c:pt>
                <c:pt idx="41">
                  <c:v>0.26929999999265419</c:v>
                </c:pt>
                <c:pt idx="42">
                  <c:v>0.27339999999821885</c:v>
                </c:pt>
                <c:pt idx="43">
                  <c:v>0.27350000000296859</c:v>
                </c:pt>
                <c:pt idx="44">
                  <c:v>0.2760000000052969</c:v>
                </c:pt>
                <c:pt idx="45">
                  <c:v>0.28839999999763677</c:v>
                </c:pt>
                <c:pt idx="46">
                  <c:v>0.2739000000001397</c:v>
                </c:pt>
                <c:pt idx="47">
                  <c:v>0.28139999999984866</c:v>
                </c:pt>
                <c:pt idx="48">
                  <c:v>0.27549999999610009</c:v>
                </c:pt>
                <c:pt idx="50">
                  <c:v>0.28169999999954598</c:v>
                </c:pt>
                <c:pt idx="52">
                  <c:v>0.29519999999320135</c:v>
                </c:pt>
                <c:pt idx="53">
                  <c:v>0.28600000000005821</c:v>
                </c:pt>
                <c:pt idx="66">
                  <c:v>0.31369999999878928</c:v>
                </c:pt>
                <c:pt idx="67">
                  <c:v>0.31270000000222353</c:v>
                </c:pt>
                <c:pt idx="68">
                  <c:v>0.31609999999636784</c:v>
                </c:pt>
                <c:pt idx="75">
                  <c:v>0.31650000000081491</c:v>
                </c:pt>
                <c:pt idx="76">
                  <c:v>0.31710000000020955</c:v>
                </c:pt>
                <c:pt idx="77">
                  <c:v>0.31779999999707798</c:v>
                </c:pt>
                <c:pt idx="78">
                  <c:v>0.31799999999930151</c:v>
                </c:pt>
                <c:pt idx="79">
                  <c:v>0.31680000000051223</c:v>
                </c:pt>
                <c:pt idx="89">
                  <c:v>0.32800000000133878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67-41A9-9279-1D578712F3C1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</c:numCache>
            </c:numRef>
          </c:xVal>
          <c:yVal>
            <c:numRef>
              <c:f>'Active 1'!$J$21:$J$916</c:f>
              <c:numCache>
                <c:formatCode>General</c:formatCode>
                <c:ptCount val="896"/>
                <c:pt idx="40">
                  <c:v>0.26829999999608845</c:v>
                </c:pt>
                <c:pt idx="51">
                  <c:v>0.28009999999630963</c:v>
                </c:pt>
                <c:pt idx="60">
                  <c:v>0.2911999999996624</c:v>
                </c:pt>
                <c:pt idx="62">
                  <c:v>0.29550000000745058</c:v>
                </c:pt>
                <c:pt idx="65">
                  <c:v>0.30539999999746215</c:v>
                </c:pt>
                <c:pt idx="69">
                  <c:v>0.31499999999505235</c:v>
                </c:pt>
                <c:pt idx="85">
                  <c:v>0.32340000000112923</c:v>
                </c:pt>
                <c:pt idx="86">
                  <c:v>0.32430000000022119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67-41A9-9279-1D578712F3C1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</c:numCache>
            </c:numRef>
          </c:xVal>
          <c:yVal>
            <c:numRef>
              <c:f>'Active 1'!$K$21:$K$916</c:f>
              <c:numCache>
                <c:formatCode>General</c:formatCode>
                <c:ptCount val="896"/>
                <c:pt idx="0">
                  <c:v>-3.0199999997421401E-2</c:v>
                </c:pt>
                <c:pt idx="2">
                  <c:v>2.3000000001047738E-2</c:v>
                </c:pt>
                <c:pt idx="3">
                  <c:v>1.9000000003870809E-2</c:v>
                </c:pt>
                <c:pt idx="4">
                  <c:v>1.9000000000232831E-2</c:v>
                </c:pt>
                <c:pt idx="5">
                  <c:v>2.260000000387663E-2</c:v>
                </c:pt>
                <c:pt idx="6">
                  <c:v>3.2200000001466833E-2</c:v>
                </c:pt>
                <c:pt idx="7">
                  <c:v>-1.9799999998213025E-2</c:v>
                </c:pt>
                <c:pt idx="8">
                  <c:v>-7.0599999999103602E-2</c:v>
                </c:pt>
                <c:pt idx="9">
                  <c:v>-1.9999999996798579E-2</c:v>
                </c:pt>
                <c:pt idx="10">
                  <c:v>1.3399999996181577E-2</c:v>
                </c:pt>
                <c:pt idx="11">
                  <c:v>-4.0000000000873115E-2</c:v>
                </c:pt>
                <c:pt idx="12">
                  <c:v>-2.9000000002270099E-2</c:v>
                </c:pt>
                <c:pt idx="13">
                  <c:v>-5.9799999995448161E-2</c:v>
                </c:pt>
                <c:pt idx="14">
                  <c:v>-7.3199999998905696E-2</c:v>
                </c:pt>
                <c:pt idx="15">
                  <c:v>-5.1200000001699664E-2</c:v>
                </c:pt>
                <c:pt idx="16">
                  <c:v>-6.9199999998090789E-2</c:v>
                </c:pt>
                <c:pt idx="17">
                  <c:v>-6.3000000001920853E-2</c:v>
                </c:pt>
                <c:pt idx="18">
                  <c:v>-6.4200000000710133E-2</c:v>
                </c:pt>
                <c:pt idx="19">
                  <c:v>-7.8200000003562309E-2</c:v>
                </c:pt>
                <c:pt idx="20">
                  <c:v>-5.5000000000291038E-2</c:v>
                </c:pt>
                <c:pt idx="21">
                  <c:v>-5.5999999996856786E-2</c:v>
                </c:pt>
                <c:pt idx="22">
                  <c:v>-4.7800000007555354E-2</c:v>
                </c:pt>
                <c:pt idx="23">
                  <c:v>-5.2799999997660052E-2</c:v>
                </c:pt>
                <c:pt idx="24">
                  <c:v>-5.1800000001094304E-2</c:v>
                </c:pt>
                <c:pt idx="25">
                  <c:v>-6.3199999996868428E-2</c:v>
                </c:pt>
                <c:pt idx="26">
                  <c:v>-7.4399999997694977E-2</c:v>
                </c:pt>
                <c:pt idx="27">
                  <c:v>-4.0200000003096648E-2</c:v>
                </c:pt>
                <c:pt idx="28">
                  <c:v>0.26799999999639113</c:v>
                </c:pt>
                <c:pt idx="29">
                  <c:v>-6.640000000334112E-2</c:v>
                </c:pt>
                <c:pt idx="30">
                  <c:v>0.26030000000173459</c:v>
                </c:pt>
                <c:pt idx="31">
                  <c:v>0.26329999999870779</c:v>
                </c:pt>
                <c:pt idx="32">
                  <c:v>0.26080000000365544</c:v>
                </c:pt>
                <c:pt idx="34">
                  <c:v>0.26060000000143191</c:v>
                </c:pt>
                <c:pt idx="35">
                  <c:v>0.26479999999719439</c:v>
                </c:pt>
                <c:pt idx="36">
                  <c:v>0.26799999999639113</c:v>
                </c:pt>
                <c:pt idx="37">
                  <c:v>0.26629999999568099</c:v>
                </c:pt>
                <c:pt idx="38">
                  <c:v>0.26699999999982538</c:v>
                </c:pt>
                <c:pt idx="39">
                  <c:v>0.26450000000477303</c:v>
                </c:pt>
                <c:pt idx="49">
                  <c:v>0.28070000000298023</c:v>
                </c:pt>
                <c:pt idx="54">
                  <c:v>0.29109999999491265</c:v>
                </c:pt>
                <c:pt idx="55">
                  <c:v>0.28910000000178115</c:v>
                </c:pt>
                <c:pt idx="56">
                  <c:v>0.28912000000127591</c:v>
                </c:pt>
                <c:pt idx="57">
                  <c:v>0.29019999999582069</c:v>
                </c:pt>
                <c:pt idx="58">
                  <c:v>0.29170000000158325</c:v>
                </c:pt>
                <c:pt idx="59">
                  <c:v>0.29019999999582069</c:v>
                </c:pt>
                <c:pt idx="61">
                  <c:v>0.29540000000270084</c:v>
                </c:pt>
                <c:pt idx="63">
                  <c:v>0.30339999999705469</c:v>
                </c:pt>
                <c:pt idx="64">
                  <c:v>0.30069999999977881</c:v>
                </c:pt>
                <c:pt idx="70">
                  <c:v>0.31379999999626307</c:v>
                </c:pt>
                <c:pt idx="71">
                  <c:v>0.31700000000273576</c:v>
                </c:pt>
                <c:pt idx="72">
                  <c:v>0.31539999999949941</c:v>
                </c:pt>
                <c:pt idx="73">
                  <c:v>0.31289999999717111</c:v>
                </c:pt>
                <c:pt idx="74">
                  <c:v>0.31640000000334112</c:v>
                </c:pt>
                <c:pt idx="80">
                  <c:v>0.3205999999991036</c:v>
                </c:pt>
                <c:pt idx="81">
                  <c:v>0.32280000000173459</c:v>
                </c:pt>
                <c:pt idx="82">
                  <c:v>0.32410000000527361</c:v>
                </c:pt>
                <c:pt idx="83">
                  <c:v>0.32530000000406289</c:v>
                </c:pt>
                <c:pt idx="84">
                  <c:v>-3.6800000001676381E-2</c:v>
                </c:pt>
                <c:pt idx="87">
                  <c:v>0.32480000000214204</c:v>
                </c:pt>
                <c:pt idx="88">
                  <c:v>0.32779999999911524</c:v>
                </c:pt>
                <c:pt idx="90">
                  <c:v>0.32800000000133878</c:v>
                </c:pt>
                <c:pt idx="91">
                  <c:v>0.32870000000548316</c:v>
                </c:pt>
                <c:pt idx="92">
                  <c:v>0.3438999999925727</c:v>
                </c:pt>
                <c:pt idx="93">
                  <c:v>0.34579999999550637</c:v>
                </c:pt>
                <c:pt idx="94">
                  <c:v>0.34649999999965075</c:v>
                </c:pt>
                <c:pt idx="95">
                  <c:v>0.35510000000795117</c:v>
                </c:pt>
                <c:pt idx="96">
                  <c:v>0.35720000000583241</c:v>
                </c:pt>
                <c:pt idx="97">
                  <c:v>0.35780000000522705</c:v>
                </c:pt>
                <c:pt idx="98">
                  <c:v>0.36160000000381842</c:v>
                </c:pt>
                <c:pt idx="99">
                  <c:v>0.36539999999513384</c:v>
                </c:pt>
                <c:pt idx="100">
                  <c:v>0.36519999999291031</c:v>
                </c:pt>
                <c:pt idx="101">
                  <c:v>0.36949999999342253</c:v>
                </c:pt>
                <c:pt idx="102">
                  <c:v>0.37359999999171123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67-41A9-9279-1D578712F3C1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</c:numCache>
            </c:numRef>
          </c:xVal>
          <c:yVal>
            <c:numRef>
              <c:f>'Active 1'!$L$21:$L$916</c:f>
              <c:numCache>
                <c:formatCode>General</c:formatCode>
                <c:ptCount val="8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67-41A9-9279-1D578712F3C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</c:numCache>
            </c:numRef>
          </c:xVal>
          <c:yVal>
            <c:numRef>
              <c:f>'Active 1'!$M$21:$M$916</c:f>
              <c:numCache>
                <c:formatCode>General</c:formatCode>
                <c:ptCount val="8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67-41A9-9279-1D578712F3C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</c:numCache>
            </c:numRef>
          </c:xVal>
          <c:yVal>
            <c:numRef>
              <c:f>'Active 1'!$N$21:$N$916</c:f>
              <c:numCache>
                <c:formatCode>General</c:formatCode>
                <c:ptCount val="8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67-41A9-9279-1D578712F3C1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</c:numCache>
            </c:numRef>
          </c:xVal>
          <c:yVal>
            <c:numRef>
              <c:f>'Active 1'!$O$21:$O$916</c:f>
              <c:numCache>
                <c:formatCode>General</c:formatCode>
                <c:ptCount val="896"/>
                <c:pt idx="0">
                  <c:v>-8.2855626407329977E-2</c:v>
                </c:pt>
                <c:pt idx="1">
                  <c:v>7.5856880885106781E-3</c:v>
                </c:pt>
                <c:pt idx="2">
                  <c:v>7.5856880885106781E-3</c:v>
                </c:pt>
                <c:pt idx="3">
                  <c:v>8.3069106921457719E-3</c:v>
                </c:pt>
                <c:pt idx="4">
                  <c:v>8.5473182266908015E-3</c:v>
                </c:pt>
                <c:pt idx="5">
                  <c:v>1.2538083300138315E-2</c:v>
                </c:pt>
                <c:pt idx="6">
                  <c:v>1.6769255908130862E-2</c:v>
                </c:pt>
                <c:pt idx="7">
                  <c:v>8.1679290235289234E-2</c:v>
                </c:pt>
                <c:pt idx="8">
                  <c:v>8.3490360328861798E-2</c:v>
                </c:pt>
                <c:pt idx="9">
                  <c:v>9.2289276093209929E-2</c:v>
                </c:pt>
                <c:pt idx="10">
                  <c:v>9.2465574951876281E-2</c:v>
                </c:pt>
                <c:pt idx="11">
                  <c:v>0.2007130741730189</c:v>
                </c:pt>
                <c:pt idx="12">
                  <c:v>0.22603600114509551</c:v>
                </c:pt>
                <c:pt idx="13">
                  <c:v>0.2300908748944217</c:v>
                </c:pt>
                <c:pt idx="14">
                  <c:v>0.23840897558967977</c:v>
                </c:pt>
                <c:pt idx="15">
                  <c:v>0.24057264340058504</c:v>
                </c:pt>
                <c:pt idx="16">
                  <c:v>0.24129386600422015</c:v>
                </c:pt>
                <c:pt idx="17">
                  <c:v>0.24150221920082582</c:v>
                </c:pt>
                <c:pt idx="18">
                  <c:v>0.24153427353876517</c:v>
                </c:pt>
                <c:pt idx="19">
                  <c:v>0.2448999790223956</c:v>
                </c:pt>
                <c:pt idx="20">
                  <c:v>0.2451083322190013</c:v>
                </c:pt>
                <c:pt idx="21">
                  <c:v>0.2489548527717218</c:v>
                </c:pt>
                <c:pt idx="22">
                  <c:v>0.25228850391741287</c:v>
                </c:pt>
                <c:pt idx="23">
                  <c:v>0.25252891145195788</c:v>
                </c:pt>
                <c:pt idx="24">
                  <c:v>0.25276931898650296</c:v>
                </c:pt>
                <c:pt idx="25">
                  <c:v>0.25411560117995513</c:v>
                </c:pt>
                <c:pt idx="26">
                  <c:v>0.25655173086334476</c:v>
                </c:pt>
                <c:pt idx="27">
                  <c:v>0.26036619707812592</c:v>
                </c:pt>
                <c:pt idx="28">
                  <c:v>0.26037421066261074</c:v>
                </c:pt>
                <c:pt idx="29">
                  <c:v>0.26039825141606526</c:v>
                </c:pt>
                <c:pt idx="30">
                  <c:v>0.26398032368078622</c:v>
                </c:pt>
                <c:pt idx="31">
                  <c:v>0.26422073121533124</c:v>
                </c:pt>
                <c:pt idx="32">
                  <c:v>0.26429285347569476</c:v>
                </c:pt>
                <c:pt idx="33">
                  <c:v>0.26436497573605827</c:v>
                </c:pt>
                <c:pt idx="34">
                  <c:v>0.26436497573605827</c:v>
                </c:pt>
                <c:pt idx="35">
                  <c:v>0.26462942402405781</c:v>
                </c:pt>
                <c:pt idx="36">
                  <c:v>0.26470154628442133</c:v>
                </c:pt>
                <c:pt idx="37">
                  <c:v>0.26477366854478485</c:v>
                </c:pt>
                <c:pt idx="38">
                  <c:v>0.26484579080514836</c:v>
                </c:pt>
                <c:pt idx="39">
                  <c:v>0.26501407607932986</c:v>
                </c:pt>
                <c:pt idx="40">
                  <c:v>0.2653266058742384</c:v>
                </c:pt>
                <c:pt idx="41">
                  <c:v>0.27013475656513902</c:v>
                </c:pt>
                <c:pt idx="42">
                  <c:v>0.27188973156731777</c:v>
                </c:pt>
                <c:pt idx="43">
                  <c:v>0.2728513617054979</c:v>
                </c:pt>
                <c:pt idx="44">
                  <c:v>0.27453421444731307</c:v>
                </c:pt>
                <c:pt idx="45">
                  <c:v>0.27525543705094818</c:v>
                </c:pt>
                <c:pt idx="46">
                  <c:v>0.2754958445854932</c:v>
                </c:pt>
                <c:pt idx="47">
                  <c:v>0.2754958445854932</c:v>
                </c:pt>
                <c:pt idx="48">
                  <c:v>0.27573625212003822</c:v>
                </c:pt>
                <c:pt idx="49">
                  <c:v>0.28047228055057533</c:v>
                </c:pt>
                <c:pt idx="50">
                  <c:v>0.2818185627440275</c:v>
                </c:pt>
                <c:pt idx="51">
                  <c:v>0.28278019288220763</c:v>
                </c:pt>
                <c:pt idx="52">
                  <c:v>0.28278019288220763</c:v>
                </c:pt>
                <c:pt idx="53">
                  <c:v>0.28597761309165654</c:v>
                </c:pt>
                <c:pt idx="54">
                  <c:v>0.28672287644874617</c:v>
                </c:pt>
                <c:pt idx="55">
                  <c:v>0.28806915864219834</c:v>
                </c:pt>
                <c:pt idx="56">
                  <c:v>0.28806915864219834</c:v>
                </c:pt>
                <c:pt idx="57">
                  <c:v>0.28854997371128838</c:v>
                </c:pt>
                <c:pt idx="58">
                  <c:v>0.29032898946692165</c:v>
                </c:pt>
                <c:pt idx="59">
                  <c:v>0.29040111172728511</c:v>
                </c:pt>
                <c:pt idx="60">
                  <c:v>0.29150698638619227</c:v>
                </c:pt>
                <c:pt idx="61">
                  <c:v>0.29511309940436775</c:v>
                </c:pt>
                <c:pt idx="62">
                  <c:v>0.29525734392509478</c:v>
                </c:pt>
                <c:pt idx="63">
                  <c:v>0.30232532544071866</c:v>
                </c:pt>
                <c:pt idx="64">
                  <c:v>0.30285422201671774</c:v>
                </c:pt>
                <c:pt idx="65">
                  <c:v>0.3070373131178013</c:v>
                </c:pt>
                <c:pt idx="66">
                  <c:v>0.31352831655051711</c:v>
                </c:pt>
                <c:pt idx="67">
                  <c:v>0.31369660182469866</c:v>
                </c:pt>
                <c:pt idx="68">
                  <c:v>0.31384084634542564</c:v>
                </c:pt>
                <c:pt idx="69">
                  <c:v>0.31439378367487925</c:v>
                </c:pt>
                <c:pt idx="70">
                  <c:v>0.31448994668869723</c:v>
                </c:pt>
                <c:pt idx="71">
                  <c:v>0.31456206894906075</c:v>
                </c:pt>
                <c:pt idx="72">
                  <c:v>0.31473035422324225</c:v>
                </c:pt>
                <c:pt idx="73">
                  <c:v>0.31535541381305937</c:v>
                </c:pt>
                <c:pt idx="74">
                  <c:v>0.31689402203414757</c:v>
                </c:pt>
                <c:pt idx="75">
                  <c:v>0.31713442956869259</c:v>
                </c:pt>
                <c:pt idx="76">
                  <c:v>0.31766332614469167</c:v>
                </c:pt>
                <c:pt idx="77">
                  <c:v>0.31799989669305467</c:v>
                </c:pt>
                <c:pt idx="78">
                  <c:v>0.31809605970687271</c:v>
                </c:pt>
                <c:pt idx="79">
                  <c:v>0.31891344532432581</c:v>
                </c:pt>
                <c:pt idx="80">
                  <c:v>0.32160600971123016</c:v>
                </c:pt>
                <c:pt idx="81">
                  <c:v>0.3226397621097738</c:v>
                </c:pt>
                <c:pt idx="82">
                  <c:v>0.32530828574322362</c:v>
                </c:pt>
                <c:pt idx="83">
                  <c:v>0.32569293779849567</c:v>
                </c:pt>
                <c:pt idx="84">
                  <c:v>0.32570896496746538</c:v>
                </c:pt>
                <c:pt idx="85">
                  <c:v>0.32583718231922271</c:v>
                </c:pt>
                <c:pt idx="86">
                  <c:v>0.32583718231922271</c:v>
                </c:pt>
                <c:pt idx="87">
                  <c:v>0.32631799738831274</c:v>
                </c:pt>
                <c:pt idx="88">
                  <c:v>0.32874611348721755</c:v>
                </c:pt>
                <c:pt idx="89">
                  <c:v>0.32953945835121617</c:v>
                </c:pt>
                <c:pt idx="90">
                  <c:v>0.32953945835121617</c:v>
                </c:pt>
                <c:pt idx="91">
                  <c:v>0.32968370287194321</c:v>
                </c:pt>
                <c:pt idx="92">
                  <c:v>0.34497362206900717</c:v>
                </c:pt>
                <c:pt idx="93">
                  <c:v>0.3451178665897342</c:v>
                </c:pt>
                <c:pt idx="94">
                  <c:v>0.34833932755263758</c:v>
                </c:pt>
                <c:pt idx="95">
                  <c:v>0.35531114605444347</c:v>
                </c:pt>
                <c:pt idx="96">
                  <c:v>0.35954231866243602</c:v>
                </c:pt>
                <c:pt idx="97">
                  <c:v>0.3597827261969811</c:v>
                </c:pt>
                <c:pt idx="98">
                  <c:v>0.36401389880497365</c:v>
                </c:pt>
                <c:pt idx="99">
                  <c:v>0.36656221867115096</c:v>
                </c:pt>
                <c:pt idx="100">
                  <c:v>0.36675454469878699</c:v>
                </c:pt>
                <c:pt idx="101">
                  <c:v>0.37074530977223447</c:v>
                </c:pt>
                <c:pt idx="102">
                  <c:v>0.37569770498386212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67-41A9-9279-1D578712F3C1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</c:numCache>
            </c:numRef>
          </c:xVal>
          <c:yVal>
            <c:numRef>
              <c:f>'Active 1'!$P$21:$P$916</c:f>
              <c:numCache>
                <c:formatCode>General</c:formatCode>
                <c:ptCount val="896"/>
                <c:pt idx="0">
                  <c:v>2.3602594924898333E-2</c:v>
                </c:pt>
                <c:pt idx="1">
                  <c:v>2.102406042475885E-3</c:v>
                </c:pt>
                <c:pt idx="2">
                  <c:v>2.102406042475885E-3</c:v>
                </c:pt>
                <c:pt idx="3">
                  <c:v>1.9309531805745896E-3</c:v>
                </c:pt>
                <c:pt idx="4">
                  <c:v>1.8738022266074912E-3</c:v>
                </c:pt>
                <c:pt idx="5">
                  <c:v>9.2509639075365646E-4</c:v>
                </c:pt>
                <c:pt idx="6">
                  <c:v>-8.0760399067276653E-5</c:v>
                </c:pt>
                <c:pt idx="7">
                  <c:v>-1.5511517970183866E-2</c:v>
                </c:pt>
                <c:pt idx="8">
                  <c:v>-1.594205515673601E-2</c:v>
                </c:pt>
                <c:pt idx="9">
                  <c:v>-1.8033780071931814E-2</c:v>
                </c:pt>
                <c:pt idx="10">
                  <c:v>-1.8075690771507686E-2</c:v>
                </c:pt>
                <c:pt idx="11">
                  <c:v>-4.3808860311093226E-2</c:v>
                </c:pt>
                <c:pt idx="12">
                  <c:v>-4.9828760795627598E-2</c:v>
                </c:pt>
                <c:pt idx="13">
                  <c:v>-5.079270688587266E-2</c:v>
                </c:pt>
                <c:pt idx="14">
                  <c:v>-5.2770129893134267E-2</c:v>
                </c:pt>
                <c:pt idx="15">
                  <c:v>-5.3284488478838155E-2</c:v>
                </c:pt>
                <c:pt idx="16">
                  <c:v>-5.345594134073945E-2</c:v>
                </c:pt>
                <c:pt idx="17">
                  <c:v>-5.3505472167510934E-2</c:v>
                </c:pt>
                <c:pt idx="18">
                  <c:v>-5.3513092294706549E-2</c:v>
                </c:pt>
                <c:pt idx="19">
                  <c:v>-5.431320565024593E-2</c:v>
                </c:pt>
                <c:pt idx="20">
                  <c:v>-5.4362736477017413E-2</c:v>
                </c:pt>
                <c:pt idx="21">
                  <c:v>-5.5277151740490985E-2</c:v>
                </c:pt>
                <c:pt idx="22">
                  <c:v>-5.606964496883475E-2</c:v>
                </c:pt>
                <c:pt idx="23">
                  <c:v>-5.6126795922801849E-2</c:v>
                </c:pt>
                <c:pt idx="24">
                  <c:v>-5.6183946876768948E-2</c:v>
                </c:pt>
                <c:pt idx="25">
                  <c:v>-5.6503992218984701E-2</c:v>
                </c:pt>
                <c:pt idx="26">
                  <c:v>-5.7083121885851303E-2</c:v>
                </c:pt>
                <c:pt idx="27">
                  <c:v>-5.7989917022129259E-2</c:v>
                </c:pt>
                <c:pt idx="28">
                  <c:v>-5.7991822053928166E-2</c:v>
                </c:pt>
                <c:pt idx="29">
                  <c:v>-5.7997537149324874E-2</c:v>
                </c:pt>
                <c:pt idx="30">
                  <c:v>-5.8849086363434645E-2</c:v>
                </c:pt>
                <c:pt idx="31">
                  <c:v>-5.8906237317401744E-2</c:v>
                </c:pt>
                <c:pt idx="32">
                  <c:v>-5.8923382603591867E-2</c:v>
                </c:pt>
                <c:pt idx="33">
                  <c:v>-5.8940527889781998E-2</c:v>
                </c:pt>
                <c:pt idx="34">
                  <c:v>-5.8940527889781998E-2</c:v>
                </c:pt>
                <c:pt idx="35">
                  <c:v>-5.9003393939145811E-2</c:v>
                </c:pt>
                <c:pt idx="36">
                  <c:v>-5.9020539225335941E-2</c:v>
                </c:pt>
                <c:pt idx="37">
                  <c:v>-5.9037684511526065E-2</c:v>
                </c:pt>
                <c:pt idx="38">
                  <c:v>-5.9054829797716195E-2</c:v>
                </c:pt>
                <c:pt idx="39">
                  <c:v>-5.9094835465493163E-2</c:v>
                </c:pt>
                <c:pt idx="40">
                  <c:v>-5.9169131705650392E-2</c:v>
                </c:pt>
                <c:pt idx="41">
                  <c:v>-6.0312150784992365E-2</c:v>
                </c:pt>
                <c:pt idx="42">
                  <c:v>-6.0729352748952178E-2</c:v>
                </c:pt>
                <c:pt idx="43">
                  <c:v>-6.0957956564820573E-2</c:v>
                </c:pt>
                <c:pt idx="44">
                  <c:v>-6.135801324259027E-2</c:v>
                </c:pt>
                <c:pt idx="45">
                  <c:v>-6.1529466104491559E-2</c:v>
                </c:pt>
                <c:pt idx="46">
                  <c:v>-6.1586617058458665E-2</c:v>
                </c:pt>
                <c:pt idx="47">
                  <c:v>-6.1586617058458665E-2</c:v>
                </c:pt>
                <c:pt idx="48">
                  <c:v>-6.1643768012425756E-2</c:v>
                </c:pt>
                <c:pt idx="49">
                  <c:v>-6.2769641805577592E-2</c:v>
                </c:pt>
                <c:pt idx="50">
                  <c:v>-6.3089687147793352E-2</c:v>
                </c:pt>
                <c:pt idx="51">
                  <c:v>-6.3318290963661747E-2</c:v>
                </c:pt>
                <c:pt idx="52">
                  <c:v>-6.3318290963661747E-2</c:v>
                </c:pt>
                <c:pt idx="53">
                  <c:v>-6.4078398651424159E-2</c:v>
                </c:pt>
                <c:pt idx="54">
                  <c:v>-6.4255566608722156E-2</c:v>
                </c:pt>
                <c:pt idx="55">
                  <c:v>-6.4575611950937917E-2</c:v>
                </c:pt>
                <c:pt idx="56">
                  <c:v>-6.4575611950937917E-2</c:v>
                </c:pt>
                <c:pt idx="57">
                  <c:v>-6.46899138588721E-2</c:v>
                </c:pt>
                <c:pt idx="58">
                  <c:v>-6.5112830918228642E-2</c:v>
                </c:pt>
                <c:pt idx="59">
                  <c:v>-6.5129976204418766E-2</c:v>
                </c:pt>
                <c:pt idx="60">
                  <c:v>-6.5392870592667421E-2</c:v>
                </c:pt>
                <c:pt idx="61">
                  <c:v>-6.6250134902173893E-2</c:v>
                </c:pt>
                <c:pt idx="62">
                  <c:v>-6.6284425474554154E-2</c:v>
                </c:pt>
                <c:pt idx="63">
                  <c:v>-6.7964663521186852E-2</c:v>
                </c:pt>
                <c:pt idx="64">
                  <c:v>-6.8090395619914465E-2</c:v>
                </c:pt>
                <c:pt idx="65">
                  <c:v>-6.908482221894198E-2</c:v>
                </c:pt>
                <c:pt idx="66">
                  <c:v>-7.0627897976053636E-2</c:v>
                </c:pt>
                <c:pt idx="67">
                  <c:v>-7.0667903643830604E-2</c:v>
                </c:pt>
                <c:pt idx="68">
                  <c:v>-7.0702194216210865E-2</c:v>
                </c:pt>
                <c:pt idx="69">
                  <c:v>-7.0833641410335199E-2</c:v>
                </c:pt>
                <c:pt idx="70">
                  <c:v>-7.085650179192203E-2</c:v>
                </c:pt>
                <c:pt idx="71">
                  <c:v>-7.0873647078112167E-2</c:v>
                </c:pt>
                <c:pt idx="72">
                  <c:v>-7.0913652745889136E-2</c:v>
                </c:pt>
                <c:pt idx="73">
                  <c:v>-7.1062245226203594E-2</c:v>
                </c:pt>
                <c:pt idx="74">
                  <c:v>-7.1428011331593017E-2</c:v>
                </c:pt>
                <c:pt idx="75">
                  <c:v>-7.1485162285560122E-2</c:v>
                </c:pt>
                <c:pt idx="76">
                  <c:v>-7.1610894384287735E-2</c:v>
                </c:pt>
                <c:pt idx="77">
                  <c:v>-7.1690905719841672E-2</c:v>
                </c:pt>
                <c:pt idx="78">
                  <c:v>-7.1713766101428517E-2</c:v>
                </c:pt>
                <c:pt idx="79">
                  <c:v>-7.1908079344916651E-2</c:v>
                </c:pt>
                <c:pt idx="80">
                  <c:v>-7.2548170029348144E-2</c:v>
                </c:pt>
                <c:pt idx="81">
                  <c:v>-7.2793919131406676E-2</c:v>
                </c:pt>
                <c:pt idx="82">
                  <c:v>-7.3428294720441462E-2</c:v>
                </c:pt>
                <c:pt idx="83">
                  <c:v>-7.3519736246788828E-2</c:v>
                </c:pt>
                <c:pt idx="84">
                  <c:v>-7.3523546310386628E-2</c:v>
                </c:pt>
                <c:pt idx="85">
                  <c:v>-7.3554026819169074E-2</c:v>
                </c:pt>
                <c:pt idx="86">
                  <c:v>-7.3554026819169074E-2</c:v>
                </c:pt>
                <c:pt idx="87">
                  <c:v>-7.3668328727103272E-2</c:v>
                </c:pt>
                <c:pt idx="88">
                  <c:v>-7.4245553362170966E-2</c:v>
                </c:pt>
                <c:pt idx="89">
                  <c:v>-7.4434151510262392E-2</c:v>
                </c:pt>
                <c:pt idx="90">
                  <c:v>-7.4434151510262392E-2</c:v>
                </c:pt>
                <c:pt idx="91">
                  <c:v>-7.4468442082642652E-2</c:v>
                </c:pt>
                <c:pt idx="92">
                  <c:v>-7.810324275495012E-2</c:v>
                </c:pt>
                <c:pt idx="93">
                  <c:v>-7.813753332733038E-2</c:v>
                </c:pt>
                <c:pt idx="94">
                  <c:v>-7.89033561104895E-2</c:v>
                </c:pt>
                <c:pt idx="95">
                  <c:v>-8.0560733775535354E-2</c:v>
                </c:pt>
                <c:pt idx="96">
                  <c:v>-8.1566590565356284E-2</c:v>
                </c:pt>
                <c:pt idx="97">
                  <c:v>-8.162374151932339E-2</c:v>
                </c:pt>
                <c:pt idx="98">
                  <c:v>-8.262959830914432E-2</c:v>
                </c:pt>
                <c:pt idx="99">
                  <c:v>-8.3235398421195567E-2</c:v>
                </c:pt>
                <c:pt idx="100">
                  <c:v>-8.3281119184369243E-2</c:v>
                </c:pt>
                <c:pt idx="101">
                  <c:v>-8.4229825020223081E-2</c:v>
                </c:pt>
                <c:pt idx="102">
                  <c:v>-8.5407134671945301E-2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D67-41A9-9279-1D578712F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079632"/>
        <c:axId val="1"/>
      </c:scatterChart>
      <c:valAx>
        <c:axId val="953079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1294135272"/>
              <c:y val="0.84737141190684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401746821816405E-2"/>
              <c:y val="0.370820647419072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079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548387096774195"/>
          <c:y val="0.92097264437689974"/>
          <c:w val="0.8177419354838709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Cep - Prim. O-C Diagr.</a:t>
            </a:r>
          </a:p>
        </c:rich>
      </c:tx>
      <c:layout>
        <c:manualLayout>
          <c:xMode val="edge"/>
          <c:yMode val="edge"/>
          <c:x val="0.2889815072492237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5675752496987581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</c:numCache>
            </c:numRef>
          </c:xVal>
          <c:yVal>
            <c:numRef>
              <c:f>'Active 1'!$R$21:$R$916</c:f>
              <c:numCache>
                <c:formatCode>General</c:formatCode>
                <c:ptCount val="896"/>
                <c:pt idx="1">
                  <c:v>0</c:v>
                </c:pt>
                <c:pt idx="28">
                  <c:v>0.26799999999639113</c:v>
                </c:pt>
                <c:pt idx="30">
                  <c:v>0.26030000000173459</c:v>
                </c:pt>
                <c:pt idx="31">
                  <c:v>0.26329999999870779</c:v>
                </c:pt>
                <c:pt idx="32">
                  <c:v>0.26080000000365544</c:v>
                </c:pt>
                <c:pt idx="33">
                  <c:v>0.26019999999698484</c:v>
                </c:pt>
                <c:pt idx="34">
                  <c:v>0.26060000000143191</c:v>
                </c:pt>
                <c:pt idx="35">
                  <c:v>0.26479999999719439</c:v>
                </c:pt>
                <c:pt idx="36">
                  <c:v>0.26799999999639113</c:v>
                </c:pt>
                <c:pt idx="37">
                  <c:v>0.26629999999568099</c:v>
                </c:pt>
                <c:pt idx="38">
                  <c:v>0.26699999999982538</c:v>
                </c:pt>
                <c:pt idx="39">
                  <c:v>0.26450000000477303</c:v>
                </c:pt>
                <c:pt idx="40">
                  <c:v>0.26829999999608845</c:v>
                </c:pt>
                <c:pt idx="41">
                  <c:v>0.26929999999265419</c:v>
                </c:pt>
                <c:pt idx="42">
                  <c:v>0.27339999999821885</c:v>
                </c:pt>
                <c:pt idx="43">
                  <c:v>0.27350000000296859</c:v>
                </c:pt>
                <c:pt idx="44">
                  <c:v>0.2760000000052969</c:v>
                </c:pt>
                <c:pt idx="45">
                  <c:v>0.28839999999763677</c:v>
                </c:pt>
                <c:pt idx="46">
                  <c:v>0.2739000000001397</c:v>
                </c:pt>
                <c:pt idx="47">
                  <c:v>0.28139999999984866</c:v>
                </c:pt>
                <c:pt idx="48">
                  <c:v>0.27549999999610009</c:v>
                </c:pt>
                <c:pt idx="49">
                  <c:v>0.28070000000298023</c:v>
                </c:pt>
                <c:pt idx="50">
                  <c:v>0.28169999999954598</c:v>
                </c:pt>
                <c:pt idx="51">
                  <c:v>0.28009999999630963</c:v>
                </c:pt>
                <c:pt idx="52">
                  <c:v>0.29519999999320135</c:v>
                </c:pt>
                <c:pt idx="53">
                  <c:v>0.28600000000005821</c:v>
                </c:pt>
                <c:pt idx="54">
                  <c:v>0.29109999999491265</c:v>
                </c:pt>
                <c:pt idx="55">
                  <c:v>0.28910000000178115</c:v>
                </c:pt>
                <c:pt idx="56">
                  <c:v>0.28912000000127591</c:v>
                </c:pt>
                <c:pt idx="57">
                  <c:v>0.29019999999582069</c:v>
                </c:pt>
                <c:pt idx="58">
                  <c:v>0.29170000000158325</c:v>
                </c:pt>
                <c:pt idx="59">
                  <c:v>0.29019999999582069</c:v>
                </c:pt>
                <c:pt idx="60">
                  <c:v>0.2911999999996624</c:v>
                </c:pt>
                <c:pt idx="61">
                  <c:v>0.29540000000270084</c:v>
                </c:pt>
                <c:pt idx="62">
                  <c:v>0.29550000000745058</c:v>
                </c:pt>
                <c:pt idx="63">
                  <c:v>0.30339999999705469</c:v>
                </c:pt>
                <c:pt idx="64">
                  <c:v>0.30069999999977881</c:v>
                </c:pt>
                <c:pt idx="65">
                  <c:v>0.30539999999746215</c:v>
                </c:pt>
                <c:pt idx="66">
                  <c:v>0.31369999999878928</c:v>
                </c:pt>
                <c:pt idx="67">
                  <c:v>0.31270000000222353</c:v>
                </c:pt>
                <c:pt idx="68">
                  <c:v>0.31609999999636784</c:v>
                </c:pt>
                <c:pt idx="69">
                  <c:v>0.31499999999505235</c:v>
                </c:pt>
                <c:pt idx="70">
                  <c:v>0.31379999999626307</c:v>
                </c:pt>
                <c:pt idx="71">
                  <c:v>0.31700000000273576</c:v>
                </c:pt>
                <c:pt idx="72">
                  <c:v>0.31539999999949941</c:v>
                </c:pt>
                <c:pt idx="73">
                  <c:v>0.31289999999717111</c:v>
                </c:pt>
                <c:pt idx="74">
                  <c:v>0.31640000000334112</c:v>
                </c:pt>
                <c:pt idx="75">
                  <c:v>0.31650000000081491</c:v>
                </c:pt>
                <c:pt idx="76">
                  <c:v>0.31710000000020955</c:v>
                </c:pt>
                <c:pt idx="77">
                  <c:v>0.31779999999707798</c:v>
                </c:pt>
                <c:pt idx="78">
                  <c:v>0.31799999999930151</c:v>
                </c:pt>
                <c:pt idx="79">
                  <c:v>0.31680000000051223</c:v>
                </c:pt>
                <c:pt idx="80">
                  <c:v>0.3205999999991036</c:v>
                </c:pt>
                <c:pt idx="81">
                  <c:v>0.32280000000173459</c:v>
                </c:pt>
                <c:pt idx="82">
                  <c:v>0.32410000000527361</c:v>
                </c:pt>
                <c:pt idx="83">
                  <c:v>0.32530000000406289</c:v>
                </c:pt>
                <c:pt idx="85">
                  <c:v>0.32340000000112923</c:v>
                </c:pt>
                <c:pt idx="86">
                  <c:v>0.32430000000022119</c:v>
                </c:pt>
                <c:pt idx="87">
                  <c:v>0.32480000000214204</c:v>
                </c:pt>
                <c:pt idx="88">
                  <c:v>0.32779999999911524</c:v>
                </c:pt>
                <c:pt idx="89">
                  <c:v>0.32800000000133878</c:v>
                </c:pt>
                <c:pt idx="90">
                  <c:v>0.32800000000133878</c:v>
                </c:pt>
                <c:pt idx="91">
                  <c:v>0.32870000000548316</c:v>
                </c:pt>
                <c:pt idx="92">
                  <c:v>0.3438999999925727</c:v>
                </c:pt>
                <c:pt idx="93">
                  <c:v>0.34579999999550637</c:v>
                </c:pt>
                <c:pt idx="94">
                  <c:v>0.34649999999965075</c:v>
                </c:pt>
                <c:pt idx="95">
                  <c:v>0.35510000000795117</c:v>
                </c:pt>
                <c:pt idx="96">
                  <c:v>0.35720000000583241</c:v>
                </c:pt>
                <c:pt idx="97">
                  <c:v>0.35780000000522705</c:v>
                </c:pt>
                <c:pt idx="98">
                  <c:v>0.36160000000381842</c:v>
                </c:pt>
                <c:pt idx="99">
                  <c:v>0.36539999999513384</c:v>
                </c:pt>
                <c:pt idx="100">
                  <c:v>0.36519999999291031</c:v>
                </c:pt>
                <c:pt idx="101">
                  <c:v>0.36949999999342253</c:v>
                </c:pt>
                <c:pt idx="102">
                  <c:v>0.37359999999171123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71-4E14-BF80-6FCD98AD15C9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</c:numCache>
            </c:numRef>
          </c:xVal>
          <c:yVal>
            <c:numRef>
              <c:f>'Active 1'!$O$21:$O$916</c:f>
              <c:numCache>
                <c:formatCode>General</c:formatCode>
                <c:ptCount val="896"/>
                <c:pt idx="0">
                  <c:v>-8.2855626407329977E-2</c:v>
                </c:pt>
                <c:pt idx="1">
                  <c:v>7.5856880885106781E-3</c:v>
                </c:pt>
                <c:pt idx="2">
                  <c:v>7.5856880885106781E-3</c:v>
                </c:pt>
                <c:pt idx="3">
                  <c:v>8.3069106921457719E-3</c:v>
                </c:pt>
                <c:pt idx="4">
                  <c:v>8.5473182266908015E-3</c:v>
                </c:pt>
                <c:pt idx="5">
                  <c:v>1.2538083300138315E-2</c:v>
                </c:pt>
                <c:pt idx="6">
                  <c:v>1.6769255908130862E-2</c:v>
                </c:pt>
                <c:pt idx="7">
                  <c:v>8.1679290235289234E-2</c:v>
                </c:pt>
                <c:pt idx="8">
                  <c:v>8.3490360328861798E-2</c:v>
                </c:pt>
                <c:pt idx="9">
                  <c:v>9.2289276093209929E-2</c:v>
                </c:pt>
                <c:pt idx="10">
                  <c:v>9.2465574951876281E-2</c:v>
                </c:pt>
                <c:pt idx="11">
                  <c:v>0.2007130741730189</c:v>
                </c:pt>
                <c:pt idx="12">
                  <c:v>0.22603600114509551</c:v>
                </c:pt>
                <c:pt idx="13">
                  <c:v>0.2300908748944217</c:v>
                </c:pt>
                <c:pt idx="14">
                  <c:v>0.23840897558967977</c:v>
                </c:pt>
                <c:pt idx="15">
                  <c:v>0.24057264340058504</c:v>
                </c:pt>
                <c:pt idx="16">
                  <c:v>0.24129386600422015</c:v>
                </c:pt>
                <c:pt idx="17">
                  <c:v>0.24150221920082582</c:v>
                </c:pt>
                <c:pt idx="18">
                  <c:v>0.24153427353876517</c:v>
                </c:pt>
                <c:pt idx="19">
                  <c:v>0.2448999790223956</c:v>
                </c:pt>
                <c:pt idx="20">
                  <c:v>0.2451083322190013</c:v>
                </c:pt>
                <c:pt idx="21">
                  <c:v>0.2489548527717218</c:v>
                </c:pt>
                <c:pt idx="22">
                  <c:v>0.25228850391741287</c:v>
                </c:pt>
                <c:pt idx="23">
                  <c:v>0.25252891145195788</c:v>
                </c:pt>
                <c:pt idx="24">
                  <c:v>0.25276931898650296</c:v>
                </c:pt>
                <c:pt idx="25">
                  <c:v>0.25411560117995513</c:v>
                </c:pt>
                <c:pt idx="26">
                  <c:v>0.25655173086334476</c:v>
                </c:pt>
                <c:pt idx="27">
                  <c:v>0.26036619707812592</c:v>
                </c:pt>
                <c:pt idx="28">
                  <c:v>0.26037421066261074</c:v>
                </c:pt>
                <c:pt idx="29">
                  <c:v>0.26039825141606526</c:v>
                </c:pt>
                <c:pt idx="30">
                  <c:v>0.26398032368078622</c:v>
                </c:pt>
                <c:pt idx="31">
                  <c:v>0.26422073121533124</c:v>
                </c:pt>
                <c:pt idx="32">
                  <c:v>0.26429285347569476</c:v>
                </c:pt>
                <c:pt idx="33">
                  <c:v>0.26436497573605827</c:v>
                </c:pt>
                <c:pt idx="34">
                  <c:v>0.26436497573605827</c:v>
                </c:pt>
                <c:pt idx="35">
                  <c:v>0.26462942402405781</c:v>
                </c:pt>
                <c:pt idx="36">
                  <c:v>0.26470154628442133</c:v>
                </c:pt>
                <c:pt idx="37">
                  <c:v>0.26477366854478485</c:v>
                </c:pt>
                <c:pt idx="38">
                  <c:v>0.26484579080514836</c:v>
                </c:pt>
                <c:pt idx="39">
                  <c:v>0.26501407607932986</c:v>
                </c:pt>
                <c:pt idx="40">
                  <c:v>0.2653266058742384</c:v>
                </c:pt>
                <c:pt idx="41">
                  <c:v>0.27013475656513902</c:v>
                </c:pt>
                <c:pt idx="42">
                  <c:v>0.27188973156731777</c:v>
                </c:pt>
                <c:pt idx="43">
                  <c:v>0.2728513617054979</c:v>
                </c:pt>
                <c:pt idx="44">
                  <c:v>0.27453421444731307</c:v>
                </c:pt>
                <c:pt idx="45">
                  <c:v>0.27525543705094818</c:v>
                </c:pt>
                <c:pt idx="46">
                  <c:v>0.2754958445854932</c:v>
                </c:pt>
                <c:pt idx="47">
                  <c:v>0.2754958445854932</c:v>
                </c:pt>
                <c:pt idx="48">
                  <c:v>0.27573625212003822</c:v>
                </c:pt>
                <c:pt idx="49">
                  <c:v>0.28047228055057533</c:v>
                </c:pt>
                <c:pt idx="50">
                  <c:v>0.2818185627440275</c:v>
                </c:pt>
                <c:pt idx="51">
                  <c:v>0.28278019288220763</c:v>
                </c:pt>
                <c:pt idx="52">
                  <c:v>0.28278019288220763</c:v>
                </c:pt>
                <c:pt idx="53">
                  <c:v>0.28597761309165654</c:v>
                </c:pt>
                <c:pt idx="54">
                  <c:v>0.28672287644874617</c:v>
                </c:pt>
                <c:pt idx="55">
                  <c:v>0.28806915864219834</c:v>
                </c:pt>
                <c:pt idx="56">
                  <c:v>0.28806915864219834</c:v>
                </c:pt>
                <c:pt idx="57">
                  <c:v>0.28854997371128838</c:v>
                </c:pt>
                <c:pt idx="58">
                  <c:v>0.29032898946692165</c:v>
                </c:pt>
                <c:pt idx="59">
                  <c:v>0.29040111172728511</c:v>
                </c:pt>
                <c:pt idx="60">
                  <c:v>0.29150698638619227</c:v>
                </c:pt>
                <c:pt idx="61">
                  <c:v>0.29511309940436775</c:v>
                </c:pt>
                <c:pt idx="62">
                  <c:v>0.29525734392509478</c:v>
                </c:pt>
                <c:pt idx="63">
                  <c:v>0.30232532544071866</c:v>
                </c:pt>
                <c:pt idx="64">
                  <c:v>0.30285422201671774</c:v>
                </c:pt>
                <c:pt idx="65">
                  <c:v>0.3070373131178013</c:v>
                </c:pt>
                <c:pt idx="66">
                  <c:v>0.31352831655051711</c:v>
                </c:pt>
                <c:pt idx="67">
                  <c:v>0.31369660182469866</c:v>
                </c:pt>
                <c:pt idx="68">
                  <c:v>0.31384084634542564</c:v>
                </c:pt>
                <c:pt idx="69">
                  <c:v>0.31439378367487925</c:v>
                </c:pt>
                <c:pt idx="70">
                  <c:v>0.31448994668869723</c:v>
                </c:pt>
                <c:pt idx="71">
                  <c:v>0.31456206894906075</c:v>
                </c:pt>
                <c:pt idx="72">
                  <c:v>0.31473035422324225</c:v>
                </c:pt>
                <c:pt idx="73">
                  <c:v>0.31535541381305937</c:v>
                </c:pt>
                <c:pt idx="74">
                  <c:v>0.31689402203414757</c:v>
                </c:pt>
                <c:pt idx="75">
                  <c:v>0.31713442956869259</c:v>
                </c:pt>
                <c:pt idx="76">
                  <c:v>0.31766332614469167</c:v>
                </c:pt>
                <c:pt idx="77">
                  <c:v>0.31799989669305467</c:v>
                </c:pt>
                <c:pt idx="78">
                  <c:v>0.31809605970687271</c:v>
                </c:pt>
                <c:pt idx="79">
                  <c:v>0.31891344532432581</c:v>
                </c:pt>
                <c:pt idx="80">
                  <c:v>0.32160600971123016</c:v>
                </c:pt>
                <c:pt idx="81">
                  <c:v>0.3226397621097738</c:v>
                </c:pt>
                <c:pt idx="82">
                  <c:v>0.32530828574322362</c:v>
                </c:pt>
                <c:pt idx="83">
                  <c:v>0.32569293779849567</c:v>
                </c:pt>
                <c:pt idx="84">
                  <c:v>0.32570896496746538</c:v>
                </c:pt>
                <c:pt idx="85">
                  <c:v>0.32583718231922271</c:v>
                </c:pt>
                <c:pt idx="86">
                  <c:v>0.32583718231922271</c:v>
                </c:pt>
                <c:pt idx="87">
                  <c:v>0.32631799738831274</c:v>
                </c:pt>
                <c:pt idx="88">
                  <c:v>0.32874611348721755</c:v>
                </c:pt>
                <c:pt idx="89">
                  <c:v>0.32953945835121617</c:v>
                </c:pt>
                <c:pt idx="90">
                  <c:v>0.32953945835121617</c:v>
                </c:pt>
                <c:pt idx="91">
                  <c:v>0.32968370287194321</c:v>
                </c:pt>
                <c:pt idx="92">
                  <c:v>0.34497362206900717</c:v>
                </c:pt>
                <c:pt idx="93">
                  <c:v>0.3451178665897342</c:v>
                </c:pt>
                <c:pt idx="94">
                  <c:v>0.34833932755263758</c:v>
                </c:pt>
                <c:pt idx="95">
                  <c:v>0.35531114605444347</c:v>
                </c:pt>
                <c:pt idx="96">
                  <c:v>0.35954231866243602</c:v>
                </c:pt>
                <c:pt idx="97">
                  <c:v>0.3597827261969811</c:v>
                </c:pt>
                <c:pt idx="98">
                  <c:v>0.36401389880497365</c:v>
                </c:pt>
                <c:pt idx="99">
                  <c:v>0.36656221867115096</c:v>
                </c:pt>
                <c:pt idx="100">
                  <c:v>0.36675454469878699</c:v>
                </c:pt>
                <c:pt idx="101">
                  <c:v>0.37074530977223447</c:v>
                </c:pt>
                <c:pt idx="102">
                  <c:v>0.37569770498386212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71-4E14-BF80-6FCD98AD1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076352"/>
        <c:axId val="1"/>
      </c:scatterChart>
      <c:valAx>
        <c:axId val="953076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908960444393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076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332683986227291"/>
          <c:y val="0.92073298764483702"/>
          <c:w val="0.303534521802238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Cep - Sec. O-C Diagr.</a:t>
            </a:r>
          </a:p>
        </c:rich>
      </c:tx>
      <c:layout>
        <c:manualLayout>
          <c:xMode val="edge"/>
          <c:yMode val="edge"/>
          <c:x val="0.2979593979324012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13"/>
          <c:y val="0.1458966565349544"/>
          <c:w val="0.76122524835105265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</c:numCache>
            </c:numRef>
          </c:xVal>
          <c:yVal>
            <c:numRef>
              <c:f>'Active 1'!$S$21:$S$916</c:f>
              <c:numCache>
                <c:formatCode>General</c:formatCode>
                <c:ptCount val="896"/>
                <c:pt idx="0">
                  <c:v>-3.0199999997421401E-2</c:v>
                </c:pt>
                <c:pt idx="2">
                  <c:v>2.3000000001047738E-2</c:v>
                </c:pt>
                <c:pt idx="3">
                  <c:v>1.9000000003870809E-2</c:v>
                </c:pt>
                <c:pt idx="4">
                  <c:v>1.9000000000232831E-2</c:v>
                </c:pt>
                <c:pt idx="5">
                  <c:v>2.260000000387663E-2</c:v>
                </c:pt>
                <c:pt idx="6">
                  <c:v>3.2200000001466833E-2</c:v>
                </c:pt>
                <c:pt idx="7">
                  <c:v>-1.9799999998213025E-2</c:v>
                </c:pt>
                <c:pt idx="8">
                  <c:v>-7.0599999999103602E-2</c:v>
                </c:pt>
                <c:pt idx="9">
                  <c:v>-1.9999999996798579E-2</c:v>
                </c:pt>
                <c:pt idx="10">
                  <c:v>1.3399999996181577E-2</c:v>
                </c:pt>
                <c:pt idx="11">
                  <c:v>-4.0000000000873115E-2</c:v>
                </c:pt>
                <c:pt idx="12">
                  <c:v>-2.9000000002270099E-2</c:v>
                </c:pt>
                <c:pt idx="13">
                  <c:v>-5.9799999995448161E-2</c:v>
                </c:pt>
                <c:pt idx="14">
                  <c:v>-7.3199999998905696E-2</c:v>
                </c:pt>
                <c:pt idx="15">
                  <c:v>-5.1200000001699664E-2</c:v>
                </c:pt>
                <c:pt idx="16">
                  <c:v>-6.9199999998090789E-2</c:v>
                </c:pt>
                <c:pt idx="17">
                  <c:v>-6.3000000001920853E-2</c:v>
                </c:pt>
                <c:pt idx="18">
                  <c:v>-6.4200000000710133E-2</c:v>
                </c:pt>
                <c:pt idx="19">
                  <c:v>-7.8200000003562309E-2</c:v>
                </c:pt>
                <c:pt idx="20">
                  <c:v>-5.5000000000291038E-2</c:v>
                </c:pt>
                <c:pt idx="21">
                  <c:v>-5.5999999996856786E-2</c:v>
                </c:pt>
                <c:pt idx="22">
                  <c:v>-4.7800000007555354E-2</c:v>
                </c:pt>
                <c:pt idx="23">
                  <c:v>-5.2799999997660052E-2</c:v>
                </c:pt>
                <c:pt idx="24">
                  <c:v>-5.1800000001094304E-2</c:v>
                </c:pt>
                <c:pt idx="25">
                  <c:v>-6.3199999996868428E-2</c:v>
                </c:pt>
                <c:pt idx="26">
                  <c:v>-7.4399999997694977E-2</c:v>
                </c:pt>
                <c:pt idx="27">
                  <c:v>-4.0200000003096648E-2</c:v>
                </c:pt>
                <c:pt idx="29">
                  <c:v>-6.640000000334112E-2</c:v>
                </c:pt>
                <c:pt idx="84">
                  <c:v>-3.6800000001676381E-2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75-4DEF-AF08-2C42D7BC562A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</c:numCache>
            </c:numRef>
          </c:xVal>
          <c:yVal>
            <c:numRef>
              <c:f>'Active 1'!$P$21:$P$916</c:f>
              <c:numCache>
                <c:formatCode>General</c:formatCode>
                <c:ptCount val="896"/>
                <c:pt idx="0">
                  <c:v>2.3602594924898333E-2</c:v>
                </c:pt>
                <c:pt idx="1">
                  <c:v>2.102406042475885E-3</c:v>
                </c:pt>
                <c:pt idx="2">
                  <c:v>2.102406042475885E-3</c:v>
                </c:pt>
                <c:pt idx="3">
                  <c:v>1.9309531805745896E-3</c:v>
                </c:pt>
                <c:pt idx="4">
                  <c:v>1.8738022266074912E-3</c:v>
                </c:pt>
                <c:pt idx="5">
                  <c:v>9.2509639075365646E-4</c:v>
                </c:pt>
                <c:pt idx="6">
                  <c:v>-8.0760399067276653E-5</c:v>
                </c:pt>
                <c:pt idx="7">
                  <c:v>-1.5511517970183866E-2</c:v>
                </c:pt>
                <c:pt idx="8">
                  <c:v>-1.594205515673601E-2</c:v>
                </c:pt>
                <c:pt idx="9">
                  <c:v>-1.8033780071931814E-2</c:v>
                </c:pt>
                <c:pt idx="10">
                  <c:v>-1.8075690771507686E-2</c:v>
                </c:pt>
                <c:pt idx="11">
                  <c:v>-4.3808860311093226E-2</c:v>
                </c:pt>
                <c:pt idx="12">
                  <c:v>-4.9828760795627598E-2</c:v>
                </c:pt>
                <c:pt idx="13">
                  <c:v>-5.079270688587266E-2</c:v>
                </c:pt>
                <c:pt idx="14">
                  <c:v>-5.2770129893134267E-2</c:v>
                </c:pt>
                <c:pt idx="15">
                  <c:v>-5.3284488478838155E-2</c:v>
                </c:pt>
                <c:pt idx="16">
                  <c:v>-5.345594134073945E-2</c:v>
                </c:pt>
                <c:pt idx="17">
                  <c:v>-5.3505472167510934E-2</c:v>
                </c:pt>
                <c:pt idx="18">
                  <c:v>-5.3513092294706549E-2</c:v>
                </c:pt>
                <c:pt idx="19">
                  <c:v>-5.431320565024593E-2</c:v>
                </c:pt>
                <c:pt idx="20">
                  <c:v>-5.4362736477017413E-2</c:v>
                </c:pt>
                <c:pt idx="21">
                  <c:v>-5.5277151740490985E-2</c:v>
                </c:pt>
                <c:pt idx="22">
                  <c:v>-5.606964496883475E-2</c:v>
                </c:pt>
                <c:pt idx="23">
                  <c:v>-5.6126795922801849E-2</c:v>
                </c:pt>
                <c:pt idx="24">
                  <c:v>-5.6183946876768948E-2</c:v>
                </c:pt>
                <c:pt idx="25">
                  <c:v>-5.6503992218984701E-2</c:v>
                </c:pt>
                <c:pt idx="26">
                  <c:v>-5.7083121885851303E-2</c:v>
                </c:pt>
                <c:pt idx="27">
                  <c:v>-5.7989917022129259E-2</c:v>
                </c:pt>
                <c:pt idx="28">
                  <c:v>-5.7991822053928166E-2</c:v>
                </c:pt>
                <c:pt idx="29">
                  <c:v>-5.7997537149324874E-2</c:v>
                </c:pt>
                <c:pt idx="30">
                  <c:v>-5.8849086363434645E-2</c:v>
                </c:pt>
                <c:pt idx="31">
                  <c:v>-5.8906237317401744E-2</c:v>
                </c:pt>
                <c:pt idx="32">
                  <c:v>-5.8923382603591867E-2</c:v>
                </c:pt>
                <c:pt idx="33">
                  <c:v>-5.8940527889781998E-2</c:v>
                </c:pt>
                <c:pt idx="34">
                  <c:v>-5.8940527889781998E-2</c:v>
                </c:pt>
                <c:pt idx="35">
                  <c:v>-5.9003393939145811E-2</c:v>
                </c:pt>
                <c:pt idx="36">
                  <c:v>-5.9020539225335941E-2</c:v>
                </c:pt>
                <c:pt idx="37">
                  <c:v>-5.9037684511526065E-2</c:v>
                </c:pt>
                <c:pt idx="38">
                  <c:v>-5.9054829797716195E-2</c:v>
                </c:pt>
                <c:pt idx="39">
                  <c:v>-5.9094835465493163E-2</c:v>
                </c:pt>
                <c:pt idx="40">
                  <c:v>-5.9169131705650392E-2</c:v>
                </c:pt>
                <c:pt idx="41">
                  <c:v>-6.0312150784992365E-2</c:v>
                </c:pt>
                <c:pt idx="42">
                  <c:v>-6.0729352748952178E-2</c:v>
                </c:pt>
                <c:pt idx="43">
                  <c:v>-6.0957956564820573E-2</c:v>
                </c:pt>
                <c:pt idx="44">
                  <c:v>-6.135801324259027E-2</c:v>
                </c:pt>
                <c:pt idx="45">
                  <c:v>-6.1529466104491559E-2</c:v>
                </c:pt>
                <c:pt idx="46">
                  <c:v>-6.1586617058458665E-2</c:v>
                </c:pt>
                <c:pt idx="47">
                  <c:v>-6.1586617058458665E-2</c:v>
                </c:pt>
                <c:pt idx="48">
                  <c:v>-6.1643768012425756E-2</c:v>
                </c:pt>
                <c:pt idx="49">
                  <c:v>-6.2769641805577592E-2</c:v>
                </c:pt>
                <c:pt idx="50">
                  <c:v>-6.3089687147793352E-2</c:v>
                </c:pt>
                <c:pt idx="51">
                  <c:v>-6.3318290963661747E-2</c:v>
                </c:pt>
                <c:pt idx="52">
                  <c:v>-6.3318290963661747E-2</c:v>
                </c:pt>
                <c:pt idx="53">
                  <c:v>-6.4078398651424159E-2</c:v>
                </c:pt>
                <c:pt idx="54">
                  <c:v>-6.4255566608722156E-2</c:v>
                </c:pt>
                <c:pt idx="55">
                  <c:v>-6.4575611950937917E-2</c:v>
                </c:pt>
                <c:pt idx="56">
                  <c:v>-6.4575611950937917E-2</c:v>
                </c:pt>
                <c:pt idx="57">
                  <c:v>-6.46899138588721E-2</c:v>
                </c:pt>
                <c:pt idx="58">
                  <c:v>-6.5112830918228642E-2</c:v>
                </c:pt>
                <c:pt idx="59">
                  <c:v>-6.5129976204418766E-2</c:v>
                </c:pt>
                <c:pt idx="60">
                  <c:v>-6.5392870592667421E-2</c:v>
                </c:pt>
                <c:pt idx="61">
                  <c:v>-6.6250134902173893E-2</c:v>
                </c:pt>
                <c:pt idx="62">
                  <c:v>-6.6284425474554154E-2</c:v>
                </c:pt>
                <c:pt idx="63">
                  <c:v>-6.7964663521186852E-2</c:v>
                </c:pt>
                <c:pt idx="64">
                  <c:v>-6.8090395619914465E-2</c:v>
                </c:pt>
                <c:pt idx="65">
                  <c:v>-6.908482221894198E-2</c:v>
                </c:pt>
                <c:pt idx="66">
                  <c:v>-7.0627897976053636E-2</c:v>
                </c:pt>
                <c:pt idx="67">
                  <c:v>-7.0667903643830604E-2</c:v>
                </c:pt>
                <c:pt idx="68">
                  <c:v>-7.0702194216210865E-2</c:v>
                </c:pt>
                <c:pt idx="69">
                  <c:v>-7.0833641410335199E-2</c:v>
                </c:pt>
                <c:pt idx="70">
                  <c:v>-7.085650179192203E-2</c:v>
                </c:pt>
                <c:pt idx="71">
                  <c:v>-7.0873647078112167E-2</c:v>
                </c:pt>
                <c:pt idx="72">
                  <c:v>-7.0913652745889136E-2</c:v>
                </c:pt>
                <c:pt idx="73">
                  <c:v>-7.1062245226203594E-2</c:v>
                </c:pt>
                <c:pt idx="74">
                  <c:v>-7.1428011331593017E-2</c:v>
                </c:pt>
                <c:pt idx="75">
                  <c:v>-7.1485162285560122E-2</c:v>
                </c:pt>
                <c:pt idx="76">
                  <c:v>-7.1610894384287735E-2</c:v>
                </c:pt>
                <c:pt idx="77">
                  <c:v>-7.1690905719841672E-2</c:v>
                </c:pt>
                <c:pt idx="78">
                  <c:v>-7.1713766101428517E-2</c:v>
                </c:pt>
                <c:pt idx="79">
                  <c:v>-7.1908079344916651E-2</c:v>
                </c:pt>
                <c:pt idx="80">
                  <c:v>-7.2548170029348144E-2</c:v>
                </c:pt>
                <c:pt idx="81">
                  <c:v>-7.2793919131406676E-2</c:v>
                </c:pt>
                <c:pt idx="82">
                  <c:v>-7.3428294720441462E-2</c:v>
                </c:pt>
                <c:pt idx="83">
                  <c:v>-7.3519736246788828E-2</c:v>
                </c:pt>
                <c:pt idx="84">
                  <c:v>-7.3523546310386628E-2</c:v>
                </c:pt>
                <c:pt idx="85">
                  <c:v>-7.3554026819169074E-2</c:v>
                </c:pt>
                <c:pt idx="86">
                  <c:v>-7.3554026819169074E-2</c:v>
                </c:pt>
                <c:pt idx="87">
                  <c:v>-7.3668328727103272E-2</c:v>
                </c:pt>
                <c:pt idx="88">
                  <c:v>-7.4245553362170966E-2</c:v>
                </c:pt>
                <c:pt idx="89">
                  <c:v>-7.4434151510262392E-2</c:v>
                </c:pt>
                <c:pt idx="90">
                  <c:v>-7.4434151510262392E-2</c:v>
                </c:pt>
                <c:pt idx="91">
                  <c:v>-7.4468442082642652E-2</c:v>
                </c:pt>
                <c:pt idx="92">
                  <c:v>-7.810324275495012E-2</c:v>
                </c:pt>
                <c:pt idx="93">
                  <c:v>-7.813753332733038E-2</c:v>
                </c:pt>
                <c:pt idx="94">
                  <c:v>-7.89033561104895E-2</c:v>
                </c:pt>
                <c:pt idx="95">
                  <c:v>-8.0560733775535354E-2</c:v>
                </c:pt>
                <c:pt idx="96">
                  <c:v>-8.1566590565356284E-2</c:v>
                </c:pt>
                <c:pt idx="97">
                  <c:v>-8.162374151932339E-2</c:v>
                </c:pt>
                <c:pt idx="98">
                  <c:v>-8.262959830914432E-2</c:v>
                </c:pt>
                <c:pt idx="99">
                  <c:v>-8.3235398421195567E-2</c:v>
                </c:pt>
                <c:pt idx="100">
                  <c:v>-8.3281119184369243E-2</c:v>
                </c:pt>
                <c:pt idx="101">
                  <c:v>-8.4229825020223081E-2</c:v>
                </c:pt>
                <c:pt idx="102">
                  <c:v>-8.5407134671945301E-2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75-4DEF-AF08-2C42D7BC5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079304"/>
        <c:axId val="1"/>
      </c:scatterChart>
      <c:valAx>
        <c:axId val="953079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494081097005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079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571428571428573"/>
          <c:y val="0.92097264437689974"/>
          <c:w val="0.33265306122448973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276224</xdr:colOff>
      <xdr:row>0</xdr:row>
      <xdr:rowOff>0</xdr:rowOff>
    </xdr:from>
    <xdr:to>
      <xdr:col>21</xdr:col>
      <xdr:colOff>342899</xdr:colOff>
      <xdr:row>18</xdr:row>
      <xdr:rowOff>104775</xdr:rowOff>
    </xdr:to>
    <xdr:graphicFrame macro="">
      <xdr:nvGraphicFramePr>
        <xdr:cNvPr id="1035" name="Chart 2">
          <a:extLst>
            <a:ext uri="{FF2B5EF4-FFF2-40B4-BE49-F238E27FC236}">
              <a16:creationId xmlns:a16="http://schemas.microsoft.com/office/drawing/2014/main" id="{84D00779-D418-13E7-3D8F-928F520CA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47624</xdr:rowOff>
    </xdr:from>
    <xdr:to>
      <xdr:col>13</xdr:col>
      <xdr:colOff>571500</xdr:colOff>
      <xdr:row>20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1AB0C5-187A-97F7-7A65-5F427F9B83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21</xdr:row>
      <xdr:rowOff>9526</xdr:rowOff>
    </xdr:from>
    <xdr:to>
      <xdr:col>13</xdr:col>
      <xdr:colOff>590550</xdr:colOff>
      <xdr:row>40</xdr:row>
      <xdr:rowOff>38101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56B59B7-BB9F-E6F5-A52D-1EC2F4DD1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71" TargetMode="External"/><Relationship Id="rId13" Type="http://schemas.openxmlformats.org/officeDocument/2006/relationships/hyperlink" Target="http://www.bav-astro.de/sfs/BAVM_link.php?BAVMnr=102" TargetMode="External"/><Relationship Id="rId18" Type="http://schemas.openxmlformats.org/officeDocument/2006/relationships/hyperlink" Target="http://www.bav-astro.de/sfs/BAVM_link.php?BAVMnr=132" TargetMode="External"/><Relationship Id="rId26" Type="http://schemas.openxmlformats.org/officeDocument/2006/relationships/hyperlink" Target="http://www.konkoly.hu/cgi-bin/IBVS?5653" TargetMode="External"/><Relationship Id="rId39" Type="http://schemas.openxmlformats.org/officeDocument/2006/relationships/hyperlink" Target="http://vsolj.cetus-net.org/no48.pdf" TargetMode="External"/><Relationship Id="rId3" Type="http://schemas.openxmlformats.org/officeDocument/2006/relationships/hyperlink" Target="http://www.bav-astro.de/sfs/BAVM_link.php?BAVMnr=71" TargetMode="External"/><Relationship Id="rId21" Type="http://schemas.openxmlformats.org/officeDocument/2006/relationships/hyperlink" Target="http://www.konkoly.hu/cgi-bin/IBVS?5067" TargetMode="External"/><Relationship Id="rId34" Type="http://schemas.openxmlformats.org/officeDocument/2006/relationships/hyperlink" Target="http://www.konkoly.hu/cgi-bin/IBVS?5910" TargetMode="External"/><Relationship Id="rId42" Type="http://schemas.openxmlformats.org/officeDocument/2006/relationships/hyperlink" Target="http://www.konkoly.hu/cgi-bin/IBVS?5972" TargetMode="External"/><Relationship Id="rId47" Type="http://schemas.openxmlformats.org/officeDocument/2006/relationships/hyperlink" Target="http://www.konkoly.hu/cgi-bin/IBVS?6014" TargetMode="External"/><Relationship Id="rId7" Type="http://schemas.openxmlformats.org/officeDocument/2006/relationships/hyperlink" Target="http://www.bav-astro.de/sfs/BAVM_link.php?BAVMnr=71" TargetMode="External"/><Relationship Id="rId12" Type="http://schemas.openxmlformats.org/officeDocument/2006/relationships/hyperlink" Target="http://www.bav-astro.de/sfs/BAVM_link.php?BAVMnr=91" TargetMode="External"/><Relationship Id="rId17" Type="http://schemas.openxmlformats.org/officeDocument/2006/relationships/hyperlink" Target="http://www.bav-astro.de/sfs/BAVM_link.php?BAVMnr=128" TargetMode="External"/><Relationship Id="rId25" Type="http://schemas.openxmlformats.org/officeDocument/2006/relationships/hyperlink" Target="http://www.bav-astro.de/sfs/BAVM_link.php?BAVMnr=158" TargetMode="External"/><Relationship Id="rId33" Type="http://schemas.openxmlformats.org/officeDocument/2006/relationships/hyperlink" Target="http://www.konkoly.hu/cgi-bin/IBVS?5910" TargetMode="External"/><Relationship Id="rId38" Type="http://schemas.openxmlformats.org/officeDocument/2006/relationships/hyperlink" Target="http://www.konkoly.hu/cgi-bin/IBVS?5910" TargetMode="External"/><Relationship Id="rId46" Type="http://schemas.openxmlformats.org/officeDocument/2006/relationships/hyperlink" Target="http://www.konkoly.hu/cgi-bin/IBVS?6014" TargetMode="External"/><Relationship Id="rId2" Type="http://schemas.openxmlformats.org/officeDocument/2006/relationships/hyperlink" Target="http://www.bav-astro.de/sfs/BAVM_link.php?BAVMnr=71" TargetMode="External"/><Relationship Id="rId16" Type="http://schemas.openxmlformats.org/officeDocument/2006/relationships/hyperlink" Target="http://www.konkoly.hu/cgi-bin/IBVS?4737" TargetMode="External"/><Relationship Id="rId20" Type="http://schemas.openxmlformats.org/officeDocument/2006/relationships/hyperlink" Target="http://www.konkoly.hu/cgi-bin/IBVS?5067" TargetMode="External"/><Relationship Id="rId29" Type="http://schemas.openxmlformats.org/officeDocument/2006/relationships/hyperlink" Target="http://www.konkoly.hu/cgi-bin/IBVS?5910" TargetMode="External"/><Relationship Id="rId41" Type="http://schemas.openxmlformats.org/officeDocument/2006/relationships/hyperlink" Target="http://www.konkoly.hu/cgi-bin/IBVS?5972" TargetMode="External"/><Relationship Id="rId1" Type="http://schemas.openxmlformats.org/officeDocument/2006/relationships/hyperlink" Target="http://www.bav-astro.de/sfs/BAVM_link.php?BAVMnr=71" TargetMode="External"/><Relationship Id="rId6" Type="http://schemas.openxmlformats.org/officeDocument/2006/relationships/hyperlink" Target="http://www.bav-astro.de/sfs/BAVM_link.php?BAVMnr=71" TargetMode="External"/><Relationship Id="rId11" Type="http://schemas.openxmlformats.org/officeDocument/2006/relationships/hyperlink" Target="http://www.bav-astro.de/sfs/BAVM_link.php?BAVMnr=80" TargetMode="External"/><Relationship Id="rId24" Type="http://schemas.openxmlformats.org/officeDocument/2006/relationships/hyperlink" Target="http://www.bav-astro.de/sfs/BAVM_link.php?BAVMnr=152" TargetMode="External"/><Relationship Id="rId32" Type="http://schemas.openxmlformats.org/officeDocument/2006/relationships/hyperlink" Target="http://www.konkoly.hu/cgi-bin/IBVS?5910" TargetMode="External"/><Relationship Id="rId37" Type="http://schemas.openxmlformats.org/officeDocument/2006/relationships/hyperlink" Target="http://www.konkoly.hu/cgi-bin/IBVS?5910" TargetMode="External"/><Relationship Id="rId40" Type="http://schemas.openxmlformats.org/officeDocument/2006/relationships/hyperlink" Target="http://www.konkoly.hu/cgi-bin/IBVS?5972" TargetMode="External"/><Relationship Id="rId45" Type="http://schemas.openxmlformats.org/officeDocument/2006/relationships/hyperlink" Target="http://www.konkoly.hu/cgi-bin/IBVS?5972" TargetMode="External"/><Relationship Id="rId5" Type="http://schemas.openxmlformats.org/officeDocument/2006/relationships/hyperlink" Target="http://www.bav-astro.de/sfs/BAVM_link.php?BAVMnr=71" TargetMode="External"/><Relationship Id="rId15" Type="http://schemas.openxmlformats.org/officeDocument/2006/relationships/hyperlink" Target="http://www.bav-astro.de/sfs/BAVM_link.php?BAVMnr=117" TargetMode="External"/><Relationship Id="rId23" Type="http://schemas.openxmlformats.org/officeDocument/2006/relationships/hyperlink" Target="http://www.konkoly.hu/cgi-bin/IBVS?5251" TargetMode="External"/><Relationship Id="rId28" Type="http://schemas.openxmlformats.org/officeDocument/2006/relationships/hyperlink" Target="http://www.konkoly.hu/cgi-bin/IBVS?5910" TargetMode="External"/><Relationship Id="rId36" Type="http://schemas.openxmlformats.org/officeDocument/2006/relationships/hyperlink" Target="http://www.bav-astro.de/sfs/BAVM_link.php?BAVMnr=203" TargetMode="External"/><Relationship Id="rId10" Type="http://schemas.openxmlformats.org/officeDocument/2006/relationships/hyperlink" Target="http://www.bav-astro.de/sfs/BAVM_link.php?BAVMnr=71" TargetMode="External"/><Relationship Id="rId19" Type="http://schemas.openxmlformats.org/officeDocument/2006/relationships/hyperlink" Target="http://www.konkoly.hu/cgi-bin/IBVS?5067" TargetMode="External"/><Relationship Id="rId31" Type="http://schemas.openxmlformats.org/officeDocument/2006/relationships/hyperlink" Target="http://www.bav-astro.de/sfs/BAVM_link.php?BAVMnr=201" TargetMode="External"/><Relationship Id="rId44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www.bav-astro.de/sfs/BAVM_link.php?BAVMnr=71" TargetMode="External"/><Relationship Id="rId9" Type="http://schemas.openxmlformats.org/officeDocument/2006/relationships/hyperlink" Target="http://www.bav-astro.de/sfs/BAVM_link.php?BAVMnr=71" TargetMode="External"/><Relationship Id="rId14" Type="http://schemas.openxmlformats.org/officeDocument/2006/relationships/hyperlink" Target="http://www.bav-astro.de/sfs/BAVM_link.php?BAVMnr=117" TargetMode="External"/><Relationship Id="rId22" Type="http://schemas.openxmlformats.org/officeDocument/2006/relationships/hyperlink" Target="http://www.konkoly.hu/cgi-bin/IBVS?5251" TargetMode="External"/><Relationship Id="rId27" Type="http://schemas.openxmlformats.org/officeDocument/2006/relationships/hyperlink" Target="http://www.bav-astro.de/sfs/BAVM_link.php?BAVMnr=178" TargetMode="External"/><Relationship Id="rId30" Type="http://schemas.openxmlformats.org/officeDocument/2006/relationships/hyperlink" Target="http://www.konkoly.hu/cgi-bin/IBVS?5910" TargetMode="External"/><Relationship Id="rId35" Type="http://schemas.openxmlformats.org/officeDocument/2006/relationships/hyperlink" Target="http://www.konkoly.hu/cgi-bin/IBVS?5910" TargetMode="External"/><Relationship Id="rId43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2"/>
  <sheetViews>
    <sheetView tabSelected="1" workbookViewId="0">
      <pane xSplit="13" ySplit="22" topLeftCell="N108" activePane="bottomRight" state="frozen"/>
      <selection pane="topRight" activeCell="N1" sqref="N1"/>
      <selection pane="bottomLeft" activeCell="A23" sqref="A23"/>
      <selection pane="bottomRight" activeCell="Y10" sqref="Y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4.140625" customWidth="1"/>
    <col min="4" max="4" width="10.7109375" customWidth="1"/>
    <col min="5" max="5" width="11.85546875" customWidth="1"/>
    <col min="6" max="6" width="17.1406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49</v>
      </c>
    </row>
    <row r="2" spans="1:6" ht="12.95" customHeight="1" x14ac:dyDescent="0.2">
      <c r="A2" t="s">
        <v>18</v>
      </c>
      <c r="B2" t="s">
        <v>50</v>
      </c>
    </row>
    <row r="3" spans="1:6" ht="12.95" customHeight="1" thickBot="1" x14ac:dyDescent="0.25">
      <c r="C3" s="9"/>
    </row>
    <row r="4" spans="1:6" ht="12.95" customHeight="1" thickTop="1" thickBot="1" x14ac:dyDescent="0.25">
      <c r="A4" s="6" t="s">
        <v>1</v>
      </c>
      <c r="C4" s="3">
        <v>25029.494999999999</v>
      </c>
      <c r="D4" s="4">
        <v>1.5336000000000001</v>
      </c>
    </row>
    <row r="5" spans="1:6" ht="12.95" customHeight="1" thickTop="1" x14ac:dyDescent="0.2">
      <c r="A5" s="20" t="s">
        <v>29</v>
      </c>
      <c r="B5" s="14"/>
      <c r="C5" s="21">
        <v>-9.5</v>
      </c>
      <c r="D5" s="14" t="s">
        <v>30</v>
      </c>
    </row>
    <row r="6" spans="1:6" ht="12.95" customHeight="1" x14ac:dyDescent="0.2">
      <c r="A6" s="6" t="s">
        <v>2</v>
      </c>
    </row>
    <row r="7" spans="1:6" ht="12.95" customHeight="1" x14ac:dyDescent="0.2">
      <c r="A7" t="s">
        <v>3</v>
      </c>
      <c r="C7">
        <v>25029.494999999999</v>
      </c>
      <c r="D7" s="78"/>
    </row>
    <row r="8" spans="1:6" ht="12.95" customHeight="1" x14ac:dyDescent="0.2">
      <c r="A8" t="s">
        <v>4</v>
      </c>
      <c r="C8">
        <v>1.5336000000000001</v>
      </c>
      <c r="D8" s="78"/>
    </row>
    <row r="9" spans="1:6" ht="12.95" customHeight="1" x14ac:dyDescent="0.2">
      <c r="A9" s="12" t="s">
        <v>26</v>
      </c>
      <c r="B9" s="12"/>
      <c r="C9" s="13">
        <v>21</v>
      </c>
      <c r="D9" s="13">
        <v>21</v>
      </c>
    </row>
    <row r="10" spans="1:6" ht="12.95" customHeight="1" thickBot="1" x14ac:dyDescent="0.25">
      <c r="A10" s="14"/>
      <c r="B10" s="14"/>
      <c r="C10" s="5" t="s">
        <v>19</v>
      </c>
      <c r="D10" s="5" t="s">
        <v>20</v>
      </c>
      <c r="E10" s="74" t="s">
        <v>437</v>
      </c>
      <c r="F10" s="75" t="s">
        <v>440</v>
      </c>
    </row>
    <row r="11" spans="1:6" ht="12.95" customHeight="1" x14ac:dyDescent="0.2">
      <c r="A11" s="14" t="s">
        <v>15</v>
      </c>
      <c r="B11" s="14"/>
      <c r="C11" s="15">
        <f ca="1">INTERCEPT(INDIRECT(C14):R$930,INDIRECT(C13):$F$930)</f>
        <v>7.5856880885106781E-3</v>
      </c>
      <c r="D11" s="15">
        <f ca="1">INTERCEPT(INDIRECT(D14):S$930,INDIRECT(D13):$F$930)</f>
        <v>2.102406042475885E-3</v>
      </c>
      <c r="E11" s="72" t="s">
        <v>31</v>
      </c>
      <c r="F11" s="76">
        <v>1</v>
      </c>
    </row>
    <row r="12" spans="1:6" ht="12.95" customHeight="1" x14ac:dyDescent="0.2">
      <c r="A12" s="14" t="s">
        <v>16</v>
      </c>
      <c r="B12" s="14"/>
      <c r="C12" s="15">
        <f ca="1">SLOPE(INDIRECT(C14):R$930,INDIRECT(C13):$F$930)</f>
        <v>1.6027168969668733E-5</v>
      </c>
      <c r="D12" s="15">
        <f ca="1">SLOPE(INDIRECT(D14):S$930,INDIRECT(D13):$F$930)</f>
        <v>-3.8100635978065652E-6</v>
      </c>
      <c r="E12" s="72" t="s">
        <v>32</v>
      </c>
      <c r="F12" s="69">
        <f ca="1">NOW()+15018.5+$C$5/24</f>
        <v>60574.845135300922</v>
      </c>
    </row>
    <row r="13" spans="1:6" ht="12.95" customHeight="1" x14ac:dyDescent="0.2">
      <c r="A13" s="12" t="s">
        <v>27</v>
      </c>
      <c r="B13" s="12"/>
      <c r="C13" s="13" t="str">
        <f>"F"&amp;C9</f>
        <v>F21</v>
      </c>
      <c r="D13" s="13" t="str">
        <f>"F"&amp;D9</f>
        <v>F21</v>
      </c>
      <c r="E13" s="72" t="s">
        <v>33</v>
      </c>
      <c r="F13" s="69">
        <f ca="1">ROUND(2*($F$12-$C$7)/$C$8,0)/2+$F$11</f>
        <v>23178.5</v>
      </c>
    </row>
    <row r="14" spans="1:6" ht="12.95" customHeight="1" x14ac:dyDescent="0.2">
      <c r="A14" s="12" t="s">
        <v>28</v>
      </c>
      <c r="B14" s="12"/>
      <c r="C14" s="13" t="str">
        <f>"R"&amp;C9</f>
        <v>R21</v>
      </c>
      <c r="D14" s="13" t="str">
        <f>"S"&amp;D9</f>
        <v>S21</v>
      </c>
      <c r="E14" s="72" t="s">
        <v>34</v>
      </c>
      <c r="F14" s="70">
        <f ca="1">ROUND(2*($F$12-$C$15)/$C$16,0)/2+$F$11</f>
        <v>210.5</v>
      </c>
    </row>
    <row r="15" spans="1:6" ht="12.95" customHeight="1" x14ac:dyDescent="0.2">
      <c r="A15" s="16" t="s">
        <v>17</v>
      </c>
      <c r="B15" s="14"/>
      <c r="C15" s="17">
        <f ca="1">($C7+C11)+($C8+C12)*INT(MAX($F21:$F3528))</f>
        <v>60253.595497704991</v>
      </c>
      <c r="D15" s="17">
        <f ca="1">($C7+D11)+($C8+D12)*INT(MAX($F21:$F3528))</f>
        <v>60253.13439286533</v>
      </c>
      <c r="E15" s="72" t="s">
        <v>438</v>
      </c>
      <c r="F15" s="71">
        <f ca="1">+$C$15+$C$16*$F$14-15018.5-$C$5/24</f>
        <v>45558.317504757397</v>
      </c>
    </row>
    <row r="16" spans="1:6" ht="12.95" customHeight="1" x14ac:dyDescent="0.2">
      <c r="A16" s="18" t="s">
        <v>5</v>
      </c>
      <c r="B16" s="14"/>
      <c r="C16" s="19">
        <f ca="1">+$C8+C12</f>
        <v>1.5336160271689698</v>
      </c>
      <c r="D16" s="15">
        <f ca="1">+$C8+D12</f>
        <v>1.5335961899364023</v>
      </c>
      <c r="E16" s="73" t="s">
        <v>439</v>
      </c>
      <c r="F16" s="77">
        <f ca="1">+($D$15+$D$16*$F$14)-($D$16/2)-15018.5-$C$5/24</f>
        <v>45557.085426085308</v>
      </c>
    </row>
    <row r="17" spans="1:19" ht="12.95" customHeight="1" thickBot="1" x14ac:dyDescent="0.25">
      <c r="A17" s="11" t="s">
        <v>25</v>
      </c>
      <c r="C17">
        <f>COUNT(C21:C1242)</f>
        <v>103</v>
      </c>
    </row>
    <row r="18" spans="1:19" ht="12.95" customHeight="1" thickTop="1" thickBot="1" x14ac:dyDescent="0.25">
      <c r="A18" s="6" t="s">
        <v>21</v>
      </c>
      <c r="C18" s="3">
        <f ca="1">+C15</f>
        <v>60253.595497704991</v>
      </c>
      <c r="D18" s="4">
        <f ca="1">+C16</f>
        <v>1.5336160271689698</v>
      </c>
      <c r="E18" s="79">
        <f>R19</f>
        <v>74</v>
      </c>
    </row>
    <row r="19" spans="1:19" ht="12.95" customHeight="1" thickTop="1" thickBot="1" x14ac:dyDescent="0.25">
      <c r="A19" s="6" t="s">
        <v>22</v>
      </c>
      <c r="C19" s="3">
        <f ca="1">+D15</f>
        <v>60253.13439286533</v>
      </c>
      <c r="D19" s="4">
        <f ca="1">+D16</f>
        <v>1.5335961899364023</v>
      </c>
      <c r="E19" s="79">
        <f>S19</f>
        <v>29</v>
      </c>
      <c r="R19">
        <f>COUNT(R21:R317)</f>
        <v>74</v>
      </c>
      <c r="S19">
        <f>COUNT(S21:S317)</f>
        <v>29</v>
      </c>
    </row>
    <row r="20" spans="1:19" ht="12.95" customHeight="1" thickTop="1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66</v>
      </c>
      <c r="I20" s="8" t="s">
        <v>69</v>
      </c>
      <c r="J20" s="8" t="s">
        <v>57</v>
      </c>
      <c r="K20" s="8" t="s">
        <v>62</v>
      </c>
      <c r="L20" s="8" t="s">
        <v>423</v>
      </c>
      <c r="M20" s="8" t="s">
        <v>424</v>
      </c>
      <c r="N20" s="8" t="s">
        <v>425</v>
      </c>
      <c r="O20" s="8" t="s">
        <v>23</v>
      </c>
      <c r="P20" s="7" t="s">
        <v>24</v>
      </c>
      <c r="Q20" s="5" t="s">
        <v>14</v>
      </c>
      <c r="R20" s="7" t="s">
        <v>19</v>
      </c>
      <c r="S20" s="7" t="s">
        <v>20</v>
      </c>
    </row>
    <row r="21" spans="1:19" ht="12.95" customHeight="1" x14ac:dyDescent="0.2">
      <c r="A21" s="25" t="s">
        <v>56</v>
      </c>
      <c r="B21" s="26" t="s">
        <v>35</v>
      </c>
      <c r="C21" s="25">
        <v>16375.36</v>
      </c>
      <c r="D21" s="25" t="s">
        <v>57</v>
      </c>
      <c r="E21">
        <f t="shared" ref="E21:E52" si="0">+(C21-C$7)/C$8</f>
        <v>-5643.0196922274372</v>
      </c>
      <c r="F21">
        <f t="shared" ref="F21:F52" si="1">ROUND(2*E21,0)/2</f>
        <v>-5643</v>
      </c>
      <c r="G21">
        <f t="shared" ref="G21:G52" si="2">+C21-(C$7+F21*C$8)</f>
        <v>-3.0199999997421401E-2</v>
      </c>
      <c r="K21">
        <f>+G21</f>
        <v>-3.0199999997421401E-2</v>
      </c>
      <c r="O21">
        <f t="shared" ref="O21:O52" ca="1" si="3">+C$11+C$12*$F21</f>
        <v>-8.2855626407329977E-2</v>
      </c>
      <c r="P21">
        <f t="shared" ref="P21:P52" ca="1" si="4">+D$11+D$12*$F21</f>
        <v>2.3602594924898333E-2</v>
      </c>
      <c r="Q21" s="2">
        <f t="shared" ref="Q21:Q52" si="5">+C21-15018.5</f>
        <v>1356.8600000000006</v>
      </c>
      <c r="S21">
        <f>G21</f>
        <v>-3.0199999997421401E-2</v>
      </c>
    </row>
    <row r="22" spans="1:19" ht="12.95" customHeight="1" x14ac:dyDescent="0.2">
      <c r="A22" s="27" t="s">
        <v>12</v>
      </c>
      <c r="B22" s="23"/>
      <c r="C22" s="22">
        <v>25029.494999999999</v>
      </c>
      <c r="D22" s="22"/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7.5856880885106781E-3</v>
      </c>
      <c r="P22">
        <f t="shared" ca="1" si="4"/>
        <v>2.102406042475885E-3</v>
      </c>
      <c r="Q22" s="2">
        <f t="shared" si="5"/>
        <v>10010.994999999999</v>
      </c>
      <c r="R22">
        <f>G22</f>
        <v>0</v>
      </c>
    </row>
    <row r="23" spans="1:19" ht="12.95" customHeight="1" x14ac:dyDescent="0.2">
      <c r="A23" s="25" t="s">
        <v>56</v>
      </c>
      <c r="B23" s="26" t="s">
        <v>35</v>
      </c>
      <c r="C23" s="25">
        <v>25029.518</v>
      </c>
      <c r="D23" s="25" t="s">
        <v>57</v>
      </c>
      <c r="E23">
        <f t="shared" si="0"/>
        <v>1.4997391758638326E-2</v>
      </c>
      <c r="F23">
        <f t="shared" si="1"/>
        <v>0</v>
      </c>
      <c r="G23">
        <f t="shared" si="2"/>
        <v>2.3000000001047738E-2</v>
      </c>
      <c r="K23">
        <f t="shared" ref="K23:K53" si="6">+G23</f>
        <v>2.3000000001047738E-2</v>
      </c>
      <c r="O23">
        <f t="shared" ca="1" si="3"/>
        <v>7.5856880885106781E-3</v>
      </c>
      <c r="P23">
        <f t="shared" ca="1" si="4"/>
        <v>2.102406042475885E-3</v>
      </c>
      <c r="Q23" s="2">
        <f t="shared" si="5"/>
        <v>10011.018</v>
      </c>
      <c r="S23">
        <f t="shared" ref="S23:S48" si="7">G23</f>
        <v>2.3000000001047738E-2</v>
      </c>
    </row>
    <row r="24" spans="1:19" ht="12.95" customHeight="1" x14ac:dyDescent="0.2">
      <c r="A24" s="25" t="s">
        <v>56</v>
      </c>
      <c r="B24" s="26" t="s">
        <v>35</v>
      </c>
      <c r="C24" s="25">
        <v>25098.526000000002</v>
      </c>
      <c r="D24" s="25" t="s">
        <v>57</v>
      </c>
      <c r="E24">
        <f t="shared" si="0"/>
        <v>45.012389149714835</v>
      </c>
      <c r="F24">
        <f t="shared" si="1"/>
        <v>45</v>
      </c>
      <c r="G24">
        <f t="shared" si="2"/>
        <v>1.9000000003870809E-2</v>
      </c>
      <c r="K24">
        <f t="shared" si="6"/>
        <v>1.9000000003870809E-2</v>
      </c>
      <c r="O24">
        <f t="shared" ca="1" si="3"/>
        <v>8.3069106921457719E-3</v>
      </c>
      <c r="P24">
        <f t="shared" ca="1" si="4"/>
        <v>1.9309531805745896E-3</v>
      </c>
      <c r="Q24" s="2">
        <f t="shared" si="5"/>
        <v>10080.026000000002</v>
      </c>
      <c r="S24">
        <f t="shared" si="7"/>
        <v>1.9000000003870809E-2</v>
      </c>
    </row>
    <row r="25" spans="1:19" ht="12.95" customHeight="1" x14ac:dyDescent="0.2">
      <c r="A25" s="25" t="s">
        <v>56</v>
      </c>
      <c r="B25" s="26" t="s">
        <v>35</v>
      </c>
      <c r="C25" s="25">
        <v>25121.53</v>
      </c>
      <c r="D25" s="25" t="s">
        <v>57</v>
      </c>
      <c r="E25">
        <f t="shared" si="0"/>
        <v>60.012389149712995</v>
      </c>
      <c r="F25">
        <f t="shared" si="1"/>
        <v>60</v>
      </c>
      <c r="G25">
        <f t="shared" si="2"/>
        <v>1.9000000000232831E-2</v>
      </c>
      <c r="K25">
        <f t="shared" si="6"/>
        <v>1.9000000000232831E-2</v>
      </c>
      <c r="O25">
        <f t="shared" ca="1" si="3"/>
        <v>8.5473182266908015E-3</v>
      </c>
      <c r="P25">
        <f t="shared" ca="1" si="4"/>
        <v>1.8738022266074912E-3</v>
      </c>
      <c r="Q25" s="2">
        <f t="shared" si="5"/>
        <v>10103.029999999999</v>
      </c>
      <c r="S25">
        <f t="shared" si="7"/>
        <v>1.9000000000232831E-2</v>
      </c>
    </row>
    <row r="26" spans="1:19" ht="12.95" customHeight="1" x14ac:dyDescent="0.2">
      <c r="A26" s="25" t="s">
        <v>56</v>
      </c>
      <c r="B26" s="26" t="s">
        <v>35</v>
      </c>
      <c r="C26" s="25">
        <v>25503.4</v>
      </c>
      <c r="D26" s="25" t="s">
        <v>57</v>
      </c>
      <c r="E26">
        <f t="shared" si="0"/>
        <v>309.01473656755508</v>
      </c>
      <c r="F26">
        <f t="shared" si="1"/>
        <v>309</v>
      </c>
      <c r="G26">
        <f t="shared" si="2"/>
        <v>2.260000000387663E-2</v>
      </c>
      <c r="K26">
        <f t="shared" si="6"/>
        <v>2.260000000387663E-2</v>
      </c>
      <c r="O26">
        <f t="shared" ca="1" si="3"/>
        <v>1.2538083300138315E-2</v>
      </c>
      <c r="P26">
        <f t="shared" ca="1" si="4"/>
        <v>9.2509639075365646E-4</v>
      </c>
      <c r="Q26" s="2">
        <f t="shared" si="5"/>
        <v>10484.900000000001</v>
      </c>
      <c r="S26">
        <f t="shared" si="7"/>
        <v>2.260000000387663E-2</v>
      </c>
    </row>
    <row r="27" spans="1:19" ht="12.95" customHeight="1" x14ac:dyDescent="0.2">
      <c r="A27" s="25" t="s">
        <v>56</v>
      </c>
      <c r="B27" s="26" t="s">
        <v>35</v>
      </c>
      <c r="C27" s="25">
        <v>25908.28</v>
      </c>
      <c r="D27" s="25" t="s">
        <v>57</v>
      </c>
      <c r="E27">
        <f t="shared" si="0"/>
        <v>573.02099634846104</v>
      </c>
      <c r="F27">
        <f t="shared" si="1"/>
        <v>573</v>
      </c>
      <c r="G27">
        <f t="shared" si="2"/>
        <v>3.2200000001466833E-2</v>
      </c>
      <c r="K27">
        <f t="shared" si="6"/>
        <v>3.2200000001466833E-2</v>
      </c>
      <c r="O27">
        <f t="shared" ca="1" si="3"/>
        <v>1.6769255908130862E-2</v>
      </c>
      <c r="P27">
        <f t="shared" ca="1" si="4"/>
        <v>-8.0760399067276653E-5</v>
      </c>
      <c r="Q27" s="2">
        <f t="shared" si="5"/>
        <v>10889.779999999999</v>
      </c>
      <c r="S27">
        <f t="shared" si="7"/>
        <v>3.2200000001466833E-2</v>
      </c>
    </row>
    <row r="28" spans="1:19" ht="12.95" customHeight="1" x14ac:dyDescent="0.2">
      <c r="A28" s="25" t="s">
        <v>56</v>
      </c>
      <c r="B28" s="26" t="s">
        <v>35</v>
      </c>
      <c r="C28" s="25">
        <v>32119.308000000001</v>
      </c>
      <c r="D28" s="25" t="s">
        <v>57</v>
      </c>
      <c r="E28">
        <f t="shared" si="0"/>
        <v>4622.9870892018789</v>
      </c>
      <c r="F28">
        <f t="shared" si="1"/>
        <v>4623</v>
      </c>
      <c r="G28">
        <f t="shared" si="2"/>
        <v>-1.9799999998213025E-2</v>
      </c>
      <c r="K28">
        <f t="shared" si="6"/>
        <v>-1.9799999998213025E-2</v>
      </c>
      <c r="O28">
        <f t="shared" ca="1" si="3"/>
        <v>8.1679290235289234E-2</v>
      </c>
      <c r="P28">
        <f t="shared" ca="1" si="4"/>
        <v>-1.5511517970183866E-2</v>
      </c>
      <c r="Q28" s="2">
        <f t="shared" si="5"/>
        <v>17100.808000000001</v>
      </c>
      <c r="S28">
        <f t="shared" si="7"/>
        <v>-1.9799999998213025E-2</v>
      </c>
    </row>
    <row r="29" spans="1:19" ht="12.95" customHeight="1" x14ac:dyDescent="0.2">
      <c r="A29" s="25" t="s">
        <v>56</v>
      </c>
      <c r="B29" s="26" t="s">
        <v>35</v>
      </c>
      <c r="C29" s="25">
        <v>32292.554</v>
      </c>
      <c r="D29" s="25" t="s">
        <v>57</v>
      </c>
      <c r="E29">
        <f t="shared" si="0"/>
        <v>4735.9539645279083</v>
      </c>
      <c r="F29">
        <f t="shared" si="1"/>
        <v>4736</v>
      </c>
      <c r="G29">
        <f t="shared" si="2"/>
        <v>-7.0599999999103602E-2</v>
      </c>
      <c r="K29">
        <f t="shared" si="6"/>
        <v>-7.0599999999103602E-2</v>
      </c>
      <c r="O29">
        <f t="shared" ca="1" si="3"/>
        <v>8.3490360328861798E-2</v>
      </c>
      <c r="P29">
        <f t="shared" ca="1" si="4"/>
        <v>-1.594205515673601E-2</v>
      </c>
      <c r="Q29" s="2">
        <f t="shared" si="5"/>
        <v>17274.054</v>
      </c>
      <c r="S29">
        <f t="shared" si="7"/>
        <v>-7.0599999999103602E-2</v>
      </c>
    </row>
    <row r="30" spans="1:19" ht="12.95" customHeight="1" x14ac:dyDescent="0.2">
      <c r="A30" s="25" t="s">
        <v>56</v>
      </c>
      <c r="B30" s="26" t="s">
        <v>35</v>
      </c>
      <c r="C30" s="25">
        <v>33134.550999999999</v>
      </c>
      <c r="D30" s="25" t="s">
        <v>57</v>
      </c>
      <c r="E30">
        <f t="shared" si="0"/>
        <v>5284.9869587897756</v>
      </c>
      <c r="F30">
        <f t="shared" si="1"/>
        <v>5285</v>
      </c>
      <c r="G30">
        <f t="shared" si="2"/>
        <v>-1.9999999996798579E-2</v>
      </c>
      <c r="K30">
        <f t="shared" si="6"/>
        <v>-1.9999999996798579E-2</v>
      </c>
      <c r="O30">
        <f t="shared" ca="1" si="3"/>
        <v>9.2289276093209929E-2</v>
      </c>
      <c r="P30">
        <f t="shared" ca="1" si="4"/>
        <v>-1.8033780071931814E-2</v>
      </c>
      <c r="Q30" s="2">
        <f t="shared" si="5"/>
        <v>18116.050999999999</v>
      </c>
      <c r="S30">
        <f t="shared" si="7"/>
        <v>-1.9999999996798579E-2</v>
      </c>
    </row>
    <row r="31" spans="1:19" ht="12.95" customHeight="1" x14ac:dyDescent="0.2">
      <c r="A31" s="25" t="s">
        <v>56</v>
      </c>
      <c r="B31" s="26" t="s">
        <v>35</v>
      </c>
      <c r="C31" s="25">
        <v>33151.453999999998</v>
      </c>
      <c r="D31" s="25" t="s">
        <v>57</v>
      </c>
      <c r="E31">
        <f t="shared" si="0"/>
        <v>5296.0087376108495</v>
      </c>
      <c r="F31">
        <f t="shared" si="1"/>
        <v>5296</v>
      </c>
      <c r="G31">
        <f t="shared" si="2"/>
        <v>1.3399999996181577E-2</v>
      </c>
      <c r="K31">
        <f t="shared" si="6"/>
        <v>1.3399999996181577E-2</v>
      </c>
      <c r="O31">
        <f t="shared" ca="1" si="3"/>
        <v>9.2465574951876281E-2</v>
      </c>
      <c r="P31">
        <f t="shared" ca="1" si="4"/>
        <v>-1.8075690771507686E-2</v>
      </c>
      <c r="Q31" s="2">
        <f t="shared" si="5"/>
        <v>18132.953999999998</v>
      </c>
      <c r="S31">
        <f t="shared" si="7"/>
        <v>1.3399999996181577E-2</v>
      </c>
    </row>
    <row r="32" spans="1:19" ht="12.95" customHeight="1" x14ac:dyDescent="0.2">
      <c r="A32" s="25" t="s">
        <v>56</v>
      </c>
      <c r="B32" s="26" t="s">
        <v>35</v>
      </c>
      <c r="C32" s="25">
        <v>43509.334999999999</v>
      </c>
      <c r="D32" s="25" t="s">
        <v>57</v>
      </c>
      <c r="E32">
        <f t="shared" si="0"/>
        <v>12049.973917579551</v>
      </c>
      <c r="F32">
        <f t="shared" si="1"/>
        <v>12050</v>
      </c>
      <c r="G32">
        <f t="shared" si="2"/>
        <v>-4.0000000000873115E-2</v>
      </c>
      <c r="K32">
        <f t="shared" si="6"/>
        <v>-4.0000000000873115E-2</v>
      </c>
      <c r="O32">
        <f t="shared" ca="1" si="3"/>
        <v>0.2007130741730189</v>
      </c>
      <c r="P32">
        <f t="shared" ca="1" si="4"/>
        <v>-4.3808860311093226E-2</v>
      </c>
      <c r="Q32" s="2">
        <f t="shared" si="5"/>
        <v>28490.834999999999</v>
      </c>
      <c r="S32">
        <f t="shared" si="7"/>
        <v>-4.0000000000873115E-2</v>
      </c>
    </row>
    <row r="33" spans="1:19" ht="12.95" customHeight="1" x14ac:dyDescent="0.2">
      <c r="A33" s="25" t="s">
        <v>56</v>
      </c>
      <c r="B33" s="26" t="s">
        <v>35</v>
      </c>
      <c r="C33" s="25">
        <v>45932.434000000001</v>
      </c>
      <c r="D33" s="25" t="s">
        <v>57</v>
      </c>
      <c r="E33">
        <f t="shared" si="0"/>
        <v>13629.981090245175</v>
      </c>
      <c r="F33">
        <f t="shared" si="1"/>
        <v>13630</v>
      </c>
      <c r="G33">
        <f t="shared" si="2"/>
        <v>-2.9000000002270099E-2</v>
      </c>
      <c r="K33">
        <f t="shared" si="6"/>
        <v>-2.9000000002270099E-2</v>
      </c>
      <c r="O33">
        <f t="shared" ca="1" si="3"/>
        <v>0.22603600114509551</v>
      </c>
      <c r="P33">
        <f t="shared" ca="1" si="4"/>
        <v>-4.9828760795627598E-2</v>
      </c>
      <c r="Q33" s="2">
        <f t="shared" si="5"/>
        <v>30913.934000000001</v>
      </c>
      <c r="S33">
        <f t="shared" si="7"/>
        <v>-2.9000000002270099E-2</v>
      </c>
    </row>
    <row r="34" spans="1:19" ht="12.95" customHeight="1" x14ac:dyDescent="0.2">
      <c r="A34" s="25" t="s">
        <v>56</v>
      </c>
      <c r="B34" s="26" t="s">
        <v>35</v>
      </c>
      <c r="C34" s="25">
        <v>46320.404000000002</v>
      </c>
      <c r="D34" s="25" t="s">
        <v>57</v>
      </c>
      <c r="E34">
        <f t="shared" si="0"/>
        <v>13882.96100678143</v>
      </c>
      <c r="F34">
        <f t="shared" si="1"/>
        <v>13883</v>
      </c>
      <c r="G34">
        <f t="shared" si="2"/>
        <v>-5.9799999995448161E-2</v>
      </c>
      <c r="K34">
        <f t="shared" si="6"/>
        <v>-5.9799999995448161E-2</v>
      </c>
      <c r="O34">
        <f t="shared" ca="1" si="3"/>
        <v>0.2300908748944217</v>
      </c>
      <c r="P34">
        <f t="shared" ca="1" si="4"/>
        <v>-5.079270688587266E-2</v>
      </c>
      <c r="Q34" s="2">
        <f t="shared" si="5"/>
        <v>31301.904000000002</v>
      </c>
      <c r="S34">
        <f t="shared" si="7"/>
        <v>-5.9799999995448161E-2</v>
      </c>
    </row>
    <row r="35" spans="1:19" ht="12.95" customHeight="1" x14ac:dyDescent="0.2">
      <c r="A35" s="25" t="s">
        <v>56</v>
      </c>
      <c r="B35" s="26" t="s">
        <v>35</v>
      </c>
      <c r="C35" s="25">
        <v>47116.328999999998</v>
      </c>
      <c r="D35" s="25" t="s">
        <v>57</v>
      </c>
      <c r="E35">
        <f t="shared" si="0"/>
        <v>14401.952269170577</v>
      </c>
      <c r="F35">
        <f t="shared" si="1"/>
        <v>14402</v>
      </c>
      <c r="G35">
        <f t="shared" si="2"/>
        <v>-7.3199999998905696E-2</v>
      </c>
      <c r="K35">
        <f t="shared" si="6"/>
        <v>-7.3199999998905696E-2</v>
      </c>
      <c r="O35">
        <f t="shared" ca="1" si="3"/>
        <v>0.23840897558967977</v>
      </c>
      <c r="P35">
        <f t="shared" ca="1" si="4"/>
        <v>-5.2770129893134267E-2</v>
      </c>
      <c r="Q35" s="2">
        <f t="shared" si="5"/>
        <v>32097.828999999998</v>
      </c>
      <c r="S35">
        <f t="shared" si="7"/>
        <v>-7.3199999998905696E-2</v>
      </c>
    </row>
    <row r="36" spans="1:19" ht="12.95" customHeight="1" x14ac:dyDescent="0.2">
      <c r="A36" s="25" t="s">
        <v>56</v>
      </c>
      <c r="B36" s="26" t="s">
        <v>35</v>
      </c>
      <c r="C36" s="25">
        <v>47323.387000000002</v>
      </c>
      <c r="D36" s="25" t="s">
        <v>57</v>
      </c>
      <c r="E36">
        <f t="shared" si="0"/>
        <v>14536.966614501827</v>
      </c>
      <c r="F36">
        <f t="shared" si="1"/>
        <v>14537</v>
      </c>
      <c r="G36">
        <f t="shared" si="2"/>
        <v>-5.1200000001699664E-2</v>
      </c>
      <c r="K36">
        <f t="shared" si="6"/>
        <v>-5.1200000001699664E-2</v>
      </c>
      <c r="O36">
        <f t="shared" ca="1" si="3"/>
        <v>0.24057264340058504</v>
      </c>
      <c r="P36">
        <f t="shared" ca="1" si="4"/>
        <v>-5.3284488478838155E-2</v>
      </c>
      <c r="Q36" s="2">
        <f t="shared" si="5"/>
        <v>32304.887000000002</v>
      </c>
      <c r="S36">
        <f t="shared" si="7"/>
        <v>-5.1200000001699664E-2</v>
      </c>
    </row>
    <row r="37" spans="1:19" ht="12.95" customHeight="1" x14ac:dyDescent="0.2">
      <c r="A37" s="25" t="s">
        <v>56</v>
      </c>
      <c r="B37" s="26" t="s">
        <v>35</v>
      </c>
      <c r="C37" s="25">
        <v>47392.381000000001</v>
      </c>
      <c r="D37" s="25" t="s">
        <v>57</v>
      </c>
      <c r="E37">
        <f t="shared" si="0"/>
        <v>14581.954877412625</v>
      </c>
      <c r="F37">
        <f t="shared" si="1"/>
        <v>14582</v>
      </c>
      <c r="G37">
        <f t="shared" si="2"/>
        <v>-6.9199999998090789E-2</v>
      </c>
      <c r="K37">
        <f t="shared" si="6"/>
        <v>-6.9199999998090789E-2</v>
      </c>
      <c r="O37">
        <f t="shared" ca="1" si="3"/>
        <v>0.24129386600422015</v>
      </c>
      <c r="P37">
        <f t="shared" ca="1" si="4"/>
        <v>-5.345594134073945E-2</v>
      </c>
      <c r="Q37" s="2">
        <f t="shared" si="5"/>
        <v>32373.881000000001</v>
      </c>
      <c r="S37">
        <f t="shared" si="7"/>
        <v>-6.9199999998090789E-2</v>
      </c>
    </row>
    <row r="38" spans="1:19" ht="12.95" customHeight="1" x14ac:dyDescent="0.2">
      <c r="A38" s="25" t="s">
        <v>56</v>
      </c>
      <c r="B38" s="26" t="s">
        <v>35</v>
      </c>
      <c r="C38" s="25">
        <v>47412.324000000001</v>
      </c>
      <c r="D38" s="25" t="s">
        <v>57</v>
      </c>
      <c r="E38">
        <f t="shared" si="0"/>
        <v>14594.958920187793</v>
      </c>
      <c r="F38">
        <f t="shared" si="1"/>
        <v>14595</v>
      </c>
      <c r="G38">
        <f t="shared" si="2"/>
        <v>-6.3000000001920853E-2</v>
      </c>
      <c r="K38">
        <f t="shared" si="6"/>
        <v>-6.3000000001920853E-2</v>
      </c>
      <c r="O38">
        <f t="shared" ca="1" si="3"/>
        <v>0.24150221920082582</v>
      </c>
      <c r="P38">
        <f t="shared" ca="1" si="4"/>
        <v>-5.3505472167510934E-2</v>
      </c>
      <c r="Q38" s="2">
        <f t="shared" si="5"/>
        <v>32393.824000000001</v>
      </c>
      <c r="S38">
        <f t="shared" si="7"/>
        <v>-6.3000000001920853E-2</v>
      </c>
    </row>
    <row r="39" spans="1:19" ht="12.95" customHeight="1" x14ac:dyDescent="0.2">
      <c r="A39" s="25" t="s">
        <v>56</v>
      </c>
      <c r="B39" s="26" t="s">
        <v>35</v>
      </c>
      <c r="C39" s="25">
        <v>47415.39</v>
      </c>
      <c r="D39" s="25" t="s">
        <v>57</v>
      </c>
      <c r="E39">
        <f t="shared" si="0"/>
        <v>14596.958137715179</v>
      </c>
      <c r="F39">
        <f t="shared" si="1"/>
        <v>14597</v>
      </c>
      <c r="G39">
        <f t="shared" si="2"/>
        <v>-6.4200000000710133E-2</v>
      </c>
      <c r="K39">
        <f t="shared" si="6"/>
        <v>-6.4200000000710133E-2</v>
      </c>
      <c r="O39">
        <f t="shared" ca="1" si="3"/>
        <v>0.24153427353876517</v>
      </c>
      <c r="P39">
        <f t="shared" ca="1" si="4"/>
        <v>-5.3513092294706549E-2</v>
      </c>
      <c r="Q39" s="2">
        <f t="shared" si="5"/>
        <v>32396.89</v>
      </c>
      <c r="S39">
        <f t="shared" si="7"/>
        <v>-6.4200000000710133E-2</v>
      </c>
    </row>
    <row r="40" spans="1:19" ht="12.95" customHeight="1" x14ac:dyDescent="0.2">
      <c r="A40" s="25" t="s">
        <v>56</v>
      </c>
      <c r="B40" s="26" t="s">
        <v>35</v>
      </c>
      <c r="C40" s="25">
        <v>47737.432000000001</v>
      </c>
      <c r="D40" s="25" t="s">
        <v>57</v>
      </c>
      <c r="E40">
        <f t="shared" si="0"/>
        <v>14806.949008868023</v>
      </c>
      <c r="F40">
        <f t="shared" si="1"/>
        <v>14807</v>
      </c>
      <c r="G40">
        <f t="shared" si="2"/>
        <v>-7.8200000003562309E-2</v>
      </c>
      <c r="K40">
        <f t="shared" si="6"/>
        <v>-7.8200000003562309E-2</v>
      </c>
      <c r="O40">
        <f t="shared" ca="1" si="3"/>
        <v>0.2448999790223956</v>
      </c>
      <c r="P40">
        <f t="shared" ca="1" si="4"/>
        <v>-5.431320565024593E-2</v>
      </c>
      <c r="Q40" s="2">
        <f t="shared" si="5"/>
        <v>32718.932000000001</v>
      </c>
      <c r="S40">
        <f t="shared" si="7"/>
        <v>-7.8200000003562309E-2</v>
      </c>
    </row>
    <row r="41" spans="1:19" ht="12.95" customHeight="1" x14ac:dyDescent="0.2">
      <c r="A41" s="25" t="s">
        <v>56</v>
      </c>
      <c r="B41" s="26" t="s">
        <v>35</v>
      </c>
      <c r="C41" s="25">
        <v>47757.392</v>
      </c>
      <c r="D41" s="25" t="s">
        <v>57</v>
      </c>
      <c r="E41">
        <f t="shared" si="0"/>
        <v>14819.964136671882</v>
      </c>
      <c r="F41">
        <f t="shared" si="1"/>
        <v>14820</v>
      </c>
      <c r="G41">
        <f t="shared" si="2"/>
        <v>-5.5000000000291038E-2</v>
      </c>
      <c r="K41">
        <f t="shared" si="6"/>
        <v>-5.5000000000291038E-2</v>
      </c>
      <c r="O41">
        <f t="shared" ca="1" si="3"/>
        <v>0.2451083322190013</v>
      </c>
      <c r="P41">
        <f t="shared" ca="1" si="4"/>
        <v>-5.4362736477017413E-2</v>
      </c>
      <c r="Q41" s="2">
        <f t="shared" si="5"/>
        <v>32738.892</v>
      </c>
      <c r="S41">
        <f t="shared" si="7"/>
        <v>-5.5000000000291038E-2</v>
      </c>
    </row>
    <row r="42" spans="1:19" ht="12.95" customHeight="1" x14ac:dyDescent="0.2">
      <c r="A42" s="25" t="s">
        <v>56</v>
      </c>
      <c r="B42" s="26" t="s">
        <v>35</v>
      </c>
      <c r="C42" s="25">
        <v>48125.455000000002</v>
      </c>
      <c r="D42" s="25" t="s">
        <v>57</v>
      </c>
      <c r="E42">
        <f t="shared" si="0"/>
        <v>15059.963484611373</v>
      </c>
      <c r="F42">
        <f t="shared" si="1"/>
        <v>15060</v>
      </c>
      <c r="G42">
        <f t="shared" si="2"/>
        <v>-5.5999999996856786E-2</v>
      </c>
      <c r="K42">
        <f t="shared" si="6"/>
        <v>-5.5999999996856786E-2</v>
      </c>
      <c r="O42">
        <f t="shared" ca="1" si="3"/>
        <v>0.2489548527717218</v>
      </c>
      <c r="P42">
        <f t="shared" ca="1" si="4"/>
        <v>-5.5277151740490985E-2</v>
      </c>
      <c r="Q42" s="2">
        <f t="shared" si="5"/>
        <v>33106.955000000002</v>
      </c>
      <c r="S42">
        <f t="shared" si="7"/>
        <v>-5.5999999996856786E-2</v>
      </c>
    </row>
    <row r="43" spans="1:19" ht="12.95" customHeight="1" x14ac:dyDescent="0.2">
      <c r="A43" s="25" t="s">
        <v>56</v>
      </c>
      <c r="B43" s="26" t="s">
        <v>35</v>
      </c>
      <c r="C43" s="25">
        <v>48444.451999999997</v>
      </c>
      <c r="D43" s="25" t="s">
        <v>57</v>
      </c>
      <c r="E43">
        <f t="shared" si="0"/>
        <v>15267.968831507562</v>
      </c>
      <c r="F43">
        <f t="shared" si="1"/>
        <v>15268</v>
      </c>
      <c r="G43">
        <f t="shared" si="2"/>
        <v>-4.7800000007555354E-2</v>
      </c>
      <c r="K43">
        <f t="shared" si="6"/>
        <v>-4.7800000007555354E-2</v>
      </c>
      <c r="O43">
        <f t="shared" ca="1" si="3"/>
        <v>0.25228850391741287</v>
      </c>
      <c r="P43">
        <f t="shared" ca="1" si="4"/>
        <v>-5.606964496883475E-2</v>
      </c>
      <c r="Q43" s="2">
        <f t="shared" si="5"/>
        <v>33425.951999999997</v>
      </c>
      <c r="S43">
        <f t="shared" si="7"/>
        <v>-4.7800000007555354E-2</v>
      </c>
    </row>
    <row r="44" spans="1:19" ht="12.95" customHeight="1" x14ac:dyDescent="0.2">
      <c r="A44" s="25" t="s">
        <v>56</v>
      </c>
      <c r="B44" s="26" t="s">
        <v>35</v>
      </c>
      <c r="C44" s="25">
        <v>48467.451000000001</v>
      </c>
      <c r="D44" s="25" t="s">
        <v>57</v>
      </c>
      <c r="E44">
        <f t="shared" si="0"/>
        <v>15282.965571205008</v>
      </c>
      <c r="F44">
        <f t="shared" si="1"/>
        <v>15283</v>
      </c>
      <c r="G44">
        <f t="shared" si="2"/>
        <v>-5.2799999997660052E-2</v>
      </c>
      <c r="K44">
        <f t="shared" si="6"/>
        <v>-5.2799999997660052E-2</v>
      </c>
      <c r="O44">
        <f t="shared" ca="1" si="3"/>
        <v>0.25252891145195788</v>
      </c>
      <c r="P44">
        <f t="shared" ca="1" si="4"/>
        <v>-5.6126795922801849E-2</v>
      </c>
      <c r="Q44" s="2">
        <f t="shared" si="5"/>
        <v>33448.951000000001</v>
      </c>
      <c r="S44">
        <f t="shared" si="7"/>
        <v>-5.2799999997660052E-2</v>
      </c>
    </row>
    <row r="45" spans="1:19" ht="12.95" customHeight="1" x14ac:dyDescent="0.2">
      <c r="A45" s="25" t="s">
        <v>56</v>
      </c>
      <c r="B45" s="26" t="s">
        <v>35</v>
      </c>
      <c r="C45" s="25">
        <v>48490.455999999998</v>
      </c>
      <c r="D45" s="25" t="s">
        <v>57</v>
      </c>
      <c r="E45">
        <f t="shared" si="0"/>
        <v>15297.966223265517</v>
      </c>
      <c r="F45">
        <f t="shared" si="1"/>
        <v>15298</v>
      </c>
      <c r="G45">
        <f t="shared" si="2"/>
        <v>-5.1800000001094304E-2</v>
      </c>
      <c r="K45">
        <f t="shared" si="6"/>
        <v>-5.1800000001094304E-2</v>
      </c>
      <c r="O45">
        <f t="shared" ca="1" si="3"/>
        <v>0.25276931898650296</v>
      </c>
      <c r="P45">
        <f t="shared" ca="1" si="4"/>
        <v>-5.6183946876768948E-2</v>
      </c>
      <c r="Q45" s="2">
        <f t="shared" si="5"/>
        <v>33471.955999999998</v>
      </c>
      <c r="S45">
        <f t="shared" si="7"/>
        <v>-5.1800000001094304E-2</v>
      </c>
    </row>
    <row r="46" spans="1:19" ht="12.95" customHeight="1" x14ac:dyDescent="0.2">
      <c r="A46" s="25" t="s">
        <v>56</v>
      </c>
      <c r="B46" s="26" t="s">
        <v>35</v>
      </c>
      <c r="C46" s="25">
        <v>48619.267</v>
      </c>
      <c r="D46" s="25" t="s">
        <v>57</v>
      </c>
      <c r="E46">
        <f t="shared" si="0"/>
        <v>15381.95878977569</v>
      </c>
      <c r="F46">
        <f t="shared" si="1"/>
        <v>15382</v>
      </c>
      <c r="G46">
        <f t="shared" si="2"/>
        <v>-6.3199999996868428E-2</v>
      </c>
      <c r="K46">
        <f t="shared" si="6"/>
        <v>-6.3199999996868428E-2</v>
      </c>
      <c r="O46">
        <f t="shared" ca="1" si="3"/>
        <v>0.25411560117995513</v>
      </c>
      <c r="P46">
        <f t="shared" ca="1" si="4"/>
        <v>-5.6503992218984701E-2</v>
      </c>
      <c r="Q46" s="2">
        <f t="shared" si="5"/>
        <v>33600.767</v>
      </c>
      <c r="S46">
        <f t="shared" si="7"/>
        <v>-6.3199999996868428E-2</v>
      </c>
    </row>
    <row r="47" spans="1:19" ht="12.95" customHeight="1" x14ac:dyDescent="0.2">
      <c r="A47" s="25" t="s">
        <v>56</v>
      </c>
      <c r="B47" s="26" t="s">
        <v>35</v>
      </c>
      <c r="C47" s="25">
        <v>48852.362999999998</v>
      </c>
      <c r="D47" s="25" t="s">
        <v>57</v>
      </c>
      <c r="E47">
        <f t="shared" si="0"/>
        <v>15533.951486697964</v>
      </c>
      <c r="F47">
        <f t="shared" si="1"/>
        <v>15534</v>
      </c>
      <c r="G47">
        <f t="shared" si="2"/>
        <v>-7.4399999997694977E-2</v>
      </c>
      <c r="K47">
        <f t="shared" si="6"/>
        <v>-7.4399999997694977E-2</v>
      </c>
      <c r="O47">
        <f t="shared" ca="1" si="3"/>
        <v>0.25655173086334476</v>
      </c>
      <c r="P47">
        <f t="shared" ca="1" si="4"/>
        <v>-5.7083121885851303E-2</v>
      </c>
      <c r="Q47" s="2">
        <f t="shared" si="5"/>
        <v>33833.862999999998</v>
      </c>
      <c r="S47">
        <f t="shared" si="7"/>
        <v>-7.4399999997694977E-2</v>
      </c>
    </row>
    <row r="48" spans="1:19" ht="12.95" customHeight="1" x14ac:dyDescent="0.2">
      <c r="A48" s="25" t="s">
        <v>56</v>
      </c>
      <c r="B48" s="26" t="s">
        <v>35</v>
      </c>
      <c r="C48" s="25">
        <v>49217.394</v>
      </c>
      <c r="D48" s="25" t="s">
        <v>57</v>
      </c>
      <c r="E48">
        <f t="shared" si="0"/>
        <v>15771.97378716745</v>
      </c>
      <c r="F48">
        <f t="shared" si="1"/>
        <v>15772</v>
      </c>
      <c r="G48">
        <f t="shared" si="2"/>
        <v>-4.0200000003096648E-2</v>
      </c>
      <c r="K48">
        <f t="shared" si="6"/>
        <v>-4.0200000003096648E-2</v>
      </c>
      <c r="O48">
        <f t="shared" ca="1" si="3"/>
        <v>0.26036619707812592</v>
      </c>
      <c r="P48">
        <f t="shared" ca="1" si="4"/>
        <v>-5.7989917022129259E-2</v>
      </c>
      <c r="Q48" s="2">
        <f t="shared" si="5"/>
        <v>34198.894</v>
      </c>
      <c r="S48">
        <f t="shared" si="7"/>
        <v>-4.0200000003096648E-2</v>
      </c>
    </row>
    <row r="49" spans="1:19" ht="12.95" customHeight="1" x14ac:dyDescent="0.2">
      <c r="A49" s="25" t="s">
        <v>56</v>
      </c>
      <c r="B49" s="26" t="s">
        <v>35</v>
      </c>
      <c r="C49" s="25">
        <v>49218.468999999997</v>
      </c>
      <c r="D49" s="25" t="s">
        <v>57</v>
      </c>
      <c r="E49">
        <f t="shared" si="0"/>
        <v>15772.674752217004</v>
      </c>
      <c r="F49">
        <f t="shared" si="1"/>
        <v>15772.5</v>
      </c>
      <c r="G49">
        <f t="shared" si="2"/>
        <v>0.26799999999639113</v>
      </c>
      <c r="K49">
        <f t="shared" si="6"/>
        <v>0.26799999999639113</v>
      </c>
      <c r="O49">
        <f t="shared" ca="1" si="3"/>
        <v>0.26037421066261074</v>
      </c>
      <c r="P49">
        <f t="shared" ca="1" si="4"/>
        <v>-5.7991822053928166E-2</v>
      </c>
      <c r="Q49" s="2">
        <f t="shared" si="5"/>
        <v>34199.968999999997</v>
      </c>
      <c r="R49">
        <f>G49</f>
        <v>0.26799999999639113</v>
      </c>
    </row>
    <row r="50" spans="1:19" ht="12.95" customHeight="1" x14ac:dyDescent="0.2">
      <c r="A50" s="25" t="s">
        <v>56</v>
      </c>
      <c r="B50" s="26" t="s">
        <v>35</v>
      </c>
      <c r="C50" s="25">
        <v>49220.434999999998</v>
      </c>
      <c r="D50" s="25" t="s">
        <v>57</v>
      </c>
      <c r="E50">
        <f t="shared" si="0"/>
        <v>15773.956703182053</v>
      </c>
      <c r="F50">
        <f t="shared" si="1"/>
        <v>15774</v>
      </c>
      <c r="G50">
        <f t="shared" si="2"/>
        <v>-6.640000000334112E-2</v>
      </c>
      <c r="K50">
        <f t="shared" si="6"/>
        <v>-6.640000000334112E-2</v>
      </c>
      <c r="O50">
        <f t="shared" ca="1" si="3"/>
        <v>0.26039825141606526</v>
      </c>
      <c r="P50">
        <f t="shared" ca="1" si="4"/>
        <v>-5.7997537149324874E-2</v>
      </c>
      <c r="Q50" s="2">
        <f t="shared" si="5"/>
        <v>34201.934999999998</v>
      </c>
      <c r="S50">
        <f>G50</f>
        <v>-6.640000000334112E-2</v>
      </c>
    </row>
    <row r="51" spans="1:19" ht="12.95" customHeight="1" x14ac:dyDescent="0.2">
      <c r="A51" s="25" t="s">
        <v>56</v>
      </c>
      <c r="B51" s="26" t="s">
        <v>35</v>
      </c>
      <c r="C51" s="25">
        <v>49563.5213</v>
      </c>
      <c r="D51" s="25" t="s">
        <v>57</v>
      </c>
      <c r="E51">
        <f t="shared" si="0"/>
        <v>15997.66973135107</v>
      </c>
      <c r="F51">
        <f t="shared" si="1"/>
        <v>15997.5</v>
      </c>
      <c r="G51">
        <f t="shared" si="2"/>
        <v>0.26030000000173459</v>
      </c>
      <c r="K51">
        <f t="shared" si="6"/>
        <v>0.26030000000173459</v>
      </c>
      <c r="O51">
        <f t="shared" ca="1" si="3"/>
        <v>0.26398032368078622</v>
      </c>
      <c r="P51">
        <f t="shared" ca="1" si="4"/>
        <v>-5.8849086363434645E-2</v>
      </c>
      <c r="Q51" s="2">
        <f t="shared" si="5"/>
        <v>34545.0213</v>
      </c>
      <c r="R51">
        <f t="shared" ref="R51:R82" si="8">G51</f>
        <v>0.26030000000173459</v>
      </c>
    </row>
    <row r="52" spans="1:19" ht="12.95" customHeight="1" x14ac:dyDescent="0.2">
      <c r="A52" s="25" t="s">
        <v>56</v>
      </c>
      <c r="B52" s="26" t="s">
        <v>35</v>
      </c>
      <c r="C52" s="25">
        <v>49586.528299999998</v>
      </c>
      <c r="D52" s="25" t="s">
        <v>57</v>
      </c>
      <c r="E52">
        <f t="shared" si="0"/>
        <v>16012.671687532602</v>
      </c>
      <c r="F52">
        <f t="shared" si="1"/>
        <v>16012.5</v>
      </c>
      <c r="G52">
        <f t="shared" si="2"/>
        <v>0.26329999999870779</v>
      </c>
      <c r="K52">
        <f t="shared" si="6"/>
        <v>0.26329999999870779</v>
      </c>
      <c r="O52">
        <f t="shared" ca="1" si="3"/>
        <v>0.26422073121533124</v>
      </c>
      <c r="P52">
        <f t="shared" ca="1" si="4"/>
        <v>-5.8906237317401744E-2</v>
      </c>
      <c r="Q52" s="2">
        <f t="shared" si="5"/>
        <v>34568.028299999998</v>
      </c>
      <c r="R52">
        <f t="shared" si="8"/>
        <v>0.26329999999870779</v>
      </c>
    </row>
    <row r="53" spans="1:19" ht="12.95" customHeight="1" x14ac:dyDescent="0.2">
      <c r="A53" s="25" t="s">
        <v>56</v>
      </c>
      <c r="B53" s="26" t="s">
        <v>35</v>
      </c>
      <c r="C53" s="25">
        <v>49593.427000000003</v>
      </c>
      <c r="D53" s="25" t="s">
        <v>57</v>
      </c>
      <c r="E53">
        <f t="shared" ref="E53:E84" si="9">+(C53-C$7)/C$8</f>
        <v>16017.170057381327</v>
      </c>
      <c r="F53">
        <f t="shared" ref="F53:F84" si="10">ROUND(2*E53,0)/2</f>
        <v>16017</v>
      </c>
      <c r="G53">
        <f t="shared" ref="G53:G84" si="11">+C53-(C$7+F53*C$8)</f>
        <v>0.26080000000365544</v>
      </c>
      <c r="K53">
        <f t="shared" si="6"/>
        <v>0.26080000000365544</v>
      </c>
      <c r="O53">
        <f t="shared" ref="O53:O84" ca="1" si="12">+C$11+C$12*$F53</f>
        <v>0.26429285347569476</v>
      </c>
      <c r="P53">
        <f t="shared" ref="P53:P84" ca="1" si="13">+D$11+D$12*$F53</f>
        <v>-5.8923382603591867E-2</v>
      </c>
      <c r="Q53" s="2">
        <f t="shared" ref="Q53:Q84" si="14">+C53-15018.5</f>
        <v>34574.927000000003</v>
      </c>
      <c r="R53">
        <f t="shared" si="8"/>
        <v>0.26080000000365544</v>
      </c>
    </row>
    <row r="54" spans="1:19" ht="12.95" customHeight="1" x14ac:dyDescent="0.2">
      <c r="A54" s="46" t="s">
        <v>175</v>
      </c>
      <c r="B54" s="47" t="s">
        <v>42</v>
      </c>
      <c r="C54" s="46">
        <v>49600.327599999997</v>
      </c>
      <c r="D54" s="46" t="s">
        <v>69</v>
      </c>
      <c r="E54" s="27">
        <f t="shared" si="9"/>
        <v>16021.669666145017</v>
      </c>
      <c r="F54">
        <f t="shared" si="10"/>
        <v>16021.5</v>
      </c>
      <c r="G54">
        <f t="shared" si="11"/>
        <v>0.26019999999698484</v>
      </c>
      <c r="I54">
        <f>+G54</f>
        <v>0.26019999999698484</v>
      </c>
      <c r="O54">
        <f t="shared" ca="1" si="12"/>
        <v>0.26436497573605827</v>
      </c>
      <c r="P54">
        <f t="shared" ca="1" si="13"/>
        <v>-5.8940527889781998E-2</v>
      </c>
      <c r="Q54" s="2">
        <f t="shared" si="14"/>
        <v>34581.827599999997</v>
      </c>
      <c r="R54">
        <f t="shared" si="8"/>
        <v>0.26019999999698484</v>
      </c>
    </row>
    <row r="55" spans="1:19" ht="12.95" customHeight="1" x14ac:dyDescent="0.2">
      <c r="A55" s="25" t="s">
        <v>56</v>
      </c>
      <c r="B55" s="26" t="s">
        <v>35</v>
      </c>
      <c r="C55" s="25">
        <v>49600.328000000001</v>
      </c>
      <c r="D55" s="25" t="s">
        <v>57</v>
      </c>
      <c r="E55">
        <f t="shared" si="9"/>
        <v>16021.669926969224</v>
      </c>
      <c r="F55">
        <f t="shared" si="10"/>
        <v>16021.5</v>
      </c>
      <c r="G55">
        <f t="shared" si="11"/>
        <v>0.26060000000143191</v>
      </c>
      <c r="K55">
        <f t="shared" ref="K55:K60" si="15">+G55</f>
        <v>0.26060000000143191</v>
      </c>
      <c r="O55">
        <f t="shared" ca="1" si="12"/>
        <v>0.26436497573605827</v>
      </c>
      <c r="P55">
        <f t="shared" ca="1" si="13"/>
        <v>-5.8940527889781998E-2</v>
      </c>
      <c r="Q55" s="2">
        <f t="shared" si="14"/>
        <v>34581.828000000001</v>
      </c>
      <c r="R55">
        <f t="shared" si="8"/>
        <v>0.26060000000143191</v>
      </c>
    </row>
    <row r="56" spans="1:19" ht="12.95" customHeight="1" x14ac:dyDescent="0.2">
      <c r="A56" s="25" t="s">
        <v>56</v>
      </c>
      <c r="B56" s="26" t="s">
        <v>35</v>
      </c>
      <c r="C56" s="25">
        <v>49625.636599999998</v>
      </c>
      <c r="D56" s="25" t="s">
        <v>57</v>
      </c>
      <c r="E56">
        <f t="shared" si="9"/>
        <v>16038.172665623368</v>
      </c>
      <c r="F56">
        <f t="shared" si="10"/>
        <v>16038</v>
      </c>
      <c r="G56">
        <f t="shared" si="11"/>
        <v>0.26479999999719439</v>
      </c>
      <c r="K56">
        <f t="shared" si="15"/>
        <v>0.26479999999719439</v>
      </c>
      <c r="O56">
        <f t="shared" ca="1" si="12"/>
        <v>0.26462942402405781</v>
      </c>
      <c r="P56">
        <f t="shared" ca="1" si="13"/>
        <v>-5.9003393939145811E-2</v>
      </c>
      <c r="Q56" s="2">
        <f t="shared" si="14"/>
        <v>34607.136599999998</v>
      </c>
      <c r="R56">
        <f t="shared" si="8"/>
        <v>0.26479999999719439</v>
      </c>
    </row>
    <row r="57" spans="1:19" ht="12.95" customHeight="1" x14ac:dyDescent="0.2">
      <c r="A57" s="25" t="s">
        <v>56</v>
      </c>
      <c r="B57" s="26" t="s">
        <v>35</v>
      </c>
      <c r="C57" s="25">
        <v>49632.540999999997</v>
      </c>
      <c r="D57" s="25" t="s">
        <v>57</v>
      </c>
      <c r="E57">
        <f t="shared" si="9"/>
        <v>16042.674752217004</v>
      </c>
      <c r="F57">
        <f t="shared" si="10"/>
        <v>16042.5</v>
      </c>
      <c r="G57">
        <f t="shared" si="11"/>
        <v>0.26799999999639113</v>
      </c>
      <c r="K57">
        <f t="shared" si="15"/>
        <v>0.26799999999639113</v>
      </c>
      <c r="O57">
        <f t="shared" ca="1" si="12"/>
        <v>0.26470154628442133</v>
      </c>
      <c r="P57">
        <f t="shared" ca="1" si="13"/>
        <v>-5.9020539225335941E-2</v>
      </c>
      <c r="Q57" s="2">
        <f t="shared" si="14"/>
        <v>34614.040999999997</v>
      </c>
      <c r="R57">
        <f t="shared" si="8"/>
        <v>0.26799999999639113</v>
      </c>
    </row>
    <row r="58" spans="1:19" ht="12.95" customHeight="1" x14ac:dyDescent="0.2">
      <c r="A58" s="25" t="s">
        <v>56</v>
      </c>
      <c r="B58" s="26" t="s">
        <v>35</v>
      </c>
      <c r="C58" s="25">
        <v>49639.440499999997</v>
      </c>
      <c r="D58" s="25" t="s">
        <v>57</v>
      </c>
      <c r="E58">
        <f t="shared" si="9"/>
        <v>16047.173643714135</v>
      </c>
      <c r="F58">
        <f t="shared" si="10"/>
        <v>16047</v>
      </c>
      <c r="G58">
        <f t="shared" si="11"/>
        <v>0.26629999999568099</v>
      </c>
      <c r="K58">
        <f t="shared" si="15"/>
        <v>0.26629999999568099</v>
      </c>
      <c r="O58">
        <f t="shared" ca="1" si="12"/>
        <v>0.26477366854478485</v>
      </c>
      <c r="P58">
        <f t="shared" ca="1" si="13"/>
        <v>-5.9037684511526065E-2</v>
      </c>
      <c r="Q58" s="2">
        <f t="shared" si="14"/>
        <v>34620.940499999997</v>
      </c>
      <c r="R58">
        <f t="shared" si="8"/>
        <v>0.26629999999568099</v>
      </c>
    </row>
    <row r="59" spans="1:19" ht="12.95" customHeight="1" x14ac:dyDescent="0.2">
      <c r="A59" s="25" t="s">
        <v>56</v>
      </c>
      <c r="B59" s="26" t="s">
        <v>35</v>
      </c>
      <c r="C59" s="25">
        <v>49646.342400000001</v>
      </c>
      <c r="D59" s="25" t="s">
        <v>57</v>
      </c>
      <c r="E59">
        <f t="shared" si="9"/>
        <v>16051.674100156495</v>
      </c>
      <c r="F59">
        <f t="shared" si="10"/>
        <v>16051.5</v>
      </c>
      <c r="G59">
        <f t="shared" si="11"/>
        <v>0.26699999999982538</v>
      </c>
      <c r="K59">
        <f t="shared" si="15"/>
        <v>0.26699999999982538</v>
      </c>
      <c r="O59">
        <f t="shared" ca="1" si="12"/>
        <v>0.26484579080514836</v>
      </c>
      <c r="P59">
        <f t="shared" ca="1" si="13"/>
        <v>-5.9054829797716195E-2</v>
      </c>
      <c r="Q59" s="2">
        <f t="shared" si="14"/>
        <v>34627.842400000001</v>
      </c>
      <c r="R59">
        <f t="shared" si="8"/>
        <v>0.26699999999982538</v>
      </c>
    </row>
    <row r="60" spans="1:19" ht="12.95" customHeight="1" x14ac:dyDescent="0.2">
      <c r="A60" s="25" t="s">
        <v>56</v>
      </c>
      <c r="B60" s="26" t="s">
        <v>35</v>
      </c>
      <c r="C60" s="25">
        <v>49662.4427</v>
      </c>
      <c r="D60" s="25" t="s">
        <v>57</v>
      </c>
      <c r="E60">
        <f t="shared" si="9"/>
        <v>16062.172470005216</v>
      </c>
      <c r="F60">
        <f t="shared" si="10"/>
        <v>16062</v>
      </c>
      <c r="G60">
        <f t="shared" si="11"/>
        <v>0.26450000000477303</v>
      </c>
      <c r="K60">
        <f t="shared" si="15"/>
        <v>0.26450000000477303</v>
      </c>
      <c r="O60">
        <f t="shared" ca="1" si="12"/>
        <v>0.26501407607932986</v>
      </c>
      <c r="P60">
        <f t="shared" ca="1" si="13"/>
        <v>-5.9094835465493163E-2</v>
      </c>
      <c r="Q60" s="2">
        <f t="shared" si="14"/>
        <v>34643.9427</v>
      </c>
      <c r="R60">
        <f t="shared" si="8"/>
        <v>0.26450000000477303</v>
      </c>
    </row>
    <row r="61" spans="1:19" ht="12.95" customHeight="1" x14ac:dyDescent="0.2">
      <c r="A61" s="25" t="s">
        <v>51</v>
      </c>
      <c r="B61" s="26">
        <v>0</v>
      </c>
      <c r="C61" s="25">
        <v>49692.351699999999</v>
      </c>
      <c r="D61" s="25">
        <v>2.9999999999999997E-4</v>
      </c>
      <c r="E61">
        <f t="shared" si="9"/>
        <v>16081.674947835159</v>
      </c>
      <c r="F61">
        <f t="shared" si="10"/>
        <v>16081.5</v>
      </c>
      <c r="G61">
        <f t="shared" si="11"/>
        <v>0.26829999999608845</v>
      </c>
      <c r="J61">
        <f>+G61</f>
        <v>0.26829999999608845</v>
      </c>
      <c r="O61">
        <f t="shared" ca="1" si="12"/>
        <v>0.2653266058742384</v>
      </c>
      <c r="P61">
        <f t="shared" ca="1" si="13"/>
        <v>-5.9169131705650392E-2</v>
      </c>
      <c r="Q61" s="2">
        <f t="shared" si="14"/>
        <v>34673.851699999999</v>
      </c>
      <c r="R61">
        <f t="shared" si="8"/>
        <v>0.26829999999608845</v>
      </c>
    </row>
    <row r="62" spans="1:19" ht="12.95" customHeight="1" x14ac:dyDescent="0.2">
      <c r="A62" s="46" t="s">
        <v>212</v>
      </c>
      <c r="B62" s="47" t="s">
        <v>42</v>
      </c>
      <c r="C62" s="46">
        <v>50152.432699999998</v>
      </c>
      <c r="D62" s="46" t="s">
        <v>69</v>
      </c>
      <c r="E62" s="27">
        <f t="shared" si="9"/>
        <v>16381.675599895669</v>
      </c>
      <c r="F62">
        <f t="shared" si="10"/>
        <v>16381.5</v>
      </c>
      <c r="G62">
        <f t="shared" si="11"/>
        <v>0.26929999999265419</v>
      </c>
      <c r="I62">
        <f t="shared" ref="I62:I69" si="16">+G62</f>
        <v>0.26929999999265419</v>
      </c>
      <c r="O62">
        <f t="shared" ca="1" si="12"/>
        <v>0.27013475656513902</v>
      </c>
      <c r="P62">
        <f t="shared" ca="1" si="13"/>
        <v>-6.0312150784992365E-2</v>
      </c>
      <c r="Q62" s="2">
        <f t="shared" si="14"/>
        <v>35133.932699999998</v>
      </c>
      <c r="R62">
        <f t="shared" si="8"/>
        <v>0.26929999999265419</v>
      </c>
    </row>
    <row r="63" spans="1:19" ht="12.95" customHeight="1" x14ac:dyDescent="0.2">
      <c r="A63" s="27" t="s">
        <v>36</v>
      </c>
      <c r="B63" s="23"/>
      <c r="C63" s="22">
        <v>50320.366000000002</v>
      </c>
      <c r="D63" s="22">
        <v>6.0000000000000001E-3</v>
      </c>
      <c r="E63">
        <f t="shared" si="9"/>
        <v>16491.178273343769</v>
      </c>
      <c r="F63">
        <f t="shared" si="10"/>
        <v>16491</v>
      </c>
      <c r="G63">
        <f t="shared" si="11"/>
        <v>0.27339999999821885</v>
      </c>
      <c r="I63">
        <f t="shared" si="16"/>
        <v>0.27339999999821885</v>
      </c>
      <c r="O63">
        <f t="shared" ca="1" si="12"/>
        <v>0.27188973156731777</v>
      </c>
      <c r="P63">
        <f t="shared" ca="1" si="13"/>
        <v>-6.0729352748952178E-2</v>
      </c>
      <c r="Q63" s="2">
        <f t="shared" si="14"/>
        <v>35301.866000000002</v>
      </c>
      <c r="R63">
        <f t="shared" si="8"/>
        <v>0.27339999999821885</v>
      </c>
    </row>
    <row r="64" spans="1:19" ht="12.95" customHeight="1" x14ac:dyDescent="0.2">
      <c r="A64" s="27" t="s">
        <v>37</v>
      </c>
      <c r="B64" s="23"/>
      <c r="C64" s="22">
        <v>50412.382100000003</v>
      </c>
      <c r="D64" s="22">
        <v>2.0000000000000001E-4</v>
      </c>
      <c r="E64">
        <f t="shared" si="9"/>
        <v>16551.17833854982</v>
      </c>
      <c r="F64">
        <f t="shared" si="10"/>
        <v>16551</v>
      </c>
      <c r="G64">
        <f t="shared" si="11"/>
        <v>0.27350000000296859</v>
      </c>
      <c r="I64">
        <f t="shared" si="16"/>
        <v>0.27350000000296859</v>
      </c>
      <c r="O64">
        <f t="shared" ca="1" si="12"/>
        <v>0.2728513617054979</v>
      </c>
      <c r="P64">
        <f t="shared" ca="1" si="13"/>
        <v>-6.0957956564820573E-2</v>
      </c>
      <c r="Q64" s="2">
        <f t="shared" si="14"/>
        <v>35393.882100000003</v>
      </c>
      <c r="R64">
        <f t="shared" si="8"/>
        <v>0.27350000000296859</v>
      </c>
    </row>
    <row r="65" spans="1:18" ht="12.95" customHeight="1" x14ac:dyDescent="0.2">
      <c r="A65" s="46" t="s">
        <v>224</v>
      </c>
      <c r="B65" s="47" t="s">
        <v>42</v>
      </c>
      <c r="C65" s="46">
        <v>50573.412600000003</v>
      </c>
      <c r="D65" s="46" t="s">
        <v>69</v>
      </c>
      <c r="E65" s="27">
        <f t="shared" si="9"/>
        <v>16656.179968701097</v>
      </c>
      <c r="F65">
        <f t="shared" si="10"/>
        <v>16656</v>
      </c>
      <c r="G65">
        <f t="shared" si="11"/>
        <v>0.2760000000052969</v>
      </c>
      <c r="I65">
        <f t="shared" si="16"/>
        <v>0.2760000000052969</v>
      </c>
      <c r="O65">
        <f t="shared" ca="1" si="12"/>
        <v>0.27453421444731307</v>
      </c>
      <c r="P65">
        <f t="shared" ca="1" si="13"/>
        <v>-6.135801324259027E-2</v>
      </c>
      <c r="Q65" s="2">
        <f t="shared" si="14"/>
        <v>35554.912600000003</v>
      </c>
      <c r="R65">
        <f t="shared" si="8"/>
        <v>0.2760000000052969</v>
      </c>
    </row>
    <row r="66" spans="1:18" ht="12.95" customHeight="1" x14ac:dyDescent="0.2">
      <c r="A66" s="27" t="s">
        <v>38</v>
      </c>
      <c r="B66" s="23"/>
      <c r="C66" s="22">
        <v>50642.436999999998</v>
      </c>
      <c r="D66" s="22">
        <v>4.0000000000000001E-3</v>
      </c>
      <c r="E66">
        <f t="shared" si="9"/>
        <v>16701.188054251434</v>
      </c>
      <c r="F66">
        <f t="shared" si="10"/>
        <v>16701</v>
      </c>
      <c r="G66">
        <f t="shared" si="11"/>
        <v>0.28839999999763677</v>
      </c>
      <c r="I66">
        <f t="shared" si="16"/>
        <v>0.28839999999763677</v>
      </c>
      <c r="O66">
        <f t="shared" ca="1" si="12"/>
        <v>0.27525543705094818</v>
      </c>
      <c r="P66">
        <f t="shared" ca="1" si="13"/>
        <v>-6.1529466104491559E-2</v>
      </c>
      <c r="Q66" s="2">
        <f t="shared" si="14"/>
        <v>35623.936999999998</v>
      </c>
      <c r="R66">
        <f t="shared" si="8"/>
        <v>0.28839999999763677</v>
      </c>
    </row>
    <row r="67" spans="1:18" ht="12.95" customHeight="1" x14ac:dyDescent="0.2">
      <c r="A67" s="46" t="s">
        <v>233</v>
      </c>
      <c r="B67" s="47" t="s">
        <v>42</v>
      </c>
      <c r="C67" s="46">
        <v>50665.426500000001</v>
      </c>
      <c r="D67" s="46" t="s">
        <v>69</v>
      </c>
      <c r="E67" s="27">
        <f t="shared" si="9"/>
        <v>16716.178599374023</v>
      </c>
      <c r="F67">
        <f t="shared" si="10"/>
        <v>16716</v>
      </c>
      <c r="G67">
        <f t="shared" si="11"/>
        <v>0.2739000000001397</v>
      </c>
      <c r="I67">
        <f t="shared" si="16"/>
        <v>0.2739000000001397</v>
      </c>
      <c r="O67">
        <f t="shared" ca="1" si="12"/>
        <v>0.2754958445854932</v>
      </c>
      <c r="P67">
        <f t="shared" ca="1" si="13"/>
        <v>-6.1586617058458665E-2</v>
      </c>
      <c r="Q67" s="2">
        <f t="shared" si="14"/>
        <v>35646.926500000001</v>
      </c>
      <c r="R67">
        <f t="shared" si="8"/>
        <v>0.2739000000001397</v>
      </c>
    </row>
    <row r="68" spans="1:18" ht="12.95" customHeight="1" x14ac:dyDescent="0.2">
      <c r="A68" s="27" t="s">
        <v>38</v>
      </c>
      <c r="B68" s="23"/>
      <c r="C68" s="22">
        <v>50665.434000000001</v>
      </c>
      <c r="D68" s="22">
        <v>4.0000000000000001E-3</v>
      </c>
      <c r="E68">
        <f t="shared" si="9"/>
        <v>16716.183489827858</v>
      </c>
      <c r="F68">
        <f t="shared" si="10"/>
        <v>16716</v>
      </c>
      <c r="G68">
        <f t="shared" si="11"/>
        <v>0.28139999999984866</v>
      </c>
      <c r="I68">
        <f t="shared" si="16"/>
        <v>0.28139999999984866</v>
      </c>
      <c r="O68">
        <f t="shared" ca="1" si="12"/>
        <v>0.2754958445854932</v>
      </c>
      <c r="P68">
        <f t="shared" ca="1" si="13"/>
        <v>-6.1586617058458665E-2</v>
      </c>
      <c r="Q68" s="2">
        <f t="shared" si="14"/>
        <v>35646.934000000001</v>
      </c>
      <c r="R68">
        <f t="shared" si="8"/>
        <v>0.28139999999984866</v>
      </c>
    </row>
    <row r="69" spans="1:18" ht="12.95" customHeight="1" x14ac:dyDescent="0.2">
      <c r="A69" s="46" t="s">
        <v>224</v>
      </c>
      <c r="B69" s="47" t="s">
        <v>42</v>
      </c>
      <c r="C69" s="46">
        <v>50688.432099999998</v>
      </c>
      <c r="D69" s="46" t="s">
        <v>69</v>
      </c>
      <c r="E69" s="27">
        <f t="shared" si="9"/>
        <v>16731.179642670839</v>
      </c>
      <c r="F69">
        <f t="shared" si="10"/>
        <v>16731</v>
      </c>
      <c r="G69">
        <f t="shared" si="11"/>
        <v>0.27549999999610009</v>
      </c>
      <c r="I69">
        <f t="shared" si="16"/>
        <v>0.27549999999610009</v>
      </c>
      <c r="O69">
        <f t="shared" ca="1" si="12"/>
        <v>0.27573625212003822</v>
      </c>
      <c r="P69">
        <f t="shared" ca="1" si="13"/>
        <v>-6.1643768012425756E-2</v>
      </c>
      <c r="Q69" s="2">
        <f t="shared" si="14"/>
        <v>35669.932099999998</v>
      </c>
      <c r="R69">
        <f t="shared" si="8"/>
        <v>0.27549999999610009</v>
      </c>
    </row>
    <row r="70" spans="1:18" ht="12.95" customHeight="1" x14ac:dyDescent="0.2">
      <c r="A70" s="46" t="s">
        <v>427</v>
      </c>
      <c r="B70" s="47" t="s">
        <v>42</v>
      </c>
      <c r="C70" s="46">
        <v>51141.616099999999</v>
      </c>
      <c r="D70" s="46" t="s">
        <v>69</v>
      </c>
      <c r="E70" s="27">
        <f t="shared" si="9"/>
        <v>17026.683033385496</v>
      </c>
      <c r="F70">
        <f t="shared" si="10"/>
        <v>17026.5</v>
      </c>
      <c r="G70">
        <f t="shared" si="11"/>
        <v>0.28070000000298023</v>
      </c>
      <c r="K70">
        <f>+G70</f>
        <v>0.28070000000298023</v>
      </c>
      <c r="O70">
        <f t="shared" ca="1" si="12"/>
        <v>0.28047228055057533</v>
      </c>
      <c r="P70">
        <f t="shared" ca="1" si="13"/>
        <v>-6.2769641805577592E-2</v>
      </c>
      <c r="Q70" s="2">
        <f t="shared" si="14"/>
        <v>36123.116099999999</v>
      </c>
      <c r="R70">
        <f t="shared" si="8"/>
        <v>0.28070000000298023</v>
      </c>
    </row>
    <row r="71" spans="1:18" ht="12.95" customHeight="1" x14ac:dyDescent="0.2">
      <c r="A71" s="46" t="s">
        <v>249</v>
      </c>
      <c r="B71" s="47" t="s">
        <v>42</v>
      </c>
      <c r="C71" s="46">
        <v>51270.4395</v>
      </c>
      <c r="D71" s="46" t="s">
        <v>69</v>
      </c>
      <c r="E71" s="27">
        <f t="shared" si="9"/>
        <v>17110.683685446009</v>
      </c>
      <c r="F71">
        <f t="shared" si="10"/>
        <v>17110.5</v>
      </c>
      <c r="G71">
        <f t="shared" si="11"/>
        <v>0.28169999999954598</v>
      </c>
      <c r="I71">
        <f>+G71</f>
        <v>0.28169999999954598</v>
      </c>
      <c r="O71">
        <f t="shared" ca="1" si="12"/>
        <v>0.2818185627440275</v>
      </c>
      <c r="P71">
        <f t="shared" ca="1" si="13"/>
        <v>-6.3089687147793352E-2</v>
      </c>
      <c r="Q71" s="2">
        <f t="shared" si="14"/>
        <v>36251.9395</v>
      </c>
      <c r="R71">
        <f t="shared" si="8"/>
        <v>0.28169999999954598</v>
      </c>
    </row>
    <row r="72" spans="1:18" ht="12.95" customHeight="1" x14ac:dyDescent="0.2">
      <c r="A72" s="27" t="s">
        <v>39</v>
      </c>
      <c r="B72" s="23" t="s">
        <v>35</v>
      </c>
      <c r="C72" s="22">
        <v>51362.4539</v>
      </c>
      <c r="D72" s="22">
        <v>6.9999999999999999E-4</v>
      </c>
      <c r="E72">
        <f t="shared" si="9"/>
        <v>17170.682642149193</v>
      </c>
      <c r="F72">
        <f t="shared" si="10"/>
        <v>17170.5</v>
      </c>
      <c r="G72">
        <f t="shared" si="11"/>
        <v>0.28009999999630963</v>
      </c>
      <c r="J72">
        <f>+G72</f>
        <v>0.28009999999630963</v>
      </c>
      <c r="O72">
        <f t="shared" ca="1" si="12"/>
        <v>0.28278019288220763</v>
      </c>
      <c r="P72">
        <f t="shared" ca="1" si="13"/>
        <v>-6.3318290963661747E-2</v>
      </c>
      <c r="Q72" s="2">
        <f t="shared" si="14"/>
        <v>36343.9539</v>
      </c>
      <c r="R72">
        <f t="shared" si="8"/>
        <v>0.28009999999630963</v>
      </c>
    </row>
    <row r="73" spans="1:18" ht="12.95" customHeight="1" x14ac:dyDescent="0.2">
      <c r="A73" s="46" t="s">
        <v>258</v>
      </c>
      <c r="B73" s="47" t="s">
        <v>42</v>
      </c>
      <c r="C73" s="46">
        <v>51362.468999999997</v>
      </c>
      <c r="D73" s="46" t="s">
        <v>69</v>
      </c>
      <c r="E73" s="27">
        <f t="shared" si="9"/>
        <v>17170.69248826291</v>
      </c>
      <c r="F73">
        <f t="shared" si="10"/>
        <v>17170.5</v>
      </c>
      <c r="G73">
        <f t="shared" si="11"/>
        <v>0.29519999999320135</v>
      </c>
      <c r="I73">
        <f>+G73</f>
        <v>0.29519999999320135</v>
      </c>
      <c r="O73">
        <f t="shared" ca="1" si="12"/>
        <v>0.28278019288220763</v>
      </c>
      <c r="P73">
        <f t="shared" ca="1" si="13"/>
        <v>-6.3318290963661747E-2</v>
      </c>
      <c r="Q73" s="2">
        <f t="shared" si="14"/>
        <v>36343.968999999997</v>
      </c>
      <c r="R73">
        <f t="shared" si="8"/>
        <v>0.29519999999320135</v>
      </c>
    </row>
    <row r="74" spans="1:18" ht="12.95" customHeight="1" x14ac:dyDescent="0.2">
      <c r="A74" s="46" t="s">
        <v>233</v>
      </c>
      <c r="B74" s="47" t="s">
        <v>42</v>
      </c>
      <c r="C74" s="46">
        <v>51668.413</v>
      </c>
      <c r="D74" s="46" t="s">
        <v>69</v>
      </c>
      <c r="E74" s="27">
        <f t="shared" si="9"/>
        <v>17370.186489306208</v>
      </c>
      <c r="F74">
        <f t="shared" si="10"/>
        <v>17370</v>
      </c>
      <c r="G74">
        <f t="shared" si="11"/>
        <v>0.28600000000005821</v>
      </c>
      <c r="I74">
        <f>+G74</f>
        <v>0.28600000000005821</v>
      </c>
      <c r="O74">
        <f t="shared" ca="1" si="12"/>
        <v>0.28597761309165654</v>
      </c>
      <c r="P74">
        <f t="shared" ca="1" si="13"/>
        <v>-6.4078398651424159E-2</v>
      </c>
      <c r="Q74" s="2">
        <f t="shared" si="14"/>
        <v>36649.913</v>
      </c>
      <c r="R74">
        <f t="shared" si="8"/>
        <v>0.28600000000005821</v>
      </c>
    </row>
    <row r="75" spans="1:18" ht="12.95" customHeight="1" x14ac:dyDescent="0.2">
      <c r="A75" s="27" t="s">
        <v>40</v>
      </c>
      <c r="B75" s="23" t="s">
        <v>35</v>
      </c>
      <c r="C75" s="22">
        <v>51739.730499999998</v>
      </c>
      <c r="D75" s="22">
        <v>1.4E-3</v>
      </c>
      <c r="E75" s="27">
        <f t="shared" si="9"/>
        <v>17416.689814814814</v>
      </c>
      <c r="F75">
        <f t="shared" si="10"/>
        <v>17416.5</v>
      </c>
      <c r="G75">
        <f t="shared" si="11"/>
        <v>0.29109999999491265</v>
      </c>
      <c r="K75">
        <f t="shared" ref="K75:K80" si="17">+G75</f>
        <v>0.29109999999491265</v>
      </c>
      <c r="O75">
        <f t="shared" ca="1" si="12"/>
        <v>0.28672287644874617</v>
      </c>
      <c r="P75">
        <f t="shared" ca="1" si="13"/>
        <v>-6.4255566608722156E-2</v>
      </c>
      <c r="Q75" s="2">
        <f t="shared" si="14"/>
        <v>36721.230499999998</v>
      </c>
      <c r="R75">
        <f t="shared" si="8"/>
        <v>0.29109999999491265</v>
      </c>
    </row>
    <row r="76" spans="1:18" ht="12.95" customHeight="1" x14ac:dyDescent="0.2">
      <c r="A76" s="46" t="s">
        <v>40</v>
      </c>
      <c r="B76" s="47" t="s">
        <v>42</v>
      </c>
      <c r="C76" s="46">
        <v>51868.550900000002</v>
      </c>
      <c r="D76" s="46" t="s">
        <v>69</v>
      </c>
      <c r="E76" s="27">
        <f t="shared" si="9"/>
        <v>17500.688510693795</v>
      </c>
      <c r="F76">
        <f t="shared" si="10"/>
        <v>17500.5</v>
      </c>
      <c r="G76">
        <f t="shared" si="11"/>
        <v>0.28910000000178115</v>
      </c>
      <c r="K76">
        <f t="shared" si="17"/>
        <v>0.28910000000178115</v>
      </c>
      <c r="O76">
        <f t="shared" ca="1" si="12"/>
        <v>0.28806915864219834</v>
      </c>
      <c r="P76">
        <f t="shared" ca="1" si="13"/>
        <v>-6.4575611950937917E-2</v>
      </c>
      <c r="Q76" s="2">
        <f t="shared" si="14"/>
        <v>36850.050900000002</v>
      </c>
      <c r="R76">
        <f t="shared" si="8"/>
        <v>0.28910000000178115</v>
      </c>
    </row>
    <row r="77" spans="1:18" ht="12.95" customHeight="1" x14ac:dyDescent="0.2">
      <c r="A77" s="27" t="s">
        <v>40</v>
      </c>
      <c r="B77" s="23" t="s">
        <v>35</v>
      </c>
      <c r="C77" s="22">
        <v>51868.550920000001</v>
      </c>
      <c r="D77" s="22">
        <v>1.4999999999999999E-4</v>
      </c>
      <c r="E77" s="27">
        <f t="shared" si="9"/>
        <v>17500.688523735003</v>
      </c>
      <c r="F77">
        <f t="shared" si="10"/>
        <v>17500.5</v>
      </c>
      <c r="G77">
        <f t="shared" si="11"/>
        <v>0.28912000000127591</v>
      </c>
      <c r="K77">
        <f t="shared" si="17"/>
        <v>0.28912000000127591</v>
      </c>
      <c r="O77">
        <f t="shared" ca="1" si="12"/>
        <v>0.28806915864219834</v>
      </c>
      <c r="P77">
        <f t="shared" ca="1" si="13"/>
        <v>-6.4575611950937917E-2</v>
      </c>
      <c r="Q77" s="2">
        <f t="shared" si="14"/>
        <v>36850.050920000001</v>
      </c>
      <c r="R77">
        <f t="shared" si="8"/>
        <v>0.28912000000127591</v>
      </c>
    </row>
    <row r="78" spans="1:18" ht="12.95" customHeight="1" x14ac:dyDescent="0.2">
      <c r="A78" s="27" t="s">
        <v>40</v>
      </c>
      <c r="B78" s="23" t="s">
        <v>35</v>
      </c>
      <c r="C78" s="22">
        <v>51914.559999999998</v>
      </c>
      <c r="D78" s="22">
        <v>4.0000000000000002E-4</v>
      </c>
      <c r="E78" s="27">
        <f t="shared" si="9"/>
        <v>17530.689227960353</v>
      </c>
      <c r="F78">
        <f t="shared" si="10"/>
        <v>17530.5</v>
      </c>
      <c r="G78">
        <f t="shared" si="11"/>
        <v>0.29019999999582069</v>
      </c>
      <c r="K78">
        <f t="shared" si="17"/>
        <v>0.29019999999582069</v>
      </c>
      <c r="O78">
        <f t="shared" ca="1" si="12"/>
        <v>0.28854997371128838</v>
      </c>
      <c r="P78">
        <f t="shared" ca="1" si="13"/>
        <v>-6.46899138588721E-2</v>
      </c>
      <c r="Q78" s="2">
        <f t="shared" si="14"/>
        <v>36896.06</v>
      </c>
      <c r="R78">
        <f t="shared" si="8"/>
        <v>0.29019999999582069</v>
      </c>
    </row>
    <row r="79" spans="1:18" ht="12.95" customHeight="1" x14ac:dyDescent="0.2">
      <c r="A79" s="27" t="s">
        <v>41</v>
      </c>
      <c r="B79" s="23" t="s">
        <v>35</v>
      </c>
      <c r="C79" s="22">
        <v>52084.791100000002</v>
      </c>
      <c r="D79" s="22">
        <v>4.0000000000000002E-4</v>
      </c>
      <c r="E79" s="27">
        <f t="shared" si="9"/>
        <v>17641.690206051124</v>
      </c>
      <c r="F79">
        <f t="shared" si="10"/>
        <v>17641.5</v>
      </c>
      <c r="G79">
        <f t="shared" si="11"/>
        <v>0.29170000000158325</v>
      </c>
      <c r="K79">
        <f t="shared" si="17"/>
        <v>0.29170000000158325</v>
      </c>
      <c r="O79">
        <f t="shared" ca="1" si="12"/>
        <v>0.29032898946692165</v>
      </c>
      <c r="P79">
        <f t="shared" ca="1" si="13"/>
        <v>-6.5112830918228642E-2</v>
      </c>
      <c r="Q79" s="2">
        <f t="shared" si="14"/>
        <v>37066.291100000002</v>
      </c>
      <c r="R79">
        <f t="shared" si="8"/>
        <v>0.29170000000158325</v>
      </c>
    </row>
    <row r="80" spans="1:18" ht="12.95" customHeight="1" x14ac:dyDescent="0.2">
      <c r="A80" s="27" t="s">
        <v>41</v>
      </c>
      <c r="B80" s="23" t="s">
        <v>42</v>
      </c>
      <c r="C80" s="22">
        <v>52091.690799999997</v>
      </c>
      <c r="D80" s="22">
        <v>2.9999999999999997E-4</v>
      </c>
      <c r="E80" s="27">
        <f t="shared" si="9"/>
        <v>17646.189227960353</v>
      </c>
      <c r="F80">
        <f t="shared" si="10"/>
        <v>17646</v>
      </c>
      <c r="G80">
        <f t="shared" si="11"/>
        <v>0.29019999999582069</v>
      </c>
      <c r="K80">
        <f t="shared" si="17"/>
        <v>0.29019999999582069</v>
      </c>
      <c r="O80">
        <f t="shared" ca="1" si="12"/>
        <v>0.29040111172728511</v>
      </c>
      <c r="P80">
        <f t="shared" ca="1" si="13"/>
        <v>-6.5129976204418766E-2</v>
      </c>
      <c r="Q80" s="2">
        <f t="shared" si="14"/>
        <v>37073.190799999997</v>
      </c>
      <c r="R80">
        <f t="shared" si="8"/>
        <v>0.29019999999582069</v>
      </c>
    </row>
    <row r="81" spans="1:18" ht="12.95" customHeight="1" x14ac:dyDescent="0.2">
      <c r="A81" s="22" t="s">
        <v>43</v>
      </c>
      <c r="B81" s="24"/>
      <c r="C81" s="22">
        <v>52197.510199999997</v>
      </c>
      <c r="D81" s="22">
        <v>1E-3</v>
      </c>
      <c r="E81" s="27">
        <f t="shared" si="9"/>
        <v>17715.189880020866</v>
      </c>
      <c r="F81">
        <f t="shared" si="10"/>
        <v>17715</v>
      </c>
      <c r="G81">
        <f t="shared" si="11"/>
        <v>0.2911999999996624</v>
      </c>
      <c r="J81">
        <f>+G81</f>
        <v>0.2911999999996624</v>
      </c>
      <c r="O81">
        <f t="shared" ca="1" si="12"/>
        <v>0.29150698638619227</v>
      </c>
      <c r="P81">
        <f t="shared" ca="1" si="13"/>
        <v>-6.5392870592667421E-2</v>
      </c>
      <c r="Q81" s="2">
        <f t="shared" si="14"/>
        <v>37179.010199999997</v>
      </c>
      <c r="R81">
        <f t="shared" si="8"/>
        <v>0.2911999999996624</v>
      </c>
    </row>
    <row r="82" spans="1:18" ht="12.95" customHeight="1" x14ac:dyDescent="0.2">
      <c r="A82" s="10" t="s">
        <v>55</v>
      </c>
      <c r="B82" s="23" t="s">
        <v>42</v>
      </c>
      <c r="C82" s="22">
        <v>52542.574399999998</v>
      </c>
      <c r="D82" s="22">
        <v>1E-4</v>
      </c>
      <c r="E82" s="27">
        <f t="shared" si="9"/>
        <v>17940.19261867501</v>
      </c>
      <c r="F82">
        <f t="shared" si="10"/>
        <v>17940</v>
      </c>
      <c r="G82">
        <f t="shared" si="11"/>
        <v>0.29540000000270084</v>
      </c>
      <c r="K82">
        <f>+G82</f>
        <v>0.29540000000270084</v>
      </c>
      <c r="O82">
        <f t="shared" ca="1" si="12"/>
        <v>0.29511309940436775</v>
      </c>
      <c r="P82">
        <f t="shared" ca="1" si="13"/>
        <v>-6.6250134902173893E-2</v>
      </c>
      <c r="Q82" s="2">
        <f t="shared" si="14"/>
        <v>37524.074399999998</v>
      </c>
      <c r="R82">
        <f t="shared" si="8"/>
        <v>0.29540000000270084</v>
      </c>
    </row>
    <row r="83" spans="1:18" ht="12.95" customHeight="1" x14ac:dyDescent="0.2">
      <c r="A83" s="27" t="s">
        <v>44</v>
      </c>
      <c r="B83" s="23"/>
      <c r="C83" s="22">
        <v>52556.376900000003</v>
      </c>
      <c r="D83" s="22">
        <v>5.0000000000000001E-3</v>
      </c>
      <c r="E83" s="27">
        <f t="shared" si="9"/>
        <v>17949.192683881065</v>
      </c>
      <c r="F83">
        <f t="shared" si="10"/>
        <v>17949</v>
      </c>
      <c r="G83">
        <f t="shared" si="11"/>
        <v>0.29550000000745058</v>
      </c>
      <c r="J83">
        <f>+G83</f>
        <v>0.29550000000745058</v>
      </c>
      <c r="O83">
        <f t="shared" ca="1" si="12"/>
        <v>0.29525734392509478</v>
      </c>
      <c r="P83">
        <f t="shared" ca="1" si="13"/>
        <v>-6.6284425474554154E-2</v>
      </c>
      <c r="Q83" s="2">
        <f t="shared" si="14"/>
        <v>37537.876900000003</v>
      </c>
      <c r="R83">
        <f t="shared" ref="R83:R104" si="18">G83</f>
        <v>0.29550000000745058</v>
      </c>
    </row>
    <row r="84" spans="1:18" ht="12.95" customHeight="1" x14ac:dyDescent="0.2">
      <c r="A84" s="10" t="s">
        <v>55</v>
      </c>
      <c r="B84" s="23" t="s">
        <v>42</v>
      </c>
      <c r="C84" s="22">
        <v>53232.702400000002</v>
      </c>
      <c r="D84" s="22">
        <v>1E-4</v>
      </c>
      <c r="E84" s="27">
        <f t="shared" si="9"/>
        <v>18390.197835159102</v>
      </c>
      <c r="F84">
        <f t="shared" si="10"/>
        <v>18390</v>
      </c>
      <c r="G84">
        <f t="shared" si="11"/>
        <v>0.30339999999705469</v>
      </c>
      <c r="K84">
        <f>+G84</f>
        <v>0.30339999999705469</v>
      </c>
      <c r="O84">
        <f t="shared" ca="1" si="12"/>
        <v>0.30232532544071866</v>
      </c>
      <c r="P84">
        <f t="shared" ca="1" si="13"/>
        <v>-6.7964663521186852E-2</v>
      </c>
      <c r="Q84" s="2">
        <f t="shared" si="14"/>
        <v>38214.202400000002</v>
      </c>
      <c r="R84">
        <f t="shared" si="18"/>
        <v>0.30339999999705469</v>
      </c>
    </row>
    <row r="85" spans="1:18" ht="12.95" customHeight="1" x14ac:dyDescent="0.2">
      <c r="A85" s="10" t="s">
        <v>45</v>
      </c>
      <c r="B85" s="23" t="s">
        <v>42</v>
      </c>
      <c r="C85" s="22">
        <v>53283.308499999999</v>
      </c>
      <c r="D85" s="22">
        <v>2.9999999999999997E-4</v>
      </c>
      <c r="E85" s="27">
        <f t="shared" ref="E85:E116" si="19">+(C85-C$7)/C$8</f>
        <v>18423.196074595722</v>
      </c>
      <c r="F85">
        <f t="shared" ref="F85:F116" si="20">ROUND(2*E85,0)/2</f>
        <v>18423</v>
      </c>
      <c r="G85">
        <f t="shared" ref="G85:G116" si="21">+C85-(C$7+F85*C$8)</f>
        <v>0.30069999999977881</v>
      </c>
      <c r="K85">
        <f>+G85</f>
        <v>0.30069999999977881</v>
      </c>
      <c r="O85">
        <f t="shared" ref="O85:O116" ca="1" si="22">+C$11+C$12*$F85</f>
        <v>0.30285422201671774</v>
      </c>
      <c r="P85">
        <f t="shared" ref="P85:P116" ca="1" si="23">+D$11+D$12*$F85</f>
        <v>-6.8090395619914465E-2</v>
      </c>
      <c r="Q85" s="2">
        <f t="shared" ref="Q85:Q116" si="24">+C85-15018.5</f>
        <v>38264.808499999999</v>
      </c>
      <c r="R85">
        <f t="shared" si="18"/>
        <v>0.30069999999977881</v>
      </c>
    </row>
    <row r="86" spans="1:18" ht="12.95" customHeight="1" x14ac:dyDescent="0.2">
      <c r="A86" s="10" t="s">
        <v>46</v>
      </c>
      <c r="B86" s="24"/>
      <c r="C86" s="22">
        <v>53683.582799999996</v>
      </c>
      <c r="D86" s="22">
        <v>6.9999999999999999E-4</v>
      </c>
      <c r="E86" s="27">
        <f t="shared" si="19"/>
        <v>18684.199139280121</v>
      </c>
      <c r="F86">
        <f t="shared" si="20"/>
        <v>18684</v>
      </c>
      <c r="G86">
        <f t="shared" si="21"/>
        <v>0.30539999999746215</v>
      </c>
      <c r="J86">
        <f>+G86</f>
        <v>0.30539999999746215</v>
      </c>
      <c r="O86">
        <f t="shared" ca="1" si="22"/>
        <v>0.3070373131178013</v>
      </c>
      <c r="P86">
        <f t="shared" ca="1" si="23"/>
        <v>-6.908482221894198E-2</v>
      </c>
      <c r="Q86" s="2">
        <f t="shared" si="24"/>
        <v>38665.082799999996</v>
      </c>
      <c r="R86">
        <f t="shared" si="18"/>
        <v>0.30539999999746215</v>
      </c>
    </row>
    <row r="87" spans="1:18" ht="12.95" customHeight="1" x14ac:dyDescent="0.2">
      <c r="A87" s="46" t="s">
        <v>426</v>
      </c>
      <c r="B87" s="47" t="s">
        <v>42</v>
      </c>
      <c r="C87" s="46">
        <v>54304.699099999998</v>
      </c>
      <c r="D87" s="46" t="s">
        <v>69</v>
      </c>
      <c r="E87" s="27">
        <f t="shared" si="19"/>
        <v>19089.204551382365</v>
      </c>
      <c r="F87">
        <f t="shared" si="20"/>
        <v>19089</v>
      </c>
      <c r="G87">
        <f t="shared" si="21"/>
        <v>0.31369999999878928</v>
      </c>
      <c r="I87">
        <f>+G87</f>
        <v>0.31369999999878928</v>
      </c>
      <c r="O87">
        <f t="shared" ca="1" si="22"/>
        <v>0.31352831655051711</v>
      </c>
      <c r="P87">
        <f t="shared" ca="1" si="23"/>
        <v>-7.0627897976053636E-2</v>
      </c>
      <c r="Q87" s="2">
        <f t="shared" si="24"/>
        <v>39286.199099999998</v>
      </c>
      <c r="R87">
        <f t="shared" si="18"/>
        <v>0.31369999999878928</v>
      </c>
    </row>
    <row r="88" spans="1:18" ht="12.95" customHeight="1" x14ac:dyDescent="0.2">
      <c r="A88" s="46" t="s">
        <v>426</v>
      </c>
      <c r="B88" s="47" t="s">
        <v>42</v>
      </c>
      <c r="C88" s="46">
        <v>54320.800900000002</v>
      </c>
      <c r="D88" s="46" t="s">
        <v>69</v>
      </c>
      <c r="E88" s="27">
        <f t="shared" si="19"/>
        <v>19099.703899321859</v>
      </c>
      <c r="F88">
        <f t="shared" si="20"/>
        <v>19099.5</v>
      </c>
      <c r="G88">
        <f t="shared" si="21"/>
        <v>0.31270000000222353</v>
      </c>
      <c r="I88">
        <f>+G88</f>
        <v>0.31270000000222353</v>
      </c>
      <c r="O88">
        <f t="shared" ca="1" si="22"/>
        <v>0.31369660182469866</v>
      </c>
      <c r="P88">
        <f t="shared" ca="1" si="23"/>
        <v>-7.0667903643830604E-2</v>
      </c>
      <c r="Q88" s="2">
        <f t="shared" si="24"/>
        <v>39302.300900000002</v>
      </c>
      <c r="R88">
        <f t="shared" si="18"/>
        <v>0.31270000000222353</v>
      </c>
    </row>
    <row r="89" spans="1:18" ht="12.95" customHeight="1" x14ac:dyDescent="0.2">
      <c r="A89" s="46" t="s">
        <v>426</v>
      </c>
      <c r="B89" s="47" t="s">
        <v>42</v>
      </c>
      <c r="C89" s="46">
        <v>54334.606699999997</v>
      </c>
      <c r="D89" s="46" t="s">
        <v>69</v>
      </c>
      <c r="E89" s="27">
        <f t="shared" si="19"/>
        <v>19108.706116327594</v>
      </c>
      <c r="F89">
        <f t="shared" si="20"/>
        <v>19108.5</v>
      </c>
      <c r="G89">
        <f t="shared" si="21"/>
        <v>0.31609999999636784</v>
      </c>
      <c r="I89">
        <f>+G89</f>
        <v>0.31609999999636784</v>
      </c>
      <c r="O89">
        <f t="shared" ca="1" si="22"/>
        <v>0.31384084634542564</v>
      </c>
      <c r="P89">
        <f t="shared" ca="1" si="23"/>
        <v>-7.0702194216210865E-2</v>
      </c>
      <c r="Q89" s="2">
        <f t="shared" si="24"/>
        <v>39316.106699999997</v>
      </c>
      <c r="R89">
        <f t="shared" si="18"/>
        <v>0.31609999999636784</v>
      </c>
    </row>
    <row r="90" spans="1:18" ht="12.95" customHeight="1" x14ac:dyDescent="0.2">
      <c r="A90" s="22" t="s">
        <v>47</v>
      </c>
      <c r="B90" s="23" t="s">
        <v>42</v>
      </c>
      <c r="C90" s="22">
        <v>54387.514799999997</v>
      </c>
      <c r="D90" s="22">
        <v>1E-4</v>
      </c>
      <c r="E90" s="27">
        <f t="shared" si="19"/>
        <v>19143.205399061029</v>
      </c>
      <c r="F90">
        <f t="shared" si="20"/>
        <v>19143</v>
      </c>
      <c r="G90">
        <f t="shared" si="21"/>
        <v>0.31499999999505235</v>
      </c>
      <c r="J90">
        <f>+G90</f>
        <v>0.31499999999505235</v>
      </c>
      <c r="O90">
        <f t="shared" ca="1" si="22"/>
        <v>0.31439378367487925</v>
      </c>
      <c r="P90">
        <f t="shared" ca="1" si="23"/>
        <v>-7.0833641410335199E-2</v>
      </c>
      <c r="Q90" s="2">
        <f t="shared" si="24"/>
        <v>39369.014799999997</v>
      </c>
      <c r="R90">
        <f t="shared" si="18"/>
        <v>0.31499999999505235</v>
      </c>
    </row>
    <row r="91" spans="1:18" ht="12.95" customHeight="1" x14ac:dyDescent="0.2">
      <c r="A91" s="10" t="s">
        <v>55</v>
      </c>
      <c r="B91" s="23" t="s">
        <v>42</v>
      </c>
      <c r="C91" s="22">
        <v>54396.715199999999</v>
      </c>
      <c r="D91" s="22">
        <v>1E-4</v>
      </c>
      <c r="E91" s="27">
        <f t="shared" si="19"/>
        <v>19149.204616588417</v>
      </c>
      <c r="F91">
        <f t="shared" si="20"/>
        <v>19149</v>
      </c>
      <c r="G91">
        <f t="shared" si="21"/>
        <v>0.31379999999626307</v>
      </c>
      <c r="K91">
        <f t="shared" ref="K91:K95" si="25">+G91</f>
        <v>0.31379999999626307</v>
      </c>
      <c r="O91">
        <f t="shared" ca="1" si="22"/>
        <v>0.31448994668869723</v>
      </c>
      <c r="P91">
        <f t="shared" ca="1" si="23"/>
        <v>-7.085650179192203E-2</v>
      </c>
      <c r="Q91" s="2">
        <f t="shared" si="24"/>
        <v>39378.215199999999</v>
      </c>
      <c r="R91">
        <f t="shared" si="18"/>
        <v>0.31379999999626307</v>
      </c>
    </row>
    <row r="92" spans="1:18" ht="12.95" customHeight="1" x14ac:dyDescent="0.2">
      <c r="A92" s="46" t="s">
        <v>426</v>
      </c>
      <c r="B92" s="47" t="s">
        <v>42</v>
      </c>
      <c r="C92" s="46">
        <v>54403.619599999998</v>
      </c>
      <c r="D92" s="46" t="s">
        <v>62</v>
      </c>
      <c r="E92" s="27">
        <f t="shared" si="19"/>
        <v>19153.706703182055</v>
      </c>
      <c r="F92">
        <f t="shared" si="20"/>
        <v>19153.5</v>
      </c>
      <c r="G92">
        <f t="shared" si="21"/>
        <v>0.31700000000273576</v>
      </c>
      <c r="K92">
        <f t="shared" si="25"/>
        <v>0.31700000000273576</v>
      </c>
      <c r="O92">
        <f t="shared" ca="1" si="22"/>
        <v>0.31456206894906075</v>
      </c>
      <c r="P92">
        <f t="shared" ca="1" si="23"/>
        <v>-7.0873647078112167E-2</v>
      </c>
      <c r="Q92" s="2">
        <f t="shared" si="24"/>
        <v>39385.119599999998</v>
      </c>
      <c r="R92">
        <f t="shared" si="18"/>
        <v>0.31700000000273576</v>
      </c>
    </row>
    <row r="93" spans="1:18" ht="12.95" customHeight="1" x14ac:dyDescent="0.2">
      <c r="A93" s="46" t="s">
        <v>426</v>
      </c>
      <c r="B93" s="47" t="s">
        <v>42</v>
      </c>
      <c r="C93" s="46">
        <v>54419.720800000003</v>
      </c>
      <c r="D93" s="46" t="s">
        <v>62</v>
      </c>
      <c r="E93" s="27">
        <f t="shared" si="19"/>
        <v>19164.20565988524</v>
      </c>
      <c r="F93">
        <f t="shared" si="20"/>
        <v>19164</v>
      </c>
      <c r="G93">
        <f t="shared" si="21"/>
        <v>0.31539999999949941</v>
      </c>
      <c r="K93">
        <f t="shared" si="25"/>
        <v>0.31539999999949941</v>
      </c>
      <c r="O93">
        <f t="shared" ca="1" si="22"/>
        <v>0.31473035422324225</v>
      </c>
      <c r="P93">
        <f t="shared" ca="1" si="23"/>
        <v>-7.0913652745889136E-2</v>
      </c>
      <c r="Q93" s="2">
        <f t="shared" si="24"/>
        <v>39401.220800000003</v>
      </c>
      <c r="R93">
        <f t="shared" si="18"/>
        <v>0.31539999999949941</v>
      </c>
    </row>
    <row r="94" spans="1:18" ht="12.95" customHeight="1" x14ac:dyDescent="0.2">
      <c r="A94" s="46" t="s">
        <v>426</v>
      </c>
      <c r="B94" s="47" t="s">
        <v>42</v>
      </c>
      <c r="C94" s="46">
        <v>54479.528700000003</v>
      </c>
      <c r="D94" s="46" t="s">
        <v>62</v>
      </c>
      <c r="E94" s="27">
        <f t="shared" si="19"/>
        <v>19203.204029733959</v>
      </c>
      <c r="F94">
        <f t="shared" si="20"/>
        <v>19203</v>
      </c>
      <c r="G94">
        <f t="shared" si="21"/>
        <v>0.31289999999717111</v>
      </c>
      <c r="K94">
        <f t="shared" si="25"/>
        <v>0.31289999999717111</v>
      </c>
      <c r="O94">
        <f t="shared" ca="1" si="22"/>
        <v>0.31535541381305937</v>
      </c>
      <c r="P94">
        <f t="shared" ca="1" si="23"/>
        <v>-7.1062245226203594E-2</v>
      </c>
      <c r="Q94" s="2">
        <f t="shared" si="24"/>
        <v>39461.028700000003</v>
      </c>
      <c r="R94">
        <f t="shared" si="18"/>
        <v>0.31289999999717111</v>
      </c>
    </row>
    <row r="95" spans="1:18" ht="12.95" customHeight="1" x14ac:dyDescent="0.2">
      <c r="A95" s="10" t="s">
        <v>55</v>
      </c>
      <c r="B95" s="23" t="s">
        <v>42</v>
      </c>
      <c r="C95" s="22">
        <v>54626.757799999999</v>
      </c>
      <c r="D95" s="22">
        <v>1E-4</v>
      </c>
      <c r="E95" s="27">
        <f t="shared" si="19"/>
        <v>19299.206311945749</v>
      </c>
      <c r="F95">
        <f t="shared" si="20"/>
        <v>19299</v>
      </c>
      <c r="G95">
        <f t="shared" si="21"/>
        <v>0.31640000000334112</v>
      </c>
      <c r="K95">
        <f t="shared" si="25"/>
        <v>0.31640000000334112</v>
      </c>
      <c r="O95">
        <f t="shared" ca="1" si="22"/>
        <v>0.31689402203414757</v>
      </c>
      <c r="P95">
        <f t="shared" ca="1" si="23"/>
        <v>-7.1428011331593017E-2</v>
      </c>
      <c r="Q95" s="2">
        <f t="shared" si="24"/>
        <v>39608.257799999999</v>
      </c>
      <c r="R95">
        <f t="shared" si="18"/>
        <v>0.31640000000334112</v>
      </c>
    </row>
    <row r="96" spans="1:18" ht="12.95" customHeight="1" x14ac:dyDescent="0.2">
      <c r="A96" s="46" t="s">
        <v>426</v>
      </c>
      <c r="B96" s="47" t="s">
        <v>42</v>
      </c>
      <c r="C96" s="46">
        <v>54649.761899999998</v>
      </c>
      <c r="D96" s="46" t="s">
        <v>69</v>
      </c>
      <c r="E96" s="27">
        <f t="shared" si="19"/>
        <v>19314.206377151797</v>
      </c>
      <c r="F96">
        <f t="shared" si="20"/>
        <v>19314</v>
      </c>
      <c r="G96">
        <f t="shared" si="21"/>
        <v>0.31650000000081491</v>
      </c>
      <c r="I96">
        <f>+G96</f>
        <v>0.31650000000081491</v>
      </c>
      <c r="O96">
        <f t="shared" ca="1" si="22"/>
        <v>0.31713442956869259</v>
      </c>
      <c r="P96">
        <f t="shared" ca="1" si="23"/>
        <v>-7.1485162285560122E-2</v>
      </c>
      <c r="Q96" s="2">
        <f t="shared" si="24"/>
        <v>39631.261899999998</v>
      </c>
      <c r="R96">
        <f t="shared" si="18"/>
        <v>0.31650000000081491</v>
      </c>
    </row>
    <row r="97" spans="1:19" ht="12.95" customHeight="1" x14ac:dyDescent="0.2">
      <c r="A97" s="46" t="s">
        <v>363</v>
      </c>
      <c r="B97" s="47" t="s">
        <v>42</v>
      </c>
      <c r="C97" s="46">
        <v>54700.371299999999</v>
      </c>
      <c r="D97" s="46" t="s">
        <v>69</v>
      </c>
      <c r="E97" s="27">
        <f t="shared" si="19"/>
        <v>19347.206768388107</v>
      </c>
      <c r="F97">
        <f t="shared" si="20"/>
        <v>19347</v>
      </c>
      <c r="G97">
        <f t="shared" si="21"/>
        <v>0.31710000000020955</v>
      </c>
      <c r="I97">
        <f>+G97</f>
        <v>0.31710000000020955</v>
      </c>
      <c r="O97">
        <f t="shared" ca="1" si="22"/>
        <v>0.31766332614469167</v>
      </c>
      <c r="P97">
        <f t="shared" ca="1" si="23"/>
        <v>-7.1610894384287735E-2</v>
      </c>
      <c r="Q97" s="2">
        <f t="shared" si="24"/>
        <v>39681.871299999999</v>
      </c>
      <c r="R97">
        <f t="shared" si="18"/>
        <v>0.31710000000020955</v>
      </c>
    </row>
    <row r="98" spans="1:19" ht="12.95" customHeight="1" x14ac:dyDescent="0.2">
      <c r="A98" s="46" t="s">
        <v>426</v>
      </c>
      <c r="B98" s="47" t="s">
        <v>42</v>
      </c>
      <c r="C98" s="46">
        <v>54732.577599999997</v>
      </c>
      <c r="D98" s="46" t="s">
        <v>69</v>
      </c>
      <c r="E98" s="27">
        <f t="shared" si="19"/>
        <v>19368.207224830461</v>
      </c>
      <c r="F98">
        <f t="shared" si="20"/>
        <v>19368</v>
      </c>
      <c r="G98">
        <f t="shared" si="21"/>
        <v>0.31779999999707798</v>
      </c>
      <c r="I98">
        <f>+G98</f>
        <v>0.31779999999707798</v>
      </c>
      <c r="O98">
        <f t="shared" ca="1" si="22"/>
        <v>0.31799989669305467</v>
      </c>
      <c r="P98">
        <f t="shared" ca="1" si="23"/>
        <v>-7.1690905719841672E-2</v>
      </c>
      <c r="Q98" s="2">
        <f t="shared" si="24"/>
        <v>39714.077599999997</v>
      </c>
      <c r="R98">
        <f t="shared" si="18"/>
        <v>0.31779999999707798</v>
      </c>
    </row>
    <row r="99" spans="1:19" ht="12.95" customHeight="1" x14ac:dyDescent="0.2">
      <c r="A99" s="46" t="s">
        <v>426</v>
      </c>
      <c r="B99" s="47" t="s">
        <v>42</v>
      </c>
      <c r="C99" s="46">
        <v>54741.779399999999</v>
      </c>
      <c r="D99" s="46" t="s">
        <v>69</v>
      </c>
      <c r="E99" s="27">
        <f t="shared" si="19"/>
        <v>19374.207355242565</v>
      </c>
      <c r="F99">
        <f t="shared" si="20"/>
        <v>19374</v>
      </c>
      <c r="G99">
        <f t="shared" si="21"/>
        <v>0.31799999999930151</v>
      </c>
      <c r="I99">
        <f>+G99</f>
        <v>0.31799999999930151</v>
      </c>
      <c r="O99">
        <f t="shared" ca="1" si="22"/>
        <v>0.31809605970687271</v>
      </c>
      <c r="P99">
        <f t="shared" ca="1" si="23"/>
        <v>-7.1713766101428517E-2</v>
      </c>
      <c r="Q99" s="2">
        <f t="shared" si="24"/>
        <v>39723.279399999999</v>
      </c>
      <c r="R99">
        <f t="shared" si="18"/>
        <v>0.31799999999930151</v>
      </c>
    </row>
    <row r="100" spans="1:19" ht="12.95" customHeight="1" x14ac:dyDescent="0.2">
      <c r="A100" s="46" t="s">
        <v>377</v>
      </c>
      <c r="B100" s="47" t="s">
        <v>42</v>
      </c>
      <c r="C100" s="46">
        <v>54819.991800000003</v>
      </c>
      <c r="D100" s="46" t="s">
        <v>69</v>
      </c>
      <c r="E100" s="27">
        <f t="shared" si="19"/>
        <v>19425.206572769956</v>
      </c>
      <c r="F100">
        <f t="shared" si="20"/>
        <v>19425</v>
      </c>
      <c r="G100">
        <f t="shared" si="21"/>
        <v>0.31680000000051223</v>
      </c>
      <c r="I100">
        <f>+G100</f>
        <v>0.31680000000051223</v>
      </c>
      <c r="O100">
        <f t="shared" ca="1" si="22"/>
        <v>0.31891344532432581</v>
      </c>
      <c r="P100">
        <f t="shared" ca="1" si="23"/>
        <v>-7.1908079344916651E-2</v>
      </c>
      <c r="Q100" s="2">
        <f t="shared" si="24"/>
        <v>39801.491800000003</v>
      </c>
      <c r="R100">
        <f t="shared" si="18"/>
        <v>0.31680000000051223</v>
      </c>
    </row>
    <row r="101" spans="1:19" ht="12.95" customHeight="1" x14ac:dyDescent="0.2">
      <c r="A101" s="10" t="s">
        <v>55</v>
      </c>
      <c r="B101" s="23" t="s">
        <v>42</v>
      </c>
      <c r="C101" s="22">
        <v>55077.640399999997</v>
      </c>
      <c r="D101" s="22">
        <v>2.0000000000000001E-4</v>
      </c>
      <c r="E101" s="27">
        <f t="shared" si="19"/>
        <v>19593.209050599893</v>
      </c>
      <c r="F101">
        <f t="shared" si="20"/>
        <v>19593</v>
      </c>
      <c r="G101">
        <f t="shared" si="21"/>
        <v>0.3205999999991036</v>
      </c>
      <c r="K101">
        <f>+G101</f>
        <v>0.3205999999991036</v>
      </c>
      <c r="O101">
        <f t="shared" ca="1" si="22"/>
        <v>0.32160600971123016</v>
      </c>
      <c r="P101">
        <f t="shared" ca="1" si="23"/>
        <v>-7.2548170029348144E-2</v>
      </c>
      <c r="Q101" s="2">
        <f t="shared" si="24"/>
        <v>40059.140399999997</v>
      </c>
      <c r="R101">
        <f t="shared" si="18"/>
        <v>0.3205999999991036</v>
      </c>
    </row>
    <row r="102" spans="1:19" ht="12.95" customHeight="1" x14ac:dyDescent="0.2">
      <c r="A102" s="28" t="s">
        <v>48</v>
      </c>
      <c r="B102" s="24" t="s">
        <v>35</v>
      </c>
      <c r="C102" s="29">
        <v>55176.559800000003</v>
      </c>
      <c r="D102" s="29">
        <v>5.9999999999999995E-4</v>
      </c>
      <c r="E102" s="27">
        <f t="shared" si="19"/>
        <v>19657.710485133022</v>
      </c>
      <c r="F102">
        <f t="shared" si="20"/>
        <v>19657.5</v>
      </c>
      <c r="G102">
        <f t="shared" si="21"/>
        <v>0.32280000000173459</v>
      </c>
      <c r="K102">
        <f>+G102</f>
        <v>0.32280000000173459</v>
      </c>
      <c r="O102">
        <f t="shared" ca="1" si="22"/>
        <v>0.3226397621097738</v>
      </c>
      <c r="P102">
        <f t="shared" ca="1" si="23"/>
        <v>-7.2793919131406676E-2</v>
      </c>
      <c r="Q102" s="2">
        <f t="shared" si="24"/>
        <v>40158.059800000003</v>
      </c>
      <c r="R102">
        <f t="shared" si="18"/>
        <v>0.32280000000173459</v>
      </c>
    </row>
    <row r="103" spans="1:19" ht="12.95" customHeight="1" x14ac:dyDescent="0.2">
      <c r="A103" s="28" t="s">
        <v>48</v>
      </c>
      <c r="B103" s="24" t="s">
        <v>42</v>
      </c>
      <c r="C103" s="29">
        <v>55431.905500000001</v>
      </c>
      <c r="D103" s="29">
        <v>2.0000000000000001E-4</v>
      </c>
      <c r="E103" s="27">
        <f t="shared" si="19"/>
        <v>19824.211332811687</v>
      </c>
      <c r="F103">
        <f t="shared" si="20"/>
        <v>19824</v>
      </c>
      <c r="G103">
        <f t="shared" si="21"/>
        <v>0.32410000000527361</v>
      </c>
      <c r="K103">
        <f>+G103</f>
        <v>0.32410000000527361</v>
      </c>
      <c r="O103">
        <f t="shared" ca="1" si="22"/>
        <v>0.32530828574322362</v>
      </c>
      <c r="P103">
        <f t="shared" ca="1" si="23"/>
        <v>-7.3428294720441462E-2</v>
      </c>
      <c r="Q103" s="2">
        <f t="shared" si="24"/>
        <v>40413.405500000001</v>
      </c>
      <c r="R103">
        <f t="shared" si="18"/>
        <v>0.32410000000527361</v>
      </c>
    </row>
    <row r="104" spans="1:19" ht="12.95" customHeight="1" x14ac:dyDescent="0.2">
      <c r="A104" s="28" t="s">
        <v>48</v>
      </c>
      <c r="B104" s="24" t="s">
        <v>42</v>
      </c>
      <c r="C104" s="29">
        <v>55468.713100000001</v>
      </c>
      <c r="D104" s="29">
        <v>2.0000000000000001E-4</v>
      </c>
      <c r="E104" s="27">
        <f t="shared" si="19"/>
        <v>19848.212115284299</v>
      </c>
      <c r="F104">
        <f t="shared" si="20"/>
        <v>19848</v>
      </c>
      <c r="G104">
        <f t="shared" si="21"/>
        <v>0.32530000000406289</v>
      </c>
      <c r="K104">
        <f>+G104</f>
        <v>0.32530000000406289</v>
      </c>
      <c r="O104">
        <f t="shared" ca="1" si="22"/>
        <v>0.32569293779849567</v>
      </c>
      <c r="P104">
        <f t="shared" ca="1" si="23"/>
        <v>-7.3519736246788828E-2</v>
      </c>
      <c r="Q104" s="2">
        <f t="shared" si="24"/>
        <v>40450.213100000001</v>
      </c>
      <c r="R104">
        <f t="shared" si="18"/>
        <v>0.32530000000406289</v>
      </c>
    </row>
    <row r="105" spans="1:19" ht="12.95" customHeight="1" x14ac:dyDescent="0.2">
      <c r="A105" s="28" t="s">
        <v>48</v>
      </c>
      <c r="B105" s="24" t="s">
        <v>35</v>
      </c>
      <c r="C105" s="29">
        <v>55469.884599999998</v>
      </c>
      <c r="D105" s="29">
        <v>2.9999999999999997E-4</v>
      </c>
      <c r="E105" s="27">
        <f t="shared" si="19"/>
        <v>19848.976004173186</v>
      </c>
      <c r="F105">
        <f t="shared" si="20"/>
        <v>19849</v>
      </c>
      <c r="G105">
        <f t="shared" si="21"/>
        <v>-3.6800000001676381E-2</v>
      </c>
      <c r="K105">
        <f>+G105</f>
        <v>-3.6800000001676381E-2</v>
      </c>
      <c r="O105">
        <f t="shared" ca="1" si="22"/>
        <v>0.32570896496746538</v>
      </c>
      <c r="P105">
        <f t="shared" ca="1" si="23"/>
        <v>-7.3523546310386628E-2</v>
      </c>
      <c r="Q105" s="2">
        <f t="shared" si="24"/>
        <v>40451.384599999998</v>
      </c>
      <c r="S105">
        <f>G105</f>
        <v>-3.6800000001676381E-2</v>
      </c>
    </row>
    <row r="106" spans="1:19" ht="12.95" customHeight="1" x14ac:dyDescent="0.2">
      <c r="A106" s="25" t="s">
        <v>52</v>
      </c>
      <c r="B106" s="26" t="s">
        <v>42</v>
      </c>
      <c r="C106" s="25">
        <v>55482.513599999998</v>
      </c>
      <c r="D106" s="25">
        <v>1E-4</v>
      </c>
      <c r="E106" s="27">
        <f t="shared" si="19"/>
        <v>19857.210876369325</v>
      </c>
      <c r="F106">
        <f t="shared" si="20"/>
        <v>19857</v>
      </c>
      <c r="G106">
        <f t="shared" si="21"/>
        <v>0.32340000000112923</v>
      </c>
      <c r="J106">
        <f>+G106</f>
        <v>0.32340000000112923</v>
      </c>
      <c r="O106">
        <f t="shared" ca="1" si="22"/>
        <v>0.32583718231922271</v>
      </c>
      <c r="P106">
        <f t="shared" ca="1" si="23"/>
        <v>-7.3554026819169074E-2</v>
      </c>
      <c r="Q106" s="2">
        <f t="shared" si="24"/>
        <v>40464.013599999998</v>
      </c>
      <c r="R106">
        <f t="shared" ref="R106:R122" si="26">G106</f>
        <v>0.32340000000112923</v>
      </c>
    </row>
    <row r="107" spans="1:19" ht="12.95" customHeight="1" x14ac:dyDescent="0.2">
      <c r="A107" s="10" t="s">
        <v>59</v>
      </c>
      <c r="B107" s="65"/>
      <c r="C107" s="22">
        <v>55482.514499999997</v>
      </c>
      <c r="D107" s="22">
        <v>3.2000000000000002E-3</v>
      </c>
      <c r="E107" s="27">
        <f t="shared" si="19"/>
        <v>19857.211463223786</v>
      </c>
      <c r="F107">
        <f t="shared" si="20"/>
        <v>19857</v>
      </c>
      <c r="G107">
        <f t="shared" si="21"/>
        <v>0.32430000000022119</v>
      </c>
      <c r="J107">
        <f>+G107</f>
        <v>0.32430000000022119</v>
      </c>
      <c r="O107">
        <f t="shared" ca="1" si="22"/>
        <v>0.32583718231922271</v>
      </c>
      <c r="P107">
        <f t="shared" ca="1" si="23"/>
        <v>-7.3554026819169074E-2</v>
      </c>
      <c r="Q107" s="2">
        <f t="shared" si="24"/>
        <v>40464.014499999997</v>
      </c>
      <c r="R107">
        <f t="shared" si="26"/>
        <v>0.32430000000022119</v>
      </c>
    </row>
    <row r="108" spans="1:19" ht="12.95" customHeight="1" x14ac:dyDescent="0.2">
      <c r="A108" s="28" t="s">
        <v>48</v>
      </c>
      <c r="B108" s="24" t="s">
        <v>42</v>
      </c>
      <c r="C108" s="29">
        <v>55528.523000000001</v>
      </c>
      <c r="D108" s="29">
        <v>2.9999999999999997E-4</v>
      </c>
      <c r="E108" s="27">
        <f t="shared" si="19"/>
        <v>19887.211789254045</v>
      </c>
      <c r="F108">
        <f t="shared" si="20"/>
        <v>19887</v>
      </c>
      <c r="G108">
        <f t="shared" si="21"/>
        <v>0.32480000000214204</v>
      </c>
      <c r="K108">
        <f>+G108</f>
        <v>0.32480000000214204</v>
      </c>
      <c r="O108">
        <f t="shared" ca="1" si="22"/>
        <v>0.32631799738831274</v>
      </c>
      <c r="P108">
        <f t="shared" ca="1" si="23"/>
        <v>-7.3668328727103272E-2</v>
      </c>
      <c r="Q108" s="2">
        <f t="shared" si="24"/>
        <v>40510.023000000001</v>
      </c>
      <c r="R108">
        <f t="shared" si="26"/>
        <v>0.32480000000214204</v>
      </c>
    </row>
    <row r="109" spans="1:19" ht="12.95" customHeight="1" x14ac:dyDescent="0.2">
      <c r="A109" s="25" t="s">
        <v>53</v>
      </c>
      <c r="B109" s="26" t="s">
        <v>42</v>
      </c>
      <c r="C109" s="25">
        <v>55760.866399999999</v>
      </c>
      <c r="D109" s="25">
        <v>2.9999999999999997E-4</v>
      </c>
      <c r="E109" s="27">
        <f t="shared" si="19"/>
        <v>20038.713745435576</v>
      </c>
      <c r="F109">
        <f t="shared" si="20"/>
        <v>20038.5</v>
      </c>
      <c r="G109">
        <f t="shared" si="21"/>
        <v>0.32779999999911524</v>
      </c>
      <c r="K109">
        <f>+G109</f>
        <v>0.32779999999911524</v>
      </c>
      <c r="O109">
        <f t="shared" ca="1" si="22"/>
        <v>0.32874611348721755</v>
      </c>
      <c r="P109">
        <f t="shared" ca="1" si="23"/>
        <v>-7.4245553362170966E-2</v>
      </c>
      <c r="Q109" s="2">
        <f t="shared" si="24"/>
        <v>40742.366399999999</v>
      </c>
      <c r="R109" s="30">
        <f t="shared" si="26"/>
        <v>0.32779999999911524</v>
      </c>
    </row>
    <row r="110" spans="1:19" ht="12.95" customHeight="1" x14ac:dyDescent="0.2">
      <c r="A110" s="10" t="s">
        <v>58</v>
      </c>
      <c r="B110" s="23" t="s">
        <v>42</v>
      </c>
      <c r="C110" s="22">
        <v>55836.779799999997</v>
      </c>
      <c r="D110" s="22">
        <v>1E-4</v>
      </c>
      <c r="E110" s="27">
        <f t="shared" si="19"/>
        <v>20088.213875847676</v>
      </c>
      <c r="F110">
        <f t="shared" si="20"/>
        <v>20088</v>
      </c>
      <c r="G110">
        <f t="shared" si="21"/>
        <v>0.32800000000133878</v>
      </c>
      <c r="I110">
        <f>+G110</f>
        <v>0.32800000000133878</v>
      </c>
      <c r="O110">
        <f t="shared" ca="1" si="22"/>
        <v>0.32953945835121617</v>
      </c>
      <c r="P110">
        <f t="shared" ca="1" si="23"/>
        <v>-7.4434151510262392E-2</v>
      </c>
      <c r="Q110" s="2">
        <f t="shared" si="24"/>
        <v>40818.279799999997</v>
      </c>
      <c r="R110">
        <f t="shared" si="26"/>
        <v>0.32800000000133878</v>
      </c>
    </row>
    <row r="111" spans="1:19" ht="12.95" customHeight="1" x14ac:dyDescent="0.2">
      <c r="A111" s="10" t="s">
        <v>54</v>
      </c>
      <c r="B111" s="23" t="s">
        <v>42</v>
      </c>
      <c r="C111" s="22">
        <v>55836.779799999997</v>
      </c>
      <c r="D111" s="22">
        <v>1E-4</v>
      </c>
      <c r="E111" s="27">
        <f t="shared" si="19"/>
        <v>20088.213875847676</v>
      </c>
      <c r="F111">
        <f t="shared" si="20"/>
        <v>20088</v>
      </c>
      <c r="G111">
        <f t="shared" si="21"/>
        <v>0.32800000000133878</v>
      </c>
      <c r="K111">
        <f t="shared" ref="K111:K122" si="27">+G111</f>
        <v>0.32800000000133878</v>
      </c>
      <c r="O111">
        <f t="shared" ca="1" si="22"/>
        <v>0.32953945835121617</v>
      </c>
      <c r="P111">
        <f t="shared" ca="1" si="23"/>
        <v>-7.4434151510262392E-2</v>
      </c>
      <c r="Q111" s="2">
        <f t="shared" si="24"/>
        <v>40818.279799999997</v>
      </c>
      <c r="R111">
        <f t="shared" si="26"/>
        <v>0.32800000000133878</v>
      </c>
    </row>
    <row r="112" spans="1:19" ht="12.95" customHeight="1" x14ac:dyDescent="0.2">
      <c r="A112" s="25" t="s">
        <v>53</v>
      </c>
      <c r="B112" s="26" t="s">
        <v>42</v>
      </c>
      <c r="C112" s="25">
        <v>55850.582900000001</v>
      </c>
      <c r="D112" s="25">
        <v>1E-4</v>
      </c>
      <c r="E112" s="27">
        <f t="shared" si="19"/>
        <v>20097.214332290037</v>
      </c>
      <c r="F112">
        <f t="shared" si="20"/>
        <v>20097</v>
      </c>
      <c r="G112">
        <f t="shared" si="21"/>
        <v>0.32870000000548316</v>
      </c>
      <c r="K112">
        <f t="shared" si="27"/>
        <v>0.32870000000548316</v>
      </c>
      <c r="O112">
        <f t="shared" ca="1" si="22"/>
        <v>0.32968370287194321</v>
      </c>
      <c r="P112">
        <f t="shared" ca="1" si="23"/>
        <v>-7.4468442082642652E-2</v>
      </c>
      <c r="Q112" s="2">
        <f t="shared" si="24"/>
        <v>40832.082900000001</v>
      </c>
      <c r="R112">
        <f t="shared" si="26"/>
        <v>0.32870000000548316</v>
      </c>
    </row>
    <row r="113" spans="1:18" ht="12.95" customHeight="1" x14ac:dyDescent="0.2">
      <c r="A113" s="51" t="s">
        <v>428</v>
      </c>
      <c r="B113" s="52" t="s">
        <v>42</v>
      </c>
      <c r="C113" s="53">
        <v>57313.652499999997</v>
      </c>
      <c r="D113" s="53">
        <v>2.0000000000000001E-4</v>
      </c>
      <c r="E113" s="27">
        <f t="shared" si="19"/>
        <v>21051.224243609806</v>
      </c>
      <c r="F113">
        <f t="shared" si="20"/>
        <v>21051</v>
      </c>
      <c r="G113">
        <f t="shared" si="21"/>
        <v>0.3438999999925727</v>
      </c>
      <c r="K113">
        <f t="shared" si="27"/>
        <v>0.3438999999925727</v>
      </c>
      <c r="O113">
        <f t="shared" ca="1" si="22"/>
        <v>0.34497362206900717</v>
      </c>
      <c r="P113">
        <f t="shared" ca="1" si="23"/>
        <v>-7.810324275495012E-2</v>
      </c>
      <c r="Q113" s="2">
        <f t="shared" si="24"/>
        <v>42295.152499999997</v>
      </c>
      <c r="R113">
        <f t="shared" si="26"/>
        <v>0.3438999999925727</v>
      </c>
    </row>
    <row r="114" spans="1:18" ht="12.95" customHeight="1" x14ac:dyDescent="0.2">
      <c r="A114" s="48" t="s">
        <v>0</v>
      </c>
      <c r="B114" s="49" t="s">
        <v>42</v>
      </c>
      <c r="C114" s="50">
        <v>57327.4568</v>
      </c>
      <c r="D114" s="50">
        <v>2.2000000000000001E-3</v>
      </c>
      <c r="E114" s="27">
        <f t="shared" si="19"/>
        <v>21060.225482524776</v>
      </c>
      <c r="F114">
        <f t="shared" si="20"/>
        <v>21060</v>
      </c>
      <c r="G114">
        <f t="shared" si="21"/>
        <v>0.34579999999550637</v>
      </c>
      <c r="K114">
        <f t="shared" si="27"/>
        <v>0.34579999999550637</v>
      </c>
      <c r="O114">
        <f t="shared" ca="1" si="22"/>
        <v>0.3451178665897342</v>
      </c>
      <c r="P114">
        <f t="shared" ca="1" si="23"/>
        <v>-7.813753332733038E-2</v>
      </c>
      <c r="Q114" s="2">
        <f t="shared" si="24"/>
        <v>42308.9568</v>
      </c>
      <c r="R114">
        <f t="shared" si="26"/>
        <v>0.34579999999550637</v>
      </c>
    </row>
    <row r="115" spans="1:18" ht="12.95" customHeight="1" x14ac:dyDescent="0.2">
      <c r="A115" s="51" t="s">
        <v>429</v>
      </c>
      <c r="B115" s="52" t="s">
        <v>42</v>
      </c>
      <c r="C115" s="53">
        <v>57635.7111</v>
      </c>
      <c r="D115" s="53">
        <v>1E-4</v>
      </c>
      <c r="E115" s="27">
        <f t="shared" si="19"/>
        <v>21261.225938967134</v>
      </c>
      <c r="F115">
        <f t="shared" si="20"/>
        <v>21261</v>
      </c>
      <c r="G115">
        <f t="shared" si="21"/>
        <v>0.34649999999965075</v>
      </c>
      <c r="K115">
        <f t="shared" si="27"/>
        <v>0.34649999999965075</v>
      </c>
      <c r="O115">
        <f t="shared" ca="1" si="22"/>
        <v>0.34833932755263758</v>
      </c>
      <c r="P115">
        <f t="shared" ca="1" si="23"/>
        <v>-7.89033561104895E-2</v>
      </c>
      <c r="Q115" s="2">
        <f t="shared" si="24"/>
        <v>42617.2111</v>
      </c>
      <c r="R115">
        <f t="shared" si="26"/>
        <v>0.34649999999965075</v>
      </c>
    </row>
    <row r="116" spans="1:18" ht="12.95" customHeight="1" x14ac:dyDescent="0.2">
      <c r="A116" s="54" t="s">
        <v>430</v>
      </c>
      <c r="B116" s="55" t="s">
        <v>42</v>
      </c>
      <c r="C116" s="56">
        <v>58302.835700000003</v>
      </c>
      <c r="D116" s="56">
        <v>1E-4</v>
      </c>
      <c r="E116" s="27">
        <f t="shared" si="19"/>
        <v>21696.231546687533</v>
      </c>
      <c r="F116">
        <f t="shared" si="20"/>
        <v>21696</v>
      </c>
      <c r="G116">
        <f t="shared" si="21"/>
        <v>0.35510000000795117</v>
      </c>
      <c r="K116">
        <f t="shared" si="27"/>
        <v>0.35510000000795117</v>
      </c>
      <c r="O116">
        <f t="shared" ca="1" si="22"/>
        <v>0.35531114605444347</v>
      </c>
      <c r="P116">
        <f t="shared" ca="1" si="23"/>
        <v>-8.0560733775535354E-2</v>
      </c>
      <c r="Q116" s="2">
        <f t="shared" si="24"/>
        <v>43284.335700000003</v>
      </c>
      <c r="R116">
        <f t="shared" si="26"/>
        <v>0.35510000000795117</v>
      </c>
    </row>
    <row r="117" spans="1:18" ht="12.95" customHeight="1" x14ac:dyDescent="0.2">
      <c r="A117" s="57" t="s">
        <v>431</v>
      </c>
      <c r="B117" s="58" t="s">
        <v>42</v>
      </c>
      <c r="C117" s="59">
        <v>58707.708200000001</v>
      </c>
      <c r="D117" s="59">
        <v>2.9999999999999997E-4</v>
      </c>
      <c r="E117" s="27">
        <f t="shared" ref="E117:E122" si="28">+(C117-C$7)/C$8</f>
        <v>21960.232916014604</v>
      </c>
      <c r="F117">
        <f t="shared" ref="F117:F122" si="29">ROUND(2*E117,0)/2</f>
        <v>21960</v>
      </c>
      <c r="G117">
        <f t="shared" ref="G117:G122" si="30">+C117-(C$7+F117*C$8)</f>
        <v>0.35720000000583241</v>
      </c>
      <c r="K117">
        <f t="shared" si="27"/>
        <v>0.35720000000583241</v>
      </c>
      <c r="O117">
        <f t="shared" ref="O117:O122" ca="1" si="31">+C$11+C$12*$F117</f>
        <v>0.35954231866243602</v>
      </c>
      <c r="P117">
        <f t="shared" ref="P117:P122" ca="1" si="32">+D$11+D$12*$F117</f>
        <v>-8.1566590565356284E-2</v>
      </c>
      <c r="Q117" s="2">
        <f t="shared" ref="Q117:Q122" si="33">+C117-15018.5</f>
        <v>43689.208200000001</v>
      </c>
      <c r="R117">
        <f t="shared" si="26"/>
        <v>0.35720000000583241</v>
      </c>
    </row>
    <row r="118" spans="1:18" ht="12.95" customHeight="1" x14ac:dyDescent="0.2">
      <c r="A118" s="57" t="s">
        <v>431</v>
      </c>
      <c r="B118" s="58" t="s">
        <v>42</v>
      </c>
      <c r="C118" s="59">
        <v>58730.712800000001</v>
      </c>
      <c r="D118" s="59">
        <v>1E-4</v>
      </c>
      <c r="E118" s="27">
        <f t="shared" si="28"/>
        <v>21975.23330725091</v>
      </c>
      <c r="F118">
        <f t="shared" si="29"/>
        <v>21975</v>
      </c>
      <c r="G118">
        <f t="shared" si="30"/>
        <v>0.35780000000522705</v>
      </c>
      <c r="K118">
        <f t="shared" si="27"/>
        <v>0.35780000000522705</v>
      </c>
      <c r="O118">
        <f t="shared" ca="1" si="31"/>
        <v>0.3597827261969811</v>
      </c>
      <c r="P118">
        <f t="shared" ca="1" si="32"/>
        <v>-8.162374151932339E-2</v>
      </c>
      <c r="Q118" s="2">
        <f t="shared" si="33"/>
        <v>43712.212800000001</v>
      </c>
      <c r="R118">
        <f t="shared" si="26"/>
        <v>0.35780000000522705</v>
      </c>
    </row>
    <row r="119" spans="1:18" ht="12.95" customHeight="1" x14ac:dyDescent="0.2">
      <c r="A119" s="60" t="s">
        <v>432</v>
      </c>
      <c r="B119" s="55" t="s">
        <v>42</v>
      </c>
      <c r="C119" s="56">
        <v>59135.587</v>
      </c>
      <c r="D119" s="56">
        <v>1E-4</v>
      </c>
      <c r="E119" s="27">
        <f t="shared" si="28"/>
        <v>22239.235785080858</v>
      </c>
      <c r="F119">
        <f t="shared" si="29"/>
        <v>22239</v>
      </c>
      <c r="G119">
        <f t="shared" si="30"/>
        <v>0.36160000000381842</v>
      </c>
      <c r="K119">
        <f t="shared" si="27"/>
        <v>0.36160000000381842</v>
      </c>
      <c r="O119">
        <f t="shared" ca="1" si="31"/>
        <v>0.36401389880497365</v>
      </c>
      <c r="P119">
        <f t="shared" ca="1" si="32"/>
        <v>-8.262959830914432E-2</v>
      </c>
      <c r="Q119" s="2">
        <f t="shared" si="33"/>
        <v>44117.087</v>
      </c>
      <c r="R119">
        <f t="shared" si="26"/>
        <v>0.36160000000381842</v>
      </c>
    </row>
    <row r="120" spans="1:18" ht="12.95" customHeight="1" x14ac:dyDescent="0.2">
      <c r="A120" s="63" t="s">
        <v>434</v>
      </c>
      <c r="B120" s="62" t="s">
        <v>42</v>
      </c>
      <c r="C120" s="64">
        <v>59379.433199999999</v>
      </c>
      <c r="D120" s="61">
        <v>8.0000000000000004E-4</v>
      </c>
      <c r="E120" s="27">
        <f t="shared" si="28"/>
        <v>22398.2382629108</v>
      </c>
      <c r="F120">
        <f t="shared" si="29"/>
        <v>22398</v>
      </c>
      <c r="G120">
        <f t="shared" si="30"/>
        <v>0.36539999999513384</v>
      </c>
      <c r="K120">
        <f t="shared" si="27"/>
        <v>0.36539999999513384</v>
      </c>
      <c r="O120">
        <f t="shared" ca="1" si="31"/>
        <v>0.36656221867115096</v>
      </c>
      <c r="P120">
        <f t="shared" ca="1" si="32"/>
        <v>-8.3235398421195567E-2</v>
      </c>
      <c r="Q120" s="2">
        <f t="shared" si="33"/>
        <v>44360.933199999999</v>
      </c>
      <c r="R120">
        <f t="shared" si="26"/>
        <v>0.36539999999513384</v>
      </c>
    </row>
    <row r="121" spans="1:18" ht="12.95" customHeight="1" x14ac:dyDescent="0.2">
      <c r="A121" s="60" t="s">
        <v>433</v>
      </c>
      <c r="B121" s="55" t="s">
        <v>42</v>
      </c>
      <c r="C121" s="56">
        <v>59397.836199999998</v>
      </c>
      <c r="D121" s="56">
        <v>1E-4</v>
      </c>
      <c r="E121" s="27">
        <f t="shared" si="28"/>
        <v>22410.238132498693</v>
      </c>
      <c r="F121">
        <f t="shared" si="29"/>
        <v>22410</v>
      </c>
      <c r="G121">
        <f t="shared" si="30"/>
        <v>0.36519999999291031</v>
      </c>
      <c r="K121">
        <f t="shared" si="27"/>
        <v>0.36519999999291031</v>
      </c>
      <c r="O121">
        <f t="shared" ca="1" si="31"/>
        <v>0.36675454469878699</v>
      </c>
      <c r="P121">
        <f t="shared" ca="1" si="32"/>
        <v>-8.3281119184369243E-2</v>
      </c>
      <c r="Q121" s="2">
        <f t="shared" si="33"/>
        <v>44379.336199999998</v>
      </c>
      <c r="R121">
        <f t="shared" si="26"/>
        <v>0.36519999999291031</v>
      </c>
    </row>
    <row r="122" spans="1:18" ht="12.95" customHeight="1" x14ac:dyDescent="0.2">
      <c r="A122" s="63" t="s">
        <v>435</v>
      </c>
      <c r="B122" s="62" t="s">
        <v>42</v>
      </c>
      <c r="C122" s="64">
        <v>59779.706899999997</v>
      </c>
      <c r="D122" s="61">
        <v>1E-4</v>
      </c>
      <c r="E122" s="27">
        <f t="shared" si="28"/>
        <v>22659.240936358889</v>
      </c>
      <c r="F122">
        <f t="shared" si="29"/>
        <v>22659</v>
      </c>
      <c r="G122">
        <f t="shared" si="30"/>
        <v>0.36949999999342253</v>
      </c>
      <c r="K122">
        <f t="shared" si="27"/>
        <v>0.36949999999342253</v>
      </c>
      <c r="O122">
        <f t="shared" ca="1" si="31"/>
        <v>0.37074530977223447</v>
      </c>
      <c r="P122">
        <f t="shared" ca="1" si="32"/>
        <v>-8.4229825020223081E-2</v>
      </c>
      <c r="Q122" s="2">
        <f t="shared" si="33"/>
        <v>44761.206899999997</v>
      </c>
      <c r="R122">
        <f t="shared" si="26"/>
        <v>0.36949999999342253</v>
      </c>
    </row>
    <row r="123" spans="1:18" ht="12.95" customHeight="1" x14ac:dyDescent="0.25">
      <c r="A123" s="66" t="s">
        <v>436</v>
      </c>
      <c r="B123" s="67" t="s">
        <v>42</v>
      </c>
      <c r="C123" s="68">
        <v>60253.593399999998</v>
      </c>
      <c r="D123" s="68">
        <v>1E-4</v>
      </c>
      <c r="E123" s="27">
        <f t="shared" ref="E123" si="34">+(C123-C$7)/C$8</f>
        <v>22968.243609806992</v>
      </c>
      <c r="F123">
        <f t="shared" ref="F123" si="35">ROUND(2*E123,0)/2</f>
        <v>22968</v>
      </c>
      <c r="G123">
        <f t="shared" ref="G123" si="36">+C123-(C$7+F123*C$8)</f>
        <v>0.37359999999171123</v>
      </c>
      <c r="K123">
        <f t="shared" ref="K123" si="37">+G123</f>
        <v>0.37359999999171123</v>
      </c>
      <c r="O123">
        <f t="shared" ref="O123" ca="1" si="38">+C$11+C$12*$F123</f>
        <v>0.37569770498386212</v>
      </c>
      <c r="P123">
        <f t="shared" ref="P123" ca="1" si="39">+D$11+D$12*$F123</f>
        <v>-8.5407134671945301E-2</v>
      </c>
      <c r="Q123" s="2">
        <f t="shared" ref="Q123" si="40">+C123-15018.5</f>
        <v>45235.093399999998</v>
      </c>
      <c r="R123">
        <f t="shared" ref="R123" si="41">G123</f>
        <v>0.37359999999171123</v>
      </c>
    </row>
    <row r="124" spans="1:18" ht="12.95" customHeight="1" x14ac:dyDescent="0.2">
      <c r="B124" s="40"/>
      <c r="C124" s="32"/>
      <c r="D124" s="32"/>
    </row>
    <row r="125" spans="1:18" ht="12.95" customHeight="1" x14ac:dyDescent="0.2">
      <c r="B125" s="40"/>
      <c r="C125" s="32"/>
      <c r="D125" s="32"/>
    </row>
    <row r="126" spans="1:18" x14ac:dyDescent="0.2">
      <c r="B126" s="40"/>
      <c r="C126" s="32"/>
      <c r="D126" s="32"/>
    </row>
    <row r="127" spans="1:18" x14ac:dyDescent="0.2">
      <c r="B127" s="40"/>
      <c r="C127" s="32"/>
      <c r="D127" s="32"/>
    </row>
    <row r="128" spans="1:18" x14ac:dyDescent="0.2">
      <c r="B128" s="40"/>
      <c r="C128" s="32"/>
      <c r="D128" s="32"/>
    </row>
    <row r="129" spans="2:4" x14ac:dyDescent="0.2">
      <c r="B129" s="40"/>
      <c r="C129" s="32"/>
      <c r="D129" s="32"/>
    </row>
    <row r="130" spans="2:4" x14ac:dyDescent="0.2">
      <c r="B130" s="40"/>
      <c r="C130" s="32"/>
      <c r="D130" s="32"/>
    </row>
    <row r="131" spans="2:4" x14ac:dyDescent="0.2">
      <c r="B131" s="40"/>
      <c r="C131" s="32"/>
      <c r="D131" s="32"/>
    </row>
    <row r="132" spans="2:4" x14ac:dyDescent="0.2">
      <c r="B132" s="40"/>
      <c r="C132" s="32"/>
      <c r="D132" s="32"/>
    </row>
    <row r="133" spans="2:4" x14ac:dyDescent="0.2">
      <c r="B133" s="40"/>
      <c r="C133" s="32"/>
      <c r="D133" s="32"/>
    </row>
    <row r="134" spans="2:4" x14ac:dyDescent="0.2">
      <c r="B134" s="40"/>
      <c r="C134" s="32"/>
      <c r="D134" s="32"/>
    </row>
    <row r="135" spans="2:4" x14ac:dyDescent="0.2">
      <c r="B135" s="40"/>
      <c r="C135" s="32"/>
      <c r="D135" s="32"/>
    </row>
    <row r="136" spans="2:4" x14ac:dyDescent="0.2">
      <c r="B136" s="40"/>
      <c r="C136" s="32"/>
      <c r="D136" s="32"/>
    </row>
    <row r="137" spans="2:4" x14ac:dyDescent="0.2">
      <c r="B137" s="40"/>
      <c r="C137" s="32"/>
      <c r="D137" s="32"/>
    </row>
    <row r="138" spans="2:4" x14ac:dyDescent="0.2">
      <c r="B138" s="40"/>
      <c r="C138" s="32"/>
      <c r="D138" s="32"/>
    </row>
    <row r="139" spans="2:4" x14ac:dyDescent="0.2">
      <c r="B139" s="40"/>
      <c r="C139" s="32"/>
      <c r="D139" s="32"/>
    </row>
    <row r="140" spans="2:4" x14ac:dyDescent="0.2">
      <c r="B140" s="40"/>
      <c r="C140" s="32"/>
      <c r="D140" s="32"/>
    </row>
    <row r="141" spans="2:4" x14ac:dyDescent="0.2">
      <c r="B141" s="40"/>
      <c r="C141" s="32"/>
      <c r="D141" s="32"/>
    </row>
    <row r="142" spans="2:4" x14ac:dyDescent="0.2">
      <c r="B142" s="40"/>
      <c r="C142" s="32"/>
      <c r="D142" s="32"/>
    </row>
    <row r="143" spans="2:4" x14ac:dyDescent="0.2">
      <c r="B143" s="40"/>
      <c r="C143" s="32"/>
      <c r="D143" s="32"/>
    </row>
    <row r="144" spans="2:4" x14ac:dyDescent="0.2">
      <c r="B144" s="40"/>
      <c r="C144" s="32"/>
      <c r="D144" s="32"/>
    </row>
    <row r="145" spans="2:4" x14ac:dyDescent="0.2">
      <c r="B145" s="40"/>
      <c r="C145" s="32"/>
      <c r="D145" s="32"/>
    </row>
    <row r="146" spans="2:4" x14ac:dyDescent="0.2">
      <c r="B146" s="40"/>
      <c r="C146" s="32"/>
      <c r="D146" s="32"/>
    </row>
    <row r="147" spans="2:4" x14ac:dyDescent="0.2">
      <c r="B147" s="40"/>
      <c r="C147" s="32"/>
      <c r="D147" s="32"/>
    </row>
    <row r="148" spans="2:4" x14ac:dyDescent="0.2">
      <c r="B148" s="40"/>
      <c r="C148" s="32"/>
      <c r="D148" s="32"/>
    </row>
    <row r="149" spans="2:4" x14ac:dyDescent="0.2">
      <c r="B149" s="40"/>
      <c r="C149" s="32"/>
      <c r="D149" s="32"/>
    </row>
    <row r="150" spans="2:4" x14ac:dyDescent="0.2">
      <c r="B150" s="40"/>
      <c r="C150" s="32"/>
      <c r="D150" s="32"/>
    </row>
    <row r="151" spans="2:4" x14ac:dyDescent="0.2">
      <c r="B151" s="40"/>
      <c r="C151" s="32"/>
      <c r="D151" s="32"/>
    </row>
    <row r="152" spans="2:4" x14ac:dyDescent="0.2">
      <c r="B152" s="40"/>
      <c r="C152" s="32"/>
      <c r="D152" s="32"/>
    </row>
    <row r="153" spans="2:4" x14ac:dyDescent="0.2">
      <c r="B153" s="40"/>
      <c r="C153" s="32"/>
      <c r="D153" s="32"/>
    </row>
    <row r="154" spans="2:4" x14ac:dyDescent="0.2">
      <c r="B154" s="40"/>
      <c r="C154" s="32"/>
      <c r="D154" s="32"/>
    </row>
    <row r="155" spans="2:4" x14ac:dyDescent="0.2">
      <c r="B155" s="40"/>
      <c r="C155" s="32"/>
      <c r="D155" s="32"/>
    </row>
    <row r="156" spans="2:4" x14ac:dyDescent="0.2">
      <c r="B156" s="40"/>
      <c r="C156" s="32"/>
      <c r="D156" s="32"/>
    </row>
    <row r="157" spans="2:4" x14ac:dyDescent="0.2">
      <c r="B157" s="40"/>
      <c r="C157" s="32"/>
      <c r="D157" s="32"/>
    </row>
    <row r="158" spans="2:4" x14ac:dyDescent="0.2">
      <c r="B158" s="40"/>
      <c r="C158" s="32"/>
      <c r="D158" s="32"/>
    </row>
    <row r="159" spans="2:4" x14ac:dyDescent="0.2">
      <c r="B159" s="40"/>
      <c r="C159" s="32"/>
      <c r="D159" s="32"/>
    </row>
    <row r="160" spans="2:4" x14ac:dyDescent="0.2">
      <c r="B160" s="40"/>
      <c r="C160" s="32"/>
      <c r="D160" s="32"/>
    </row>
    <row r="161" spans="2:4" x14ac:dyDescent="0.2">
      <c r="B161" s="40"/>
      <c r="C161" s="32"/>
      <c r="D161" s="32"/>
    </row>
    <row r="162" spans="2:4" x14ac:dyDescent="0.2">
      <c r="B162" s="40"/>
      <c r="C162" s="32"/>
      <c r="D162" s="32"/>
    </row>
    <row r="163" spans="2:4" x14ac:dyDescent="0.2">
      <c r="B163" s="40"/>
      <c r="C163" s="32"/>
      <c r="D163" s="32"/>
    </row>
    <row r="164" spans="2:4" x14ac:dyDescent="0.2">
      <c r="B164" s="40"/>
      <c r="C164" s="32"/>
      <c r="D164" s="32"/>
    </row>
    <row r="165" spans="2:4" x14ac:dyDescent="0.2">
      <c r="B165" s="40"/>
      <c r="C165" s="32"/>
      <c r="D165" s="32"/>
    </row>
    <row r="166" spans="2:4" x14ac:dyDescent="0.2">
      <c r="B166" s="40"/>
      <c r="C166" s="32"/>
      <c r="D166" s="32"/>
    </row>
    <row r="167" spans="2:4" x14ac:dyDescent="0.2">
      <c r="B167" s="40"/>
      <c r="C167" s="32"/>
      <c r="D167" s="32"/>
    </row>
    <row r="168" spans="2:4" x14ac:dyDescent="0.2">
      <c r="B168" s="40"/>
      <c r="C168" s="32"/>
      <c r="D168" s="32"/>
    </row>
    <row r="169" spans="2:4" x14ac:dyDescent="0.2">
      <c r="B169" s="40"/>
      <c r="C169" s="32"/>
      <c r="D169" s="32"/>
    </row>
    <row r="170" spans="2:4" x14ac:dyDescent="0.2">
      <c r="B170" s="40"/>
      <c r="C170" s="32"/>
      <c r="D170" s="32"/>
    </row>
    <row r="171" spans="2:4" x14ac:dyDescent="0.2">
      <c r="B171" s="40"/>
      <c r="C171" s="32"/>
      <c r="D171" s="32"/>
    </row>
    <row r="172" spans="2:4" x14ac:dyDescent="0.2">
      <c r="B172" s="40"/>
      <c r="C172" s="32"/>
      <c r="D172" s="32"/>
    </row>
    <row r="173" spans="2:4" x14ac:dyDescent="0.2">
      <c r="B173" s="40"/>
      <c r="C173" s="32"/>
      <c r="D173" s="32"/>
    </row>
    <row r="174" spans="2:4" x14ac:dyDescent="0.2">
      <c r="B174" s="40"/>
      <c r="C174" s="32"/>
      <c r="D174" s="32"/>
    </row>
    <row r="175" spans="2:4" x14ac:dyDescent="0.2">
      <c r="B175" s="40"/>
      <c r="C175" s="32"/>
      <c r="D175" s="32"/>
    </row>
    <row r="176" spans="2:4" x14ac:dyDescent="0.2">
      <c r="B176" s="40"/>
      <c r="C176" s="32"/>
      <c r="D176" s="32"/>
    </row>
    <row r="177" spans="2:4" x14ac:dyDescent="0.2">
      <c r="B177" s="40"/>
      <c r="C177" s="32"/>
      <c r="D177" s="32"/>
    </row>
    <row r="178" spans="2:4" x14ac:dyDescent="0.2">
      <c r="B178" s="40"/>
      <c r="C178" s="32"/>
      <c r="D178" s="32"/>
    </row>
    <row r="179" spans="2:4" x14ac:dyDescent="0.2">
      <c r="B179" s="40"/>
      <c r="C179" s="32"/>
      <c r="D179" s="32"/>
    </row>
    <row r="180" spans="2:4" x14ac:dyDescent="0.2">
      <c r="B180" s="40"/>
      <c r="C180" s="32"/>
      <c r="D180" s="32"/>
    </row>
    <row r="181" spans="2:4" x14ac:dyDescent="0.2">
      <c r="B181" s="40"/>
      <c r="C181" s="32"/>
      <c r="D181" s="32"/>
    </row>
    <row r="182" spans="2:4" x14ac:dyDescent="0.2">
      <c r="B182" s="40"/>
      <c r="C182" s="32"/>
      <c r="D182" s="32"/>
    </row>
    <row r="183" spans="2:4" x14ac:dyDescent="0.2">
      <c r="B183" s="40"/>
      <c r="C183" s="32"/>
      <c r="D183" s="32"/>
    </row>
    <row r="184" spans="2:4" x14ac:dyDescent="0.2">
      <c r="B184" s="40"/>
      <c r="C184" s="32"/>
      <c r="D184" s="32"/>
    </row>
    <row r="185" spans="2:4" x14ac:dyDescent="0.2">
      <c r="B185" s="40"/>
      <c r="C185" s="32"/>
      <c r="D185" s="32"/>
    </row>
    <row r="186" spans="2:4" x14ac:dyDescent="0.2">
      <c r="B186" s="40"/>
      <c r="C186" s="32"/>
      <c r="D186" s="32"/>
    </row>
    <row r="187" spans="2:4" x14ac:dyDescent="0.2">
      <c r="B187" s="40"/>
      <c r="C187" s="32"/>
      <c r="D187" s="32"/>
    </row>
    <row r="188" spans="2:4" x14ac:dyDescent="0.2">
      <c r="B188" s="40"/>
      <c r="C188" s="32"/>
      <c r="D188" s="32"/>
    </row>
    <row r="189" spans="2:4" x14ac:dyDescent="0.2">
      <c r="B189" s="40"/>
      <c r="C189" s="32"/>
      <c r="D189" s="32"/>
    </row>
    <row r="190" spans="2:4" x14ac:dyDescent="0.2">
      <c r="B190" s="40"/>
      <c r="C190" s="32"/>
      <c r="D190" s="32"/>
    </row>
    <row r="191" spans="2:4" x14ac:dyDescent="0.2">
      <c r="B191" s="40"/>
      <c r="C191" s="32"/>
      <c r="D191" s="32"/>
    </row>
    <row r="192" spans="2:4" x14ac:dyDescent="0.2">
      <c r="B192" s="40"/>
      <c r="C192" s="32"/>
      <c r="D192" s="32"/>
    </row>
    <row r="193" spans="2:4" x14ac:dyDescent="0.2">
      <c r="B193" s="40"/>
      <c r="C193" s="32"/>
      <c r="D193" s="32"/>
    </row>
    <row r="194" spans="2:4" x14ac:dyDescent="0.2">
      <c r="B194" s="40"/>
      <c r="C194" s="32"/>
      <c r="D194" s="32"/>
    </row>
    <row r="195" spans="2:4" x14ac:dyDescent="0.2">
      <c r="B195" s="40"/>
      <c r="C195" s="32"/>
      <c r="D195" s="32"/>
    </row>
    <row r="196" spans="2:4" x14ac:dyDescent="0.2">
      <c r="B196" s="40"/>
      <c r="C196" s="32"/>
      <c r="D196" s="32"/>
    </row>
    <row r="197" spans="2:4" x14ac:dyDescent="0.2">
      <c r="B197" s="40"/>
      <c r="C197" s="32"/>
      <c r="D197" s="32"/>
    </row>
    <row r="198" spans="2:4" x14ac:dyDescent="0.2">
      <c r="B198" s="40"/>
      <c r="C198" s="32"/>
      <c r="D198" s="32"/>
    </row>
    <row r="199" spans="2:4" x14ac:dyDescent="0.2">
      <c r="B199" s="40"/>
      <c r="C199" s="32"/>
      <c r="D199" s="32"/>
    </row>
    <row r="200" spans="2:4" x14ac:dyDescent="0.2">
      <c r="B200" s="40"/>
      <c r="C200" s="32"/>
      <c r="D200" s="32"/>
    </row>
    <row r="201" spans="2:4" x14ac:dyDescent="0.2">
      <c r="B201" s="40"/>
      <c r="C201" s="32"/>
      <c r="D201" s="32"/>
    </row>
    <row r="202" spans="2:4" x14ac:dyDescent="0.2">
      <c r="B202" s="40"/>
      <c r="C202" s="32"/>
      <c r="D202" s="32"/>
    </row>
    <row r="203" spans="2:4" x14ac:dyDescent="0.2">
      <c r="B203" s="40"/>
      <c r="C203" s="32"/>
      <c r="D203" s="32"/>
    </row>
    <row r="204" spans="2:4" x14ac:dyDescent="0.2">
      <c r="B204" s="40"/>
      <c r="C204" s="32"/>
      <c r="D204" s="32"/>
    </row>
    <row r="205" spans="2:4" x14ac:dyDescent="0.2">
      <c r="B205" s="40"/>
      <c r="C205" s="32"/>
      <c r="D205" s="32"/>
    </row>
    <row r="206" spans="2:4" x14ac:dyDescent="0.2">
      <c r="B206" s="40"/>
      <c r="C206" s="32"/>
      <c r="D206" s="32"/>
    </row>
    <row r="207" spans="2:4" x14ac:dyDescent="0.2">
      <c r="B207" s="40"/>
      <c r="C207" s="32"/>
      <c r="D207" s="32"/>
    </row>
    <row r="208" spans="2:4" x14ac:dyDescent="0.2">
      <c r="B208" s="40"/>
      <c r="C208" s="32"/>
      <c r="D208" s="32"/>
    </row>
    <row r="209" spans="2:4" x14ac:dyDescent="0.2">
      <c r="B209" s="40"/>
      <c r="C209" s="32"/>
      <c r="D209" s="32"/>
    </row>
    <row r="210" spans="2:4" x14ac:dyDescent="0.2">
      <c r="B210" s="40"/>
      <c r="C210" s="32"/>
      <c r="D210" s="32"/>
    </row>
    <row r="211" spans="2:4" x14ac:dyDescent="0.2">
      <c r="B211" s="40"/>
      <c r="C211" s="32"/>
      <c r="D211" s="32"/>
    </row>
    <row r="212" spans="2:4" x14ac:dyDescent="0.2">
      <c r="B212" s="40"/>
      <c r="C212" s="32"/>
      <c r="D212" s="32"/>
    </row>
    <row r="213" spans="2:4" x14ac:dyDescent="0.2">
      <c r="B213" s="40"/>
      <c r="C213" s="32"/>
      <c r="D213" s="32"/>
    </row>
    <row r="214" spans="2:4" x14ac:dyDescent="0.2">
      <c r="B214" s="40"/>
      <c r="C214" s="32"/>
      <c r="D214" s="32"/>
    </row>
    <row r="215" spans="2:4" x14ac:dyDescent="0.2">
      <c r="B215" s="40"/>
      <c r="C215" s="32"/>
      <c r="D215" s="32"/>
    </row>
    <row r="216" spans="2:4" x14ac:dyDescent="0.2">
      <c r="B216" s="40"/>
      <c r="C216" s="32"/>
      <c r="D216" s="32"/>
    </row>
    <row r="217" spans="2:4" x14ac:dyDescent="0.2">
      <c r="B217" s="40"/>
      <c r="C217" s="32"/>
      <c r="D217" s="32"/>
    </row>
    <row r="218" spans="2:4" x14ac:dyDescent="0.2">
      <c r="B218" s="40"/>
      <c r="C218" s="32"/>
      <c r="D218" s="32"/>
    </row>
    <row r="219" spans="2:4" x14ac:dyDescent="0.2">
      <c r="B219" s="40"/>
      <c r="C219" s="32"/>
      <c r="D219" s="32"/>
    </row>
    <row r="220" spans="2:4" x14ac:dyDescent="0.2">
      <c r="B220" s="40"/>
      <c r="C220" s="32"/>
      <c r="D220" s="32"/>
    </row>
    <row r="221" spans="2:4" x14ac:dyDescent="0.2">
      <c r="B221" s="40"/>
      <c r="C221" s="32"/>
      <c r="D221" s="32"/>
    </row>
    <row r="222" spans="2:4" x14ac:dyDescent="0.2">
      <c r="B222" s="40"/>
      <c r="C222" s="32"/>
      <c r="D222" s="32"/>
    </row>
    <row r="223" spans="2:4" x14ac:dyDescent="0.2">
      <c r="B223" s="40"/>
      <c r="C223" s="32"/>
      <c r="D223" s="32"/>
    </row>
    <row r="224" spans="2:4" x14ac:dyDescent="0.2">
      <c r="B224" s="40"/>
      <c r="C224" s="32"/>
      <c r="D224" s="32"/>
    </row>
    <row r="225" spans="2:4" x14ac:dyDescent="0.2">
      <c r="B225" s="40"/>
      <c r="C225" s="32"/>
      <c r="D225" s="32"/>
    </row>
    <row r="226" spans="2:4" x14ac:dyDescent="0.2">
      <c r="B226" s="40"/>
      <c r="C226" s="32"/>
      <c r="D226" s="32"/>
    </row>
    <row r="227" spans="2:4" x14ac:dyDescent="0.2">
      <c r="B227" s="40"/>
      <c r="C227" s="32"/>
      <c r="D227" s="32"/>
    </row>
    <row r="228" spans="2:4" x14ac:dyDescent="0.2">
      <c r="B228" s="40"/>
      <c r="C228" s="32"/>
      <c r="D228" s="32"/>
    </row>
    <row r="229" spans="2:4" x14ac:dyDescent="0.2">
      <c r="B229" s="40"/>
      <c r="C229" s="32"/>
      <c r="D229" s="32"/>
    </row>
    <row r="230" spans="2:4" x14ac:dyDescent="0.2">
      <c r="B230" s="40"/>
      <c r="C230" s="32"/>
      <c r="D230" s="32"/>
    </row>
    <row r="231" spans="2:4" x14ac:dyDescent="0.2">
      <c r="B231" s="40"/>
      <c r="C231" s="32"/>
      <c r="D231" s="32"/>
    </row>
    <row r="232" spans="2:4" x14ac:dyDescent="0.2">
      <c r="B232" s="40"/>
      <c r="C232" s="32"/>
      <c r="D232" s="32"/>
    </row>
    <row r="233" spans="2:4" x14ac:dyDescent="0.2">
      <c r="B233" s="40"/>
      <c r="C233" s="32"/>
      <c r="D233" s="32"/>
    </row>
    <row r="234" spans="2:4" x14ac:dyDescent="0.2">
      <c r="B234" s="40"/>
      <c r="C234" s="32"/>
      <c r="D234" s="32"/>
    </row>
    <row r="235" spans="2:4" x14ac:dyDescent="0.2">
      <c r="B235" s="40"/>
      <c r="C235" s="32"/>
      <c r="D235" s="32"/>
    </row>
    <row r="236" spans="2:4" x14ac:dyDescent="0.2">
      <c r="B236" s="40"/>
      <c r="C236" s="32"/>
      <c r="D236" s="32"/>
    </row>
    <row r="237" spans="2:4" x14ac:dyDescent="0.2">
      <c r="B237" s="40"/>
      <c r="C237" s="32"/>
      <c r="D237" s="32"/>
    </row>
    <row r="238" spans="2:4" x14ac:dyDescent="0.2">
      <c r="B238" s="40"/>
      <c r="C238" s="32"/>
      <c r="D238" s="32"/>
    </row>
    <row r="239" spans="2:4" x14ac:dyDescent="0.2">
      <c r="B239" s="40"/>
      <c r="C239" s="32"/>
      <c r="D239" s="32"/>
    </row>
    <row r="240" spans="2:4" x14ac:dyDescent="0.2">
      <c r="B240" s="40"/>
      <c r="C240" s="32"/>
      <c r="D240" s="32"/>
    </row>
    <row r="241" spans="2:4" x14ac:dyDescent="0.2">
      <c r="B241" s="40"/>
      <c r="C241" s="32"/>
      <c r="D241" s="32"/>
    </row>
    <row r="242" spans="2:4" x14ac:dyDescent="0.2">
      <c r="B242" s="40"/>
      <c r="C242" s="32"/>
      <c r="D242" s="32"/>
    </row>
    <row r="243" spans="2:4" x14ac:dyDescent="0.2">
      <c r="B243" s="40"/>
      <c r="C243" s="32"/>
      <c r="D243" s="32"/>
    </row>
    <row r="244" spans="2:4" x14ac:dyDescent="0.2">
      <c r="B244" s="40"/>
      <c r="C244" s="32"/>
      <c r="D244" s="32"/>
    </row>
    <row r="245" spans="2:4" x14ac:dyDescent="0.2">
      <c r="B245" s="40"/>
      <c r="C245" s="32"/>
      <c r="D245" s="32"/>
    </row>
    <row r="246" spans="2:4" x14ac:dyDescent="0.2">
      <c r="B246" s="40"/>
      <c r="C246" s="32"/>
      <c r="D246" s="32"/>
    </row>
    <row r="247" spans="2:4" x14ac:dyDescent="0.2">
      <c r="B247" s="40"/>
      <c r="C247" s="32"/>
      <c r="D247" s="32"/>
    </row>
    <row r="248" spans="2:4" x14ac:dyDescent="0.2">
      <c r="B248" s="40"/>
      <c r="C248" s="32"/>
      <c r="D248" s="32"/>
    </row>
    <row r="249" spans="2:4" x14ac:dyDescent="0.2">
      <c r="B249" s="40"/>
      <c r="C249" s="32"/>
      <c r="D249" s="32"/>
    </row>
    <row r="250" spans="2:4" x14ac:dyDescent="0.2">
      <c r="B250" s="40"/>
      <c r="C250" s="32"/>
      <c r="D250" s="32"/>
    </row>
    <row r="251" spans="2:4" x14ac:dyDescent="0.2">
      <c r="B251" s="40"/>
      <c r="C251" s="32"/>
      <c r="D251" s="32"/>
    </row>
    <row r="252" spans="2:4" x14ac:dyDescent="0.2">
      <c r="B252" s="40"/>
      <c r="C252" s="32"/>
      <c r="D252" s="32"/>
    </row>
    <row r="253" spans="2:4" x14ac:dyDescent="0.2">
      <c r="B253" s="40"/>
      <c r="C253" s="32"/>
      <c r="D253" s="32"/>
    </row>
    <row r="254" spans="2:4" x14ac:dyDescent="0.2">
      <c r="B254" s="40"/>
      <c r="C254" s="32"/>
      <c r="D254" s="32"/>
    </row>
    <row r="255" spans="2:4" x14ac:dyDescent="0.2">
      <c r="B255" s="40"/>
      <c r="C255" s="32"/>
      <c r="D255" s="32"/>
    </row>
    <row r="256" spans="2:4" x14ac:dyDescent="0.2">
      <c r="B256" s="40"/>
      <c r="C256" s="32"/>
      <c r="D256" s="32"/>
    </row>
    <row r="257" spans="2:4" x14ac:dyDescent="0.2">
      <c r="B257" s="40"/>
      <c r="C257" s="32"/>
      <c r="D257" s="32"/>
    </row>
    <row r="258" spans="2:4" x14ac:dyDescent="0.2">
      <c r="B258" s="40"/>
      <c r="C258" s="32"/>
      <c r="D258" s="32"/>
    </row>
    <row r="259" spans="2:4" x14ac:dyDescent="0.2">
      <c r="B259" s="40"/>
      <c r="C259" s="32"/>
      <c r="D259" s="32"/>
    </row>
    <row r="260" spans="2:4" x14ac:dyDescent="0.2">
      <c r="B260" s="40"/>
      <c r="C260" s="32"/>
      <c r="D260" s="32"/>
    </row>
    <row r="261" spans="2:4" x14ac:dyDescent="0.2">
      <c r="B261" s="40"/>
      <c r="C261" s="32"/>
      <c r="D261" s="32"/>
    </row>
    <row r="262" spans="2:4" x14ac:dyDescent="0.2">
      <c r="B262" s="40"/>
      <c r="C262" s="32"/>
      <c r="D262" s="32"/>
    </row>
    <row r="263" spans="2:4" x14ac:dyDescent="0.2">
      <c r="B263" s="40"/>
      <c r="C263" s="32"/>
      <c r="D263" s="32"/>
    </row>
    <row r="264" spans="2:4" x14ac:dyDescent="0.2">
      <c r="B264" s="40"/>
      <c r="C264" s="32"/>
      <c r="D264" s="32"/>
    </row>
    <row r="265" spans="2:4" x14ac:dyDescent="0.2">
      <c r="B265" s="40"/>
      <c r="C265" s="32"/>
      <c r="D265" s="32"/>
    </row>
    <row r="266" spans="2:4" x14ac:dyDescent="0.2">
      <c r="B266" s="40"/>
      <c r="C266" s="32"/>
      <c r="D266" s="32"/>
    </row>
    <row r="267" spans="2:4" x14ac:dyDescent="0.2">
      <c r="B267" s="40"/>
      <c r="C267" s="32"/>
      <c r="D267" s="32"/>
    </row>
    <row r="268" spans="2:4" x14ac:dyDescent="0.2">
      <c r="B268" s="40"/>
      <c r="C268" s="32"/>
      <c r="D268" s="32"/>
    </row>
    <row r="269" spans="2:4" x14ac:dyDescent="0.2">
      <c r="B269" s="40"/>
      <c r="C269" s="32"/>
      <c r="D269" s="32"/>
    </row>
    <row r="270" spans="2:4" x14ac:dyDescent="0.2">
      <c r="B270" s="40"/>
      <c r="C270" s="32"/>
      <c r="D270" s="32"/>
    </row>
    <row r="271" spans="2:4" x14ac:dyDescent="0.2">
      <c r="B271" s="40"/>
      <c r="C271" s="32"/>
      <c r="D271" s="32"/>
    </row>
    <row r="272" spans="2:4" x14ac:dyDescent="0.2">
      <c r="B272" s="40"/>
      <c r="C272" s="32"/>
      <c r="D272" s="32"/>
    </row>
    <row r="273" spans="2:4" x14ac:dyDescent="0.2">
      <c r="B273" s="40"/>
      <c r="C273" s="32"/>
      <c r="D273" s="32"/>
    </row>
    <row r="274" spans="2:4" x14ac:dyDescent="0.2">
      <c r="B274" s="40"/>
      <c r="C274" s="32"/>
      <c r="D274" s="32"/>
    </row>
    <row r="275" spans="2:4" x14ac:dyDescent="0.2">
      <c r="B275" s="40"/>
      <c r="C275" s="32"/>
      <c r="D275" s="32"/>
    </row>
    <row r="276" spans="2:4" x14ac:dyDescent="0.2">
      <c r="B276" s="40"/>
      <c r="C276" s="32"/>
      <c r="D276" s="32"/>
    </row>
    <row r="277" spans="2:4" x14ac:dyDescent="0.2">
      <c r="B277" s="40"/>
      <c r="C277" s="32"/>
      <c r="D277" s="32"/>
    </row>
    <row r="278" spans="2:4" x14ac:dyDescent="0.2">
      <c r="B278" s="40"/>
      <c r="C278" s="32"/>
      <c r="D278" s="32"/>
    </row>
    <row r="279" spans="2:4" x14ac:dyDescent="0.2">
      <c r="B279" s="40"/>
      <c r="C279" s="32"/>
      <c r="D279" s="32"/>
    </row>
    <row r="280" spans="2:4" x14ac:dyDescent="0.2">
      <c r="B280" s="40"/>
      <c r="C280" s="32"/>
      <c r="D280" s="32"/>
    </row>
    <row r="281" spans="2:4" x14ac:dyDescent="0.2">
      <c r="B281" s="40"/>
      <c r="C281" s="32"/>
      <c r="D281" s="32"/>
    </row>
    <row r="282" spans="2:4" x14ac:dyDescent="0.2">
      <c r="B282" s="40"/>
      <c r="C282" s="32"/>
      <c r="D282" s="32"/>
    </row>
    <row r="283" spans="2:4" x14ac:dyDescent="0.2">
      <c r="B283" s="40"/>
      <c r="C283" s="32"/>
      <c r="D283" s="32"/>
    </row>
    <row r="284" spans="2:4" x14ac:dyDescent="0.2">
      <c r="B284" s="40"/>
      <c r="C284" s="32"/>
      <c r="D284" s="32"/>
    </row>
    <row r="285" spans="2:4" x14ac:dyDescent="0.2">
      <c r="B285" s="40"/>
      <c r="C285" s="32"/>
      <c r="D285" s="32"/>
    </row>
    <row r="286" spans="2:4" x14ac:dyDescent="0.2">
      <c r="B286" s="40"/>
      <c r="C286" s="32"/>
      <c r="D286" s="32"/>
    </row>
    <row r="287" spans="2:4" x14ac:dyDescent="0.2">
      <c r="B287" s="40"/>
      <c r="C287" s="32"/>
      <c r="D287" s="32"/>
    </row>
    <row r="288" spans="2:4" x14ac:dyDescent="0.2">
      <c r="B288" s="40"/>
      <c r="C288" s="32"/>
      <c r="D288" s="32"/>
    </row>
    <row r="289" spans="2:4" x14ac:dyDescent="0.2">
      <c r="B289" s="40"/>
      <c r="C289" s="32"/>
      <c r="D289" s="32"/>
    </row>
    <row r="290" spans="2:4" x14ac:dyDescent="0.2">
      <c r="B290" s="40"/>
      <c r="C290" s="32"/>
      <c r="D290" s="32"/>
    </row>
    <row r="291" spans="2:4" x14ac:dyDescent="0.2">
      <c r="B291" s="40"/>
      <c r="C291" s="32"/>
      <c r="D291" s="32"/>
    </row>
    <row r="292" spans="2:4" x14ac:dyDescent="0.2">
      <c r="B292" s="40"/>
      <c r="C292" s="32"/>
      <c r="D292" s="32"/>
    </row>
    <row r="293" spans="2:4" x14ac:dyDescent="0.2">
      <c r="B293" s="40"/>
      <c r="C293" s="32"/>
      <c r="D293" s="32"/>
    </row>
    <row r="294" spans="2:4" x14ac:dyDescent="0.2">
      <c r="B294" s="40"/>
      <c r="C294" s="32"/>
      <c r="D294" s="32"/>
    </row>
    <row r="295" spans="2:4" x14ac:dyDescent="0.2">
      <c r="B295" s="40"/>
      <c r="C295" s="32"/>
      <c r="D295" s="32"/>
    </row>
    <row r="296" spans="2:4" x14ac:dyDescent="0.2">
      <c r="B296" s="40"/>
      <c r="C296" s="32"/>
      <c r="D296" s="32"/>
    </row>
    <row r="297" spans="2:4" x14ac:dyDescent="0.2">
      <c r="B297" s="40"/>
      <c r="C297" s="32"/>
      <c r="D297" s="32"/>
    </row>
    <row r="298" spans="2:4" x14ac:dyDescent="0.2">
      <c r="B298" s="40"/>
      <c r="C298" s="32"/>
      <c r="D298" s="32"/>
    </row>
    <row r="299" spans="2:4" x14ac:dyDescent="0.2">
      <c r="B299" s="40"/>
      <c r="C299" s="32"/>
      <c r="D299" s="32"/>
    </row>
    <row r="300" spans="2:4" x14ac:dyDescent="0.2">
      <c r="B300" s="40"/>
      <c r="C300" s="32"/>
      <c r="D300" s="32"/>
    </row>
    <row r="301" spans="2:4" x14ac:dyDescent="0.2">
      <c r="B301" s="40"/>
      <c r="C301" s="32"/>
      <c r="D301" s="32"/>
    </row>
    <row r="302" spans="2:4" x14ac:dyDescent="0.2">
      <c r="B302" s="40"/>
      <c r="C302" s="32"/>
      <c r="D302" s="32"/>
    </row>
    <row r="303" spans="2:4" x14ac:dyDescent="0.2">
      <c r="B303" s="40"/>
      <c r="C303" s="32"/>
      <c r="D303" s="32"/>
    </row>
    <row r="304" spans="2:4" x14ac:dyDescent="0.2">
      <c r="B304" s="40"/>
      <c r="C304" s="32"/>
      <c r="D304" s="32"/>
    </row>
    <row r="305" spans="2:4" x14ac:dyDescent="0.2">
      <c r="B305" s="40"/>
      <c r="C305" s="32"/>
      <c r="D305" s="32"/>
    </row>
    <row r="306" spans="2:4" x14ac:dyDescent="0.2">
      <c r="B306" s="40"/>
      <c r="C306" s="32"/>
      <c r="D306" s="32"/>
    </row>
    <row r="307" spans="2:4" x14ac:dyDescent="0.2">
      <c r="B307" s="40"/>
      <c r="C307" s="32"/>
      <c r="D307" s="32"/>
    </row>
    <row r="308" spans="2:4" x14ac:dyDescent="0.2">
      <c r="B308" s="40"/>
      <c r="C308" s="32"/>
      <c r="D308" s="32"/>
    </row>
    <row r="309" spans="2:4" x14ac:dyDescent="0.2">
      <c r="B309" s="40"/>
      <c r="C309" s="32"/>
      <c r="D309" s="32"/>
    </row>
    <row r="310" spans="2:4" x14ac:dyDescent="0.2">
      <c r="B310" s="40"/>
      <c r="C310" s="32"/>
      <c r="D310" s="32"/>
    </row>
    <row r="311" spans="2:4" x14ac:dyDescent="0.2">
      <c r="B311" s="40"/>
      <c r="C311" s="32"/>
      <c r="D311" s="32"/>
    </row>
    <row r="312" spans="2:4" x14ac:dyDescent="0.2">
      <c r="B312" s="40"/>
      <c r="C312" s="32"/>
      <c r="D312" s="32"/>
    </row>
    <row r="313" spans="2:4" x14ac:dyDescent="0.2">
      <c r="B313" s="40"/>
      <c r="C313" s="32"/>
      <c r="D313" s="32"/>
    </row>
    <row r="314" spans="2:4" x14ac:dyDescent="0.2">
      <c r="B314" s="40"/>
      <c r="C314" s="32"/>
      <c r="D314" s="32"/>
    </row>
    <row r="315" spans="2:4" x14ac:dyDescent="0.2">
      <c r="B315" s="40"/>
      <c r="C315" s="32"/>
      <c r="D315" s="32"/>
    </row>
    <row r="316" spans="2:4" x14ac:dyDescent="0.2">
      <c r="B316" s="40"/>
      <c r="C316" s="32"/>
      <c r="D316" s="32"/>
    </row>
    <row r="317" spans="2:4" x14ac:dyDescent="0.2">
      <c r="B317" s="40"/>
      <c r="C317" s="32"/>
      <c r="D317" s="32"/>
    </row>
    <row r="318" spans="2:4" x14ac:dyDescent="0.2">
      <c r="B318" s="40"/>
      <c r="C318" s="32"/>
      <c r="D318" s="32"/>
    </row>
    <row r="319" spans="2:4" x14ac:dyDescent="0.2">
      <c r="B319" s="40"/>
      <c r="C319" s="32"/>
      <c r="D319" s="32"/>
    </row>
    <row r="320" spans="2:4" x14ac:dyDescent="0.2">
      <c r="B320" s="40"/>
      <c r="C320" s="32"/>
      <c r="D320" s="32"/>
    </row>
    <row r="321" spans="2:4" x14ac:dyDescent="0.2">
      <c r="B321" s="40"/>
      <c r="C321" s="32"/>
      <c r="D321" s="32"/>
    </row>
    <row r="322" spans="2:4" x14ac:dyDescent="0.2">
      <c r="B322" s="40"/>
      <c r="C322" s="32"/>
      <c r="D322" s="32"/>
    </row>
    <row r="323" spans="2:4" x14ac:dyDescent="0.2">
      <c r="B323" s="40"/>
      <c r="C323" s="32"/>
      <c r="D323" s="32"/>
    </row>
    <row r="324" spans="2:4" x14ac:dyDescent="0.2">
      <c r="B324" s="40"/>
      <c r="C324" s="32"/>
      <c r="D324" s="32"/>
    </row>
    <row r="325" spans="2:4" x14ac:dyDescent="0.2">
      <c r="B325" s="40"/>
      <c r="C325" s="32"/>
      <c r="D325" s="32"/>
    </row>
    <row r="326" spans="2:4" x14ac:dyDescent="0.2">
      <c r="B326" s="40"/>
      <c r="C326" s="32"/>
      <c r="D326" s="32"/>
    </row>
    <row r="327" spans="2:4" x14ac:dyDescent="0.2">
      <c r="B327" s="40"/>
      <c r="C327" s="32"/>
      <c r="D327" s="32"/>
    </row>
    <row r="328" spans="2:4" x14ac:dyDescent="0.2">
      <c r="B328" s="40"/>
      <c r="C328" s="32"/>
      <c r="D328" s="32"/>
    </row>
    <row r="329" spans="2:4" x14ac:dyDescent="0.2">
      <c r="B329" s="40"/>
      <c r="C329" s="32"/>
      <c r="D329" s="32"/>
    </row>
    <row r="330" spans="2:4" x14ac:dyDescent="0.2">
      <c r="B330" s="40"/>
      <c r="C330" s="32"/>
      <c r="D330" s="32"/>
    </row>
    <row r="331" spans="2:4" x14ac:dyDescent="0.2">
      <c r="B331" s="40"/>
      <c r="C331" s="32"/>
      <c r="D331" s="32"/>
    </row>
    <row r="332" spans="2:4" x14ac:dyDescent="0.2">
      <c r="B332" s="40"/>
      <c r="C332" s="32"/>
      <c r="D332" s="32"/>
    </row>
    <row r="333" spans="2:4" x14ac:dyDescent="0.2">
      <c r="B333" s="40"/>
      <c r="C333" s="32"/>
      <c r="D333" s="32"/>
    </row>
    <row r="334" spans="2:4" x14ac:dyDescent="0.2">
      <c r="B334" s="40"/>
      <c r="C334" s="32"/>
      <c r="D334" s="32"/>
    </row>
    <row r="335" spans="2:4" x14ac:dyDescent="0.2">
      <c r="B335" s="40"/>
      <c r="C335" s="32"/>
      <c r="D335" s="32"/>
    </row>
    <row r="336" spans="2:4" x14ac:dyDescent="0.2">
      <c r="B336" s="40"/>
      <c r="C336" s="32"/>
      <c r="D336" s="32"/>
    </row>
    <row r="337" spans="2:4" x14ac:dyDescent="0.2">
      <c r="B337" s="40"/>
      <c r="C337" s="32"/>
      <c r="D337" s="32"/>
    </row>
    <row r="338" spans="2:4" x14ac:dyDescent="0.2">
      <c r="B338" s="40"/>
      <c r="C338" s="32"/>
      <c r="D338" s="32"/>
    </row>
    <row r="339" spans="2:4" x14ac:dyDescent="0.2">
      <c r="B339" s="40"/>
      <c r="C339" s="32"/>
      <c r="D339" s="32"/>
    </row>
    <row r="340" spans="2:4" x14ac:dyDescent="0.2">
      <c r="B340" s="40"/>
      <c r="C340" s="32"/>
      <c r="D340" s="32"/>
    </row>
    <row r="341" spans="2:4" x14ac:dyDescent="0.2">
      <c r="B341" s="40"/>
      <c r="C341" s="32"/>
      <c r="D341" s="32"/>
    </row>
    <row r="342" spans="2:4" x14ac:dyDescent="0.2">
      <c r="B342" s="40"/>
      <c r="C342" s="32"/>
      <c r="D342" s="32"/>
    </row>
    <row r="343" spans="2:4" x14ac:dyDescent="0.2">
      <c r="B343" s="40"/>
      <c r="C343" s="32"/>
      <c r="D343" s="32"/>
    </row>
    <row r="344" spans="2:4" x14ac:dyDescent="0.2">
      <c r="B344" s="40"/>
      <c r="C344" s="32"/>
      <c r="D344" s="32"/>
    </row>
    <row r="345" spans="2:4" x14ac:dyDescent="0.2">
      <c r="B345" s="40"/>
      <c r="C345" s="32"/>
      <c r="D345" s="32"/>
    </row>
    <row r="346" spans="2:4" x14ac:dyDescent="0.2">
      <c r="B346" s="40"/>
      <c r="C346" s="32"/>
      <c r="D346" s="32"/>
    </row>
    <row r="347" spans="2:4" x14ac:dyDescent="0.2">
      <c r="B347" s="40"/>
      <c r="C347" s="32"/>
      <c r="D347" s="32"/>
    </row>
    <row r="348" spans="2:4" x14ac:dyDescent="0.2">
      <c r="B348" s="40"/>
      <c r="C348" s="32"/>
      <c r="D348" s="32"/>
    </row>
    <row r="349" spans="2:4" x14ac:dyDescent="0.2">
      <c r="B349" s="40"/>
      <c r="C349" s="32"/>
      <c r="D349" s="32"/>
    </row>
    <row r="350" spans="2:4" x14ac:dyDescent="0.2">
      <c r="B350" s="40"/>
      <c r="C350" s="32"/>
      <c r="D350" s="32"/>
    </row>
    <row r="351" spans="2:4" x14ac:dyDescent="0.2">
      <c r="B351" s="40"/>
      <c r="C351" s="32"/>
      <c r="D351" s="32"/>
    </row>
    <row r="352" spans="2:4" x14ac:dyDescent="0.2">
      <c r="B352" s="40"/>
      <c r="C352" s="32"/>
      <c r="D352" s="32"/>
    </row>
    <row r="353" spans="2:4" x14ac:dyDescent="0.2">
      <c r="B353" s="40"/>
      <c r="C353" s="32"/>
      <c r="D353" s="32"/>
    </row>
    <row r="354" spans="2:4" x14ac:dyDescent="0.2">
      <c r="B354" s="40"/>
      <c r="C354" s="32"/>
      <c r="D354" s="32"/>
    </row>
    <row r="355" spans="2:4" x14ac:dyDescent="0.2">
      <c r="B355" s="40"/>
      <c r="C355" s="32"/>
      <c r="D355" s="32"/>
    </row>
    <row r="356" spans="2:4" x14ac:dyDescent="0.2">
      <c r="B356" s="40"/>
      <c r="C356" s="32"/>
      <c r="D356" s="32"/>
    </row>
    <row r="357" spans="2:4" x14ac:dyDescent="0.2">
      <c r="B357" s="40"/>
      <c r="C357" s="32"/>
      <c r="D357" s="32"/>
    </row>
    <row r="358" spans="2:4" x14ac:dyDescent="0.2">
      <c r="B358" s="40"/>
      <c r="C358" s="32"/>
      <c r="D358" s="32"/>
    </row>
    <row r="359" spans="2:4" x14ac:dyDescent="0.2">
      <c r="B359" s="40"/>
      <c r="C359" s="32"/>
      <c r="D359" s="32"/>
    </row>
    <row r="360" spans="2:4" x14ac:dyDescent="0.2">
      <c r="B360" s="40"/>
      <c r="C360" s="32"/>
      <c r="D360" s="32"/>
    </row>
    <row r="361" spans="2:4" x14ac:dyDescent="0.2">
      <c r="B361" s="40"/>
    </row>
    <row r="362" spans="2:4" x14ac:dyDescent="0.2">
      <c r="B362" s="40"/>
    </row>
  </sheetData>
  <protectedRanges>
    <protectedRange sqref="A116:D117" name="Range1"/>
  </protectedRanges>
  <sortState xmlns:xlrd2="http://schemas.microsoft.com/office/spreadsheetml/2017/richdata2" ref="A21:W122">
    <sortCondition ref="C21:C122"/>
  </sortState>
  <phoneticPr fontId="8" type="noConversion"/>
  <hyperlinks>
    <hyperlink ref="H1882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E3889-71F2-4795-90F3-F6CC613B8459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2"/>
  <sheetViews>
    <sheetView topLeftCell="A52" workbookViewId="0">
      <selection activeCell="A77" sqref="A77:D97"/>
    </sheetView>
  </sheetViews>
  <sheetFormatPr defaultRowHeight="12.75" x14ac:dyDescent="0.2"/>
  <cols>
    <col min="1" max="1" width="19.7109375" style="32" customWidth="1"/>
    <col min="2" max="2" width="4.42578125" style="14" customWidth="1"/>
    <col min="3" max="3" width="12.7109375" style="32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32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31" t="s">
        <v>60</v>
      </c>
      <c r="I1" s="33" t="s">
        <v>61</v>
      </c>
      <c r="J1" s="34" t="s">
        <v>62</v>
      </c>
    </row>
    <row r="2" spans="1:16" x14ac:dyDescent="0.2">
      <c r="I2" s="35" t="s">
        <v>63</v>
      </c>
      <c r="J2" s="36" t="s">
        <v>57</v>
      </c>
    </row>
    <row r="3" spans="1:16" x14ac:dyDescent="0.2">
      <c r="A3" s="37" t="s">
        <v>64</v>
      </c>
      <c r="I3" s="35" t="s">
        <v>65</v>
      </c>
      <c r="J3" s="36" t="s">
        <v>66</v>
      </c>
    </row>
    <row r="4" spans="1:16" x14ac:dyDescent="0.2">
      <c r="I4" s="35" t="s">
        <v>67</v>
      </c>
      <c r="J4" s="36" t="s">
        <v>66</v>
      </c>
    </row>
    <row r="5" spans="1:16" ht="13.5" thickBot="1" x14ac:dyDescent="0.25">
      <c r="I5" s="38" t="s">
        <v>68</v>
      </c>
      <c r="J5" s="39" t="s">
        <v>69</v>
      </c>
    </row>
    <row r="10" spans="1:16" ht="13.5" thickBot="1" x14ac:dyDescent="0.25"/>
    <row r="11" spans="1:16" ht="12.75" customHeight="1" thickBot="1" x14ac:dyDescent="0.25">
      <c r="A11" s="32" t="str">
        <f t="shared" ref="A11:A42" si="0">P11</f>
        <v> PZ 4.351 </v>
      </c>
      <c r="B11" s="40" t="str">
        <f t="shared" ref="B11:B42" si="1">IF(H11=INT(H11),"I","II")</f>
        <v>I</v>
      </c>
      <c r="C11" s="32">
        <f t="shared" ref="C11:C42" si="2">1*G11</f>
        <v>16375.36</v>
      </c>
      <c r="D11" s="14" t="str">
        <f t="shared" ref="D11:D42" si="3">VLOOKUP(F11,I$1:J$5,2,FALSE)</f>
        <v>vis</v>
      </c>
      <c r="E11" s="41">
        <f>VLOOKUP(C11,'Active 1'!C$21:E$969,3,FALSE)</f>
        <v>-5643.0196922274372</v>
      </c>
      <c r="F11" s="40" t="s">
        <v>68</v>
      </c>
      <c r="G11" s="14" t="str">
        <f t="shared" ref="G11:G42" si="4">MID(I11,3,LEN(I11)-3)</f>
        <v>16375.36</v>
      </c>
      <c r="H11" s="32">
        <f t="shared" ref="H11:H42" si="5">1*K11</f>
        <v>-5643</v>
      </c>
      <c r="I11" s="42" t="s">
        <v>71</v>
      </c>
      <c r="J11" s="43" t="s">
        <v>72</v>
      </c>
      <c r="K11" s="42">
        <v>-5643</v>
      </c>
      <c r="L11" s="42" t="s">
        <v>73</v>
      </c>
      <c r="M11" s="43" t="s">
        <v>74</v>
      </c>
      <c r="N11" s="43"/>
      <c r="O11" s="44" t="s">
        <v>75</v>
      </c>
      <c r="P11" s="44" t="s">
        <v>76</v>
      </c>
    </row>
    <row r="12" spans="1:16" ht="12.75" customHeight="1" thickBot="1" x14ac:dyDescent="0.25">
      <c r="A12" s="32" t="str">
        <f t="shared" si="0"/>
        <v> VBB 8.6.30 </v>
      </c>
      <c r="B12" s="40" t="str">
        <f t="shared" si="1"/>
        <v>I</v>
      </c>
      <c r="C12" s="32">
        <f t="shared" si="2"/>
        <v>25029.518</v>
      </c>
      <c r="D12" s="14" t="str">
        <f t="shared" si="3"/>
        <v>vis</v>
      </c>
      <c r="E12" s="41">
        <f>VLOOKUP(C12,'Active 1'!C$21:E$969,3,FALSE)</f>
        <v>1.4997391758638326E-2</v>
      </c>
      <c r="F12" s="40" t="s">
        <v>68</v>
      </c>
      <c r="G12" s="14" t="str">
        <f t="shared" si="4"/>
        <v>25029.518</v>
      </c>
      <c r="H12" s="32">
        <f t="shared" si="5"/>
        <v>0</v>
      </c>
      <c r="I12" s="42" t="s">
        <v>77</v>
      </c>
      <c r="J12" s="43" t="s">
        <v>78</v>
      </c>
      <c r="K12" s="42">
        <v>0</v>
      </c>
      <c r="L12" s="42" t="s">
        <v>79</v>
      </c>
      <c r="M12" s="43" t="s">
        <v>74</v>
      </c>
      <c r="N12" s="43"/>
      <c r="O12" s="44" t="s">
        <v>80</v>
      </c>
      <c r="P12" s="44" t="s">
        <v>81</v>
      </c>
    </row>
    <row r="13" spans="1:16" ht="12.75" customHeight="1" thickBot="1" x14ac:dyDescent="0.25">
      <c r="A13" s="32" t="str">
        <f t="shared" si="0"/>
        <v> VBB 8.6.30 </v>
      </c>
      <c r="B13" s="40" t="str">
        <f t="shared" si="1"/>
        <v>I</v>
      </c>
      <c r="C13" s="32">
        <f t="shared" si="2"/>
        <v>25098.526000000002</v>
      </c>
      <c r="D13" s="14" t="str">
        <f t="shared" si="3"/>
        <v>vis</v>
      </c>
      <c r="E13" s="41">
        <f>VLOOKUP(C13,'Active 1'!C$21:E$969,3,FALSE)</f>
        <v>45.012389149714835</v>
      </c>
      <c r="F13" s="40" t="s">
        <v>68</v>
      </c>
      <c r="G13" s="14" t="str">
        <f t="shared" si="4"/>
        <v>25098.526</v>
      </c>
      <c r="H13" s="32">
        <f t="shared" si="5"/>
        <v>45</v>
      </c>
      <c r="I13" s="42" t="s">
        <v>82</v>
      </c>
      <c r="J13" s="43" t="s">
        <v>83</v>
      </c>
      <c r="K13" s="42">
        <v>45</v>
      </c>
      <c r="L13" s="42" t="s">
        <v>84</v>
      </c>
      <c r="M13" s="43" t="s">
        <v>70</v>
      </c>
      <c r="N13" s="43"/>
      <c r="O13" s="44" t="s">
        <v>80</v>
      </c>
      <c r="P13" s="44" t="s">
        <v>81</v>
      </c>
    </row>
    <row r="14" spans="1:16" ht="12.75" customHeight="1" thickBot="1" x14ac:dyDescent="0.25">
      <c r="A14" s="32" t="str">
        <f t="shared" si="0"/>
        <v> VBB 8.6.30 </v>
      </c>
      <c r="B14" s="40" t="str">
        <f t="shared" si="1"/>
        <v>I</v>
      </c>
      <c r="C14" s="32">
        <f t="shared" si="2"/>
        <v>25121.53</v>
      </c>
      <c r="D14" s="14" t="str">
        <f t="shared" si="3"/>
        <v>vis</v>
      </c>
      <c r="E14" s="41">
        <f>VLOOKUP(C14,'Active 1'!C$21:E$969,3,FALSE)</f>
        <v>60.012389149712995</v>
      </c>
      <c r="F14" s="40" t="s">
        <v>68</v>
      </c>
      <c r="G14" s="14" t="str">
        <f t="shared" si="4"/>
        <v>25121.530</v>
      </c>
      <c r="H14" s="32">
        <f t="shared" si="5"/>
        <v>60</v>
      </c>
      <c r="I14" s="42" t="s">
        <v>85</v>
      </c>
      <c r="J14" s="43" t="s">
        <v>86</v>
      </c>
      <c r="K14" s="42">
        <v>60</v>
      </c>
      <c r="L14" s="42" t="s">
        <v>84</v>
      </c>
      <c r="M14" s="43" t="s">
        <v>74</v>
      </c>
      <c r="N14" s="43"/>
      <c r="O14" s="44" t="s">
        <v>80</v>
      </c>
      <c r="P14" s="44" t="s">
        <v>81</v>
      </c>
    </row>
    <row r="15" spans="1:16" ht="12.75" customHeight="1" thickBot="1" x14ac:dyDescent="0.25">
      <c r="A15" s="32" t="str">
        <f t="shared" si="0"/>
        <v> VBB 8.6.30 </v>
      </c>
      <c r="B15" s="40" t="str">
        <f t="shared" si="1"/>
        <v>I</v>
      </c>
      <c r="C15" s="32">
        <f t="shared" si="2"/>
        <v>25503.4</v>
      </c>
      <c r="D15" s="14" t="str">
        <f t="shared" si="3"/>
        <v>vis</v>
      </c>
      <c r="E15" s="41">
        <f>VLOOKUP(C15,'Active 1'!C$21:E$969,3,FALSE)</f>
        <v>309.01473656755508</v>
      </c>
      <c r="F15" s="40" t="s">
        <v>68</v>
      </c>
      <c r="G15" s="14" t="str">
        <f t="shared" si="4"/>
        <v>25503.400</v>
      </c>
      <c r="H15" s="32">
        <f t="shared" si="5"/>
        <v>309</v>
      </c>
      <c r="I15" s="42" t="s">
        <v>87</v>
      </c>
      <c r="J15" s="43" t="s">
        <v>88</v>
      </c>
      <c r="K15" s="42">
        <v>309</v>
      </c>
      <c r="L15" s="42" t="s">
        <v>79</v>
      </c>
      <c r="M15" s="43" t="s">
        <v>74</v>
      </c>
      <c r="N15" s="43"/>
      <c r="O15" s="44" t="s">
        <v>80</v>
      </c>
      <c r="P15" s="44" t="s">
        <v>81</v>
      </c>
    </row>
    <row r="16" spans="1:16" ht="12.75" customHeight="1" thickBot="1" x14ac:dyDescent="0.25">
      <c r="A16" s="32" t="str">
        <f t="shared" si="0"/>
        <v> VBB 8.6.30 </v>
      </c>
      <c r="B16" s="40" t="str">
        <f t="shared" si="1"/>
        <v>I</v>
      </c>
      <c r="C16" s="32">
        <f t="shared" si="2"/>
        <v>25908.28</v>
      </c>
      <c r="D16" s="14" t="str">
        <f t="shared" si="3"/>
        <v>vis</v>
      </c>
      <c r="E16" s="41">
        <f>VLOOKUP(C16,'Active 1'!C$21:E$969,3,FALSE)</f>
        <v>573.02099634846104</v>
      </c>
      <c r="F16" s="40" t="s">
        <v>68</v>
      </c>
      <c r="G16" s="14" t="str">
        <f t="shared" si="4"/>
        <v>25908.280</v>
      </c>
      <c r="H16" s="32">
        <f t="shared" si="5"/>
        <v>573</v>
      </c>
      <c r="I16" s="42" t="s">
        <v>89</v>
      </c>
      <c r="J16" s="43" t="s">
        <v>90</v>
      </c>
      <c r="K16" s="42">
        <v>573</v>
      </c>
      <c r="L16" s="42" t="s">
        <v>91</v>
      </c>
      <c r="M16" s="43" t="s">
        <v>74</v>
      </c>
      <c r="N16" s="43"/>
      <c r="O16" s="44" t="s">
        <v>80</v>
      </c>
      <c r="P16" s="44" t="s">
        <v>81</v>
      </c>
    </row>
    <row r="17" spans="1:16" ht="12.75" customHeight="1" thickBot="1" x14ac:dyDescent="0.25">
      <c r="A17" s="32" t="str">
        <f t="shared" si="0"/>
        <v> MVS 135 </v>
      </c>
      <c r="B17" s="40" t="str">
        <f t="shared" si="1"/>
        <v>I</v>
      </c>
      <c r="C17" s="32">
        <f t="shared" si="2"/>
        <v>32119.308000000001</v>
      </c>
      <c r="D17" s="14" t="str">
        <f t="shared" si="3"/>
        <v>vis</v>
      </c>
      <c r="E17" s="41">
        <f>VLOOKUP(C17,'Active 1'!C$21:E$969,3,FALSE)</f>
        <v>4622.9870892018789</v>
      </c>
      <c r="F17" s="40" t="s">
        <v>68</v>
      </c>
      <c r="G17" s="14" t="str">
        <f t="shared" si="4"/>
        <v>32119.308</v>
      </c>
      <c r="H17" s="32">
        <f t="shared" si="5"/>
        <v>4623</v>
      </c>
      <c r="I17" s="42" t="s">
        <v>92</v>
      </c>
      <c r="J17" s="43" t="s">
        <v>93</v>
      </c>
      <c r="K17" s="42">
        <v>4623</v>
      </c>
      <c r="L17" s="42" t="s">
        <v>94</v>
      </c>
      <c r="M17" s="43" t="s">
        <v>74</v>
      </c>
      <c r="N17" s="43"/>
      <c r="O17" s="44" t="s">
        <v>95</v>
      </c>
      <c r="P17" s="44" t="s">
        <v>96</v>
      </c>
    </row>
    <row r="18" spans="1:16" ht="12.75" customHeight="1" thickBot="1" x14ac:dyDescent="0.25">
      <c r="A18" s="32" t="str">
        <f t="shared" si="0"/>
        <v> MVS 135 </v>
      </c>
      <c r="B18" s="40" t="str">
        <f t="shared" si="1"/>
        <v>I</v>
      </c>
      <c r="C18" s="32">
        <f t="shared" si="2"/>
        <v>32292.554</v>
      </c>
      <c r="D18" s="14" t="str">
        <f t="shared" si="3"/>
        <v>vis</v>
      </c>
      <c r="E18" s="41">
        <f>VLOOKUP(C18,'Active 1'!C$21:E$969,3,FALSE)</f>
        <v>4735.9539645279083</v>
      </c>
      <c r="F18" s="40" t="s">
        <v>68</v>
      </c>
      <c r="G18" s="14" t="str">
        <f t="shared" si="4"/>
        <v>32292.554</v>
      </c>
      <c r="H18" s="32">
        <f t="shared" si="5"/>
        <v>4736</v>
      </c>
      <c r="I18" s="42" t="s">
        <v>97</v>
      </c>
      <c r="J18" s="43" t="s">
        <v>98</v>
      </c>
      <c r="K18" s="42">
        <v>4736</v>
      </c>
      <c r="L18" s="42" t="s">
        <v>99</v>
      </c>
      <c r="M18" s="43" t="s">
        <v>74</v>
      </c>
      <c r="N18" s="43"/>
      <c r="O18" s="44" t="s">
        <v>95</v>
      </c>
      <c r="P18" s="44" t="s">
        <v>96</v>
      </c>
    </row>
    <row r="19" spans="1:16" ht="12.75" customHeight="1" thickBot="1" x14ac:dyDescent="0.25">
      <c r="A19" s="32" t="str">
        <f t="shared" si="0"/>
        <v> MVS 135 </v>
      </c>
      <c r="B19" s="40" t="str">
        <f t="shared" si="1"/>
        <v>I</v>
      </c>
      <c r="C19" s="32">
        <f t="shared" si="2"/>
        <v>33134.550999999999</v>
      </c>
      <c r="D19" s="14" t="str">
        <f t="shared" si="3"/>
        <v>vis</v>
      </c>
      <c r="E19" s="41">
        <f>VLOOKUP(C19,'Active 1'!C$21:E$969,3,FALSE)</f>
        <v>5284.9869587897756</v>
      </c>
      <c r="F19" s="40" t="s">
        <v>68</v>
      </c>
      <c r="G19" s="14" t="str">
        <f t="shared" si="4"/>
        <v>33134.551</v>
      </c>
      <c r="H19" s="32">
        <f t="shared" si="5"/>
        <v>5285</v>
      </c>
      <c r="I19" s="42" t="s">
        <v>100</v>
      </c>
      <c r="J19" s="43" t="s">
        <v>101</v>
      </c>
      <c r="K19" s="42">
        <v>5285</v>
      </c>
      <c r="L19" s="42" t="s">
        <v>94</v>
      </c>
      <c r="M19" s="43" t="s">
        <v>74</v>
      </c>
      <c r="N19" s="43"/>
      <c r="O19" s="44" t="s">
        <v>95</v>
      </c>
      <c r="P19" s="44" t="s">
        <v>96</v>
      </c>
    </row>
    <row r="20" spans="1:16" ht="12.75" customHeight="1" thickBot="1" x14ac:dyDescent="0.25">
      <c r="A20" s="32" t="str">
        <f t="shared" si="0"/>
        <v> MVS 135 </v>
      </c>
      <c r="B20" s="40" t="str">
        <f t="shared" si="1"/>
        <v>I</v>
      </c>
      <c r="C20" s="32">
        <f t="shared" si="2"/>
        <v>33151.453999999998</v>
      </c>
      <c r="D20" s="14" t="str">
        <f t="shared" si="3"/>
        <v>vis</v>
      </c>
      <c r="E20" s="41">
        <f>VLOOKUP(C20,'Active 1'!C$21:E$969,3,FALSE)</f>
        <v>5296.0087376108495</v>
      </c>
      <c r="F20" s="40" t="s">
        <v>68</v>
      </c>
      <c r="G20" s="14" t="str">
        <f t="shared" si="4"/>
        <v>33151.454</v>
      </c>
      <c r="H20" s="32">
        <f t="shared" si="5"/>
        <v>5296</v>
      </c>
      <c r="I20" s="42" t="s">
        <v>102</v>
      </c>
      <c r="J20" s="43" t="s">
        <v>103</v>
      </c>
      <c r="K20" s="42">
        <v>5296</v>
      </c>
      <c r="L20" s="42" t="s">
        <v>104</v>
      </c>
      <c r="M20" s="43" t="s">
        <v>74</v>
      </c>
      <c r="N20" s="43"/>
      <c r="O20" s="44" t="s">
        <v>95</v>
      </c>
      <c r="P20" s="44" t="s">
        <v>96</v>
      </c>
    </row>
    <row r="21" spans="1:16" ht="12.75" customHeight="1" thickBot="1" x14ac:dyDescent="0.25">
      <c r="A21" s="32" t="str">
        <f t="shared" si="0"/>
        <v> BBS 36 </v>
      </c>
      <c r="B21" s="40" t="str">
        <f t="shared" si="1"/>
        <v>I</v>
      </c>
      <c r="C21" s="32">
        <f t="shared" si="2"/>
        <v>43509.334999999999</v>
      </c>
      <c r="D21" s="14" t="str">
        <f t="shared" si="3"/>
        <v>vis</v>
      </c>
      <c r="E21" s="41">
        <f>VLOOKUP(C21,'Active 1'!C$21:E$969,3,FALSE)</f>
        <v>12049.973917579551</v>
      </c>
      <c r="F21" s="40" t="s">
        <v>68</v>
      </c>
      <c r="G21" s="14" t="str">
        <f t="shared" si="4"/>
        <v>43509.335</v>
      </c>
      <c r="H21" s="32">
        <f t="shared" si="5"/>
        <v>12050</v>
      </c>
      <c r="I21" s="42" t="s">
        <v>105</v>
      </c>
      <c r="J21" s="43" t="s">
        <v>106</v>
      </c>
      <c r="K21" s="42">
        <v>12050</v>
      </c>
      <c r="L21" s="42" t="s">
        <v>107</v>
      </c>
      <c r="M21" s="43" t="s">
        <v>108</v>
      </c>
      <c r="N21" s="43"/>
      <c r="O21" s="44" t="s">
        <v>109</v>
      </c>
      <c r="P21" s="44" t="s">
        <v>110</v>
      </c>
    </row>
    <row r="22" spans="1:16" ht="12.75" customHeight="1" thickBot="1" x14ac:dyDescent="0.25">
      <c r="A22" s="32" t="str">
        <f t="shared" si="0"/>
        <v> BBS 73 </v>
      </c>
      <c r="B22" s="40" t="str">
        <f t="shared" si="1"/>
        <v>I</v>
      </c>
      <c r="C22" s="32">
        <f t="shared" si="2"/>
        <v>45932.434000000001</v>
      </c>
      <c r="D22" s="14" t="str">
        <f t="shared" si="3"/>
        <v>vis</v>
      </c>
      <c r="E22" s="41">
        <f>VLOOKUP(C22,'Active 1'!C$21:E$969,3,FALSE)</f>
        <v>13629.981090245175</v>
      </c>
      <c r="F22" s="40" t="s">
        <v>68</v>
      </c>
      <c r="G22" s="14" t="str">
        <f t="shared" si="4"/>
        <v>45932.434</v>
      </c>
      <c r="H22" s="32">
        <f t="shared" si="5"/>
        <v>13630</v>
      </c>
      <c r="I22" s="42" t="s">
        <v>111</v>
      </c>
      <c r="J22" s="43" t="s">
        <v>112</v>
      </c>
      <c r="K22" s="42">
        <v>13630</v>
      </c>
      <c r="L22" s="42" t="s">
        <v>113</v>
      </c>
      <c r="M22" s="43" t="s">
        <v>108</v>
      </c>
      <c r="N22" s="43"/>
      <c r="O22" s="44" t="s">
        <v>109</v>
      </c>
      <c r="P22" s="44" t="s">
        <v>114</v>
      </c>
    </row>
    <row r="23" spans="1:16" ht="12.75" customHeight="1" thickBot="1" x14ac:dyDescent="0.25">
      <c r="A23" s="32" t="str">
        <f t="shared" si="0"/>
        <v> BBS 78 </v>
      </c>
      <c r="B23" s="40" t="str">
        <f t="shared" si="1"/>
        <v>I</v>
      </c>
      <c r="C23" s="32">
        <f t="shared" si="2"/>
        <v>46320.404000000002</v>
      </c>
      <c r="D23" s="14" t="str">
        <f t="shared" si="3"/>
        <v>vis</v>
      </c>
      <c r="E23" s="41">
        <f>VLOOKUP(C23,'Active 1'!C$21:E$969,3,FALSE)</f>
        <v>13882.96100678143</v>
      </c>
      <c r="F23" s="40" t="s">
        <v>68</v>
      </c>
      <c r="G23" s="14" t="str">
        <f t="shared" si="4"/>
        <v>46320.404</v>
      </c>
      <c r="H23" s="32">
        <f t="shared" si="5"/>
        <v>13883</v>
      </c>
      <c r="I23" s="42" t="s">
        <v>115</v>
      </c>
      <c r="J23" s="43" t="s">
        <v>116</v>
      </c>
      <c r="K23" s="42">
        <v>13883</v>
      </c>
      <c r="L23" s="42" t="s">
        <v>117</v>
      </c>
      <c r="M23" s="43" t="s">
        <v>108</v>
      </c>
      <c r="N23" s="43"/>
      <c r="O23" s="44" t="s">
        <v>109</v>
      </c>
      <c r="P23" s="44" t="s">
        <v>118</v>
      </c>
    </row>
    <row r="24" spans="1:16" ht="12.75" customHeight="1" thickBot="1" x14ac:dyDescent="0.25">
      <c r="A24" s="32" t="str">
        <f t="shared" si="0"/>
        <v> BBS 86 </v>
      </c>
      <c r="B24" s="40" t="str">
        <f t="shared" si="1"/>
        <v>I</v>
      </c>
      <c r="C24" s="32">
        <f t="shared" si="2"/>
        <v>47116.328999999998</v>
      </c>
      <c r="D24" s="14" t="str">
        <f t="shared" si="3"/>
        <v>vis</v>
      </c>
      <c r="E24" s="41">
        <f>VLOOKUP(C24,'Active 1'!C$21:E$969,3,FALSE)</f>
        <v>14401.952269170577</v>
      </c>
      <c r="F24" s="40" t="s">
        <v>68</v>
      </c>
      <c r="G24" s="14" t="str">
        <f t="shared" si="4"/>
        <v>47116.329</v>
      </c>
      <c r="H24" s="32">
        <f t="shared" si="5"/>
        <v>14402</v>
      </c>
      <c r="I24" s="42" t="s">
        <v>119</v>
      </c>
      <c r="J24" s="43" t="s">
        <v>120</v>
      </c>
      <c r="K24" s="42">
        <v>14402</v>
      </c>
      <c r="L24" s="42" t="s">
        <v>121</v>
      </c>
      <c r="M24" s="43" t="s">
        <v>108</v>
      </c>
      <c r="N24" s="43"/>
      <c r="O24" s="44" t="s">
        <v>109</v>
      </c>
      <c r="P24" s="44" t="s">
        <v>122</v>
      </c>
    </row>
    <row r="25" spans="1:16" ht="12.75" customHeight="1" thickBot="1" x14ac:dyDescent="0.25">
      <c r="A25" s="32" t="str">
        <f t="shared" si="0"/>
        <v> BBS 89 </v>
      </c>
      <c r="B25" s="40" t="str">
        <f t="shared" si="1"/>
        <v>I</v>
      </c>
      <c r="C25" s="32">
        <f t="shared" si="2"/>
        <v>47323.387000000002</v>
      </c>
      <c r="D25" s="14" t="str">
        <f t="shared" si="3"/>
        <v>vis</v>
      </c>
      <c r="E25" s="41">
        <f>VLOOKUP(C25,'Active 1'!C$21:E$969,3,FALSE)</f>
        <v>14536.966614501827</v>
      </c>
      <c r="F25" s="40" t="s">
        <v>68</v>
      </c>
      <c r="G25" s="14" t="str">
        <f t="shared" si="4"/>
        <v>47323.387</v>
      </c>
      <c r="H25" s="32">
        <f t="shared" si="5"/>
        <v>14537</v>
      </c>
      <c r="I25" s="42" t="s">
        <v>123</v>
      </c>
      <c r="J25" s="43" t="s">
        <v>124</v>
      </c>
      <c r="K25" s="42">
        <v>14537</v>
      </c>
      <c r="L25" s="42" t="s">
        <v>125</v>
      </c>
      <c r="M25" s="43" t="s">
        <v>108</v>
      </c>
      <c r="N25" s="43"/>
      <c r="O25" s="44" t="s">
        <v>126</v>
      </c>
      <c r="P25" s="44" t="s">
        <v>127</v>
      </c>
    </row>
    <row r="26" spans="1:16" ht="12.75" customHeight="1" thickBot="1" x14ac:dyDescent="0.25">
      <c r="A26" s="32" t="str">
        <f t="shared" si="0"/>
        <v> BBS 89 </v>
      </c>
      <c r="B26" s="40" t="str">
        <f t="shared" si="1"/>
        <v>I</v>
      </c>
      <c r="C26" s="32">
        <f t="shared" si="2"/>
        <v>47392.381000000001</v>
      </c>
      <c r="D26" s="14" t="str">
        <f t="shared" si="3"/>
        <v>vis</v>
      </c>
      <c r="E26" s="41">
        <f>VLOOKUP(C26,'Active 1'!C$21:E$969,3,FALSE)</f>
        <v>14581.954877412625</v>
      </c>
      <c r="F26" s="40" t="s">
        <v>68</v>
      </c>
      <c r="G26" s="14" t="str">
        <f t="shared" si="4"/>
        <v>47392.381</v>
      </c>
      <c r="H26" s="32">
        <f t="shared" si="5"/>
        <v>14582</v>
      </c>
      <c r="I26" s="42" t="s">
        <v>128</v>
      </c>
      <c r="J26" s="43" t="s">
        <v>129</v>
      </c>
      <c r="K26" s="42">
        <v>14582</v>
      </c>
      <c r="L26" s="42" t="s">
        <v>130</v>
      </c>
      <c r="M26" s="43" t="s">
        <v>108</v>
      </c>
      <c r="N26" s="43"/>
      <c r="O26" s="44" t="s">
        <v>109</v>
      </c>
      <c r="P26" s="44" t="s">
        <v>127</v>
      </c>
    </row>
    <row r="27" spans="1:16" ht="12.75" customHeight="1" thickBot="1" x14ac:dyDescent="0.25">
      <c r="A27" s="32" t="str">
        <f t="shared" si="0"/>
        <v> BBS 90 </v>
      </c>
      <c r="B27" s="40" t="str">
        <f t="shared" si="1"/>
        <v>I</v>
      </c>
      <c r="C27" s="32">
        <f t="shared" si="2"/>
        <v>47412.324000000001</v>
      </c>
      <c r="D27" s="14" t="str">
        <f t="shared" si="3"/>
        <v>vis</v>
      </c>
      <c r="E27" s="41">
        <f>VLOOKUP(C27,'Active 1'!C$21:E$969,3,FALSE)</f>
        <v>14594.958920187793</v>
      </c>
      <c r="F27" s="40" t="s">
        <v>68</v>
      </c>
      <c r="G27" s="14" t="str">
        <f t="shared" si="4"/>
        <v>47412.324</v>
      </c>
      <c r="H27" s="32">
        <f t="shared" si="5"/>
        <v>14595</v>
      </c>
      <c r="I27" s="42" t="s">
        <v>131</v>
      </c>
      <c r="J27" s="43" t="s">
        <v>132</v>
      </c>
      <c r="K27" s="42">
        <v>14595</v>
      </c>
      <c r="L27" s="42" t="s">
        <v>133</v>
      </c>
      <c r="M27" s="43" t="s">
        <v>108</v>
      </c>
      <c r="N27" s="43"/>
      <c r="O27" s="44" t="s">
        <v>126</v>
      </c>
      <c r="P27" s="44" t="s">
        <v>134</v>
      </c>
    </row>
    <row r="28" spans="1:16" ht="12.75" customHeight="1" thickBot="1" x14ac:dyDescent="0.25">
      <c r="A28" s="32" t="str">
        <f t="shared" si="0"/>
        <v> BBS 89 </v>
      </c>
      <c r="B28" s="40" t="str">
        <f t="shared" si="1"/>
        <v>I</v>
      </c>
      <c r="C28" s="32">
        <f t="shared" si="2"/>
        <v>47415.39</v>
      </c>
      <c r="D28" s="14" t="str">
        <f t="shared" si="3"/>
        <v>vis</v>
      </c>
      <c r="E28" s="41">
        <f>VLOOKUP(C28,'Active 1'!C$21:E$969,3,FALSE)</f>
        <v>14596.958137715179</v>
      </c>
      <c r="F28" s="40" t="s">
        <v>68</v>
      </c>
      <c r="G28" s="14" t="str">
        <f t="shared" si="4"/>
        <v>47415.390</v>
      </c>
      <c r="H28" s="32">
        <f t="shared" si="5"/>
        <v>14597</v>
      </c>
      <c r="I28" s="42" t="s">
        <v>135</v>
      </c>
      <c r="J28" s="43" t="s">
        <v>136</v>
      </c>
      <c r="K28" s="42">
        <v>14597</v>
      </c>
      <c r="L28" s="42" t="s">
        <v>137</v>
      </c>
      <c r="M28" s="43" t="s">
        <v>108</v>
      </c>
      <c r="N28" s="43"/>
      <c r="O28" s="44" t="s">
        <v>109</v>
      </c>
      <c r="P28" s="44" t="s">
        <v>127</v>
      </c>
    </row>
    <row r="29" spans="1:16" ht="12.75" customHeight="1" thickBot="1" x14ac:dyDescent="0.25">
      <c r="A29" s="32" t="str">
        <f t="shared" si="0"/>
        <v> BBS 92 </v>
      </c>
      <c r="B29" s="40" t="str">
        <f t="shared" si="1"/>
        <v>I</v>
      </c>
      <c r="C29" s="32">
        <f t="shared" si="2"/>
        <v>47737.432000000001</v>
      </c>
      <c r="D29" s="14" t="str">
        <f t="shared" si="3"/>
        <v>vis</v>
      </c>
      <c r="E29" s="41">
        <f>VLOOKUP(C29,'Active 1'!C$21:E$969,3,FALSE)</f>
        <v>14806.949008868023</v>
      </c>
      <c r="F29" s="40" t="s">
        <v>68</v>
      </c>
      <c r="G29" s="14" t="str">
        <f t="shared" si="4"/>
        <v>47737.432</v>
      </c>
      <c r="H29" s="32">
        <f t="shared" si="5"/>
        <v>14807</v>
      </c>
      <c r="I29" s="42" t="s">
        <v>138</v>
      </c>
      <c r="J29" s="43" t="s">
        <v>139</v>
      </c>
      <c r="K29" s="42">
        <v>14807</v>
      </c>
      <c r="L29" s="42" t="s">
        <v>140</v>
      </c>
      <c r="M29" s="43" t="s">
        <v>108</v>
      </c>
      <c r="N29" s="43"/>
      <c r="O29" s="44" t="s">
        <v>109</v>
      </c>
      <c r="P29" s="44" t="s">
        <v>141</v>
      </c>
    </row>
    <row r="30" spans="1:16" ht="12.75" customHeight="1" thickBot="1" x14ac:dyDescent="0.25">
      <c r="A30" s="32" t="str">
        <f t="shared" si="0"/>
        <v> BBS 92 </v>
      </c>
      <c r="B30" s="40" t="str">
        <f t="shared" si="1"/>
        <v>I</v>
      </c>
      <c r="C30" s="32">
        <f t="shared" si="2"/>
        <v>47757.392</v>
      </c>
      <c r="D30" s="14" t="str">
        <f t="shared" si="3"/>
        <v>vis</v>
      </c>
      <c r="E30" s="41">
        <f>VLOOKUP(C30,'Active 1'!C$21:E$969,3,FALSE)</f>
        <v>14819.964136671882</v>
      </c>
      <c r="F30" s="40" t="s">
        <v>68</v>
      </c>
      <c r="G30" s="14" t="str">
        <f t="shared" si="4"/>
        <v>47757.392</v>
      </c>
      <c r="H30" s="32">
        <f t="shared" si="5"/>
        <v>14820</v>
      </c>
      <c r="I30" s="42" t="s">
        <v>142</v>
      </c>
      <c r="J30" s="43" t="s">
        <v>143</v>
      </c>
      <c r="K30" s="42">
        <v>14820</v>
      </c>
      <c r="L30" s="42" t="s">
        <v>144</v>
      </c>
      <c r="M30" s="43" t="s">
        <v>108</v>
      </c>
      <c r="N30" s="43"/>
      <c r="O30" s="44" t="s">
        <v>109</v>
      </c>
      <c r="P30" s="44" t="s">
        <v>141</v>
      </c>
    </row>
    <row r="31" spans="1:16" ht="12.75" customHeight="1" thickBot="1" x14ac:dyDescent="0.25">
      <c r="A31" s="32" t="str">
        <f t="shared" si="0"/>
        <v> BBS 96 </v>
      </c>
      <c r="B31" s="40" t="str">
        <f t="shared" si="1"/>
        <v>I</v>
      </c>
      <c r="C31" s="32">
        <f t="shared" si="2"/>
        <v>48125.455000000002</v>
      </c>
      <c r="D31" s="14" t="str">
        <f t="shared" si="3"/>
        <v>vis</v>
      </c>
      <c r="E31" s="41">
        <f>VLOOKUP(C31,'Active 1'!C$21:E$969,3,FALSE)</f>
        <v>15059.963484611373</v>
      </c>
      <c r="F31" s="40" t="s">
        <v>68</v>
      </c>
      <c r="G31" s="14" t="str">
        <f t="shared" si="4"/>
        <v>48125.455</v>
      </c>
      <c r="H31" s="32">
        <f t="shared" si="5"/>
        <v>15060</v>
      </c>
      <c r="I31" s="42" t="s">
        <v>145</v>
      </c>
      <c r="J31" s="43" t="s">
        <v>146</v>
      </c>
      <c r="K31" s="42">
        <v>15060</v>
      </c>
      <c r="L31" s="42" t="s">
        <v>147</v>
      </c>
      <c r="M31" s="43" t="s">
        <v>108</v>
      </c>
      <c r="N31" s="43"/>
      <c r="O31" s="44" t="s">
        <v>109</v>
      </c>
      <c r="P31" s="44" t="s">
        <v>148</v>
      </c>
    </row>
    <row r="32" spans="1:16" ht="12.75" customHeight="1" thickBot="1" x14ac:dyDescent="0.25">
      <c r="A32" s="32" t="str">
        <f t="shared" si="0"/>
        <v> BBS 98 </v>
      </c>
      <c r="B32" s="40" t="str">
        <f t="shared" si="1"/>
        <v>I</v>
      </c>
      <c r="C32" s="32">
        <f t="shared" si="2"/>
        <v>48444.451999999997</v>
      </c>
      <c r="D32" s="14" t="str">
        <f t="shared" si="3"/>
        <v>vis</v>
      </c>
      <c r="E32" s="41">
        <f>VLOOKUP(C32,'Active 1'!C$21:E$969,3,FALSE)</f>
        <v>15267.968831507562</v>
      </c>
      <c r="F32" s="40" t="s">
        <v>68</v>
      </c>
      <c r="G32" s="14" t="str">
        <f t="shared" si="4"/>
        <v>48444.452</v>
      </c>
      <c r="H32" s="32">
        <f t="shared" si="5"/>
        <v>15268</v>
      </c>
      <c r="I32" s="42" t="s">
        <v>149</v>
      </c>
      <c r="J32" s="43" t="s">
        <v>150</v>
      </c>
      <c r="K32" s="42">
        <v>15268</v>
      </c>
      <c r="L32" s="42" t="s">
        <v>151</v>
      </c>
      <c r="M32" s="43" t="s">
        <v>108</v>
      </c>
      <c r="N32" s="43"/>
      <c r="O32" s="44" t="s">
        <v>109</v>
      </c>
      <c r="P32" s="44" t="s">
        <v>152</v>
      </c>
    </row>
    <row r="33" spans="1:16" ht="12.75" customHeight="1" thickBot="1" x14ac:dyDescent="0.25">
      <c r="A33" s="32" t="str">
        <f t="shared" si="0"/>
        <v> BBS 98 </v>
      </c>
      <c r="B33" s="40" t="str">
        <f t="shared" si="1"/>
        <v>I</v>
      </c>
      <c r="C33" s="32">
        <f t="shared" si="2"/>
        <v>48467.451000000001</v>
      </c>
      <c r="D33" s="14" t="str">
        <f t="shared" si="3"/>
        <v>vis</v>
      </c>
      <c r="E33" s="41">
        <f>VLOOKUP(C33,'Active 1'!C$21:E$969,3,FALSE)</f>
        <v>15282.965571205008</v>
      </c>
      <c r="F33" s="40" t="s">
        <v>68</v>
      </c>
      <c r="G33" s="14" t="str">
        <f t="shared" si="4"/>
        <v>48467.451</v>
      </c>
      <c r="H33" s="32">
        <f t="shared" si="5"/>
        <v>15283</v>
      </c>
      <c r="I33" s="42" t="s">
        <v>153</v>
      </c>
      <c r="J33" s="43" t="s">
        <v>154</v>
      </c>
      <c r="K33" s="42">
        <v>15283</v>
      </c>
      <c r="L33" s="42" t="s">
        <v>155</v>
      </c>
      <c r="M33" s="43" t="s">
        <v>108</v>
      </c>
      <c r="N33" s="43"/>
      <c r="O33" s="44" t="s">
        <v>109</v>
      </c>
      <c r="P33" s="44" t="s">
        <v>152</v>
      </c>
    </row>
    <row r="34" spans="1:16" ht="12.75" customHeight="1" thickBot="1" x14ac:dyDescent="0.25">
      <c r="A34" s="32" t="str">
        <f t="shared" si="0"/>
        <v> BBS 98 </v>
      </c>
      <c r="B34" s="40" t="str">
        <f t="shared" si="1"/>
        <v>I</v>
      </c>
      <c r="C34" s="32">
        <f t="shared" si="2"/>
        <v>48490.455999999998</v>
      </c>
      <c r="D34" s="14" t="str">
        <f t="shared" si="3"/>
        <v>vis</v>
      </c>
      <c r="E34" s="41">
        <f>VLOOKUP(C34,'Active 1'!C$21:E$969,3,FALSE)</f>
        <v>15297.966223265517</v>
      </c>
      <c r="F34" s="40" t="s">
        <v>68</v>
      </c>
      <c r="G34" s="14" t="str">
        <f t="shared" si="4"/>
        <v>48490.456</v>
      </c>
      <c r="H34" s="32">
        <f t="shared" si="5"/>
        <v>15298</v>
      </c>
      <c r="I34" s="42" t="s">
        <v>156</v>
      </c>
      <c r="J34" s="43" t="s">
        <v>157</v>
      </c>
      <c r="K34" s="42">
        <v>15298</v>
      </c>
      <c r="L34" s="42" t="s">
        <v>158</v>
      </c>
      <c r="M34" s="43" t="s">
        <v>108</v>
      </c>
      <c r="N34" s="43"/>
      <c r="O34" s="44" t="s">
        <v>109</v>
      </c>
      <c r="P34" s="44" t="s">
        <v>152</v>
      </c>
    </row>
    <row r="35" spans="1:16" ht="12.75" customHeight="1" thickBot="1" x14ac:dyDescent="0.25">
      <c r="A35" s="32" t="str">
        <f t="shared" si="0"/>
        <v> BBS 100 </v>
      </c>
      <c r="B35" s="40" t="str">
        <f t="shared" si="1"/>
        <v>I</v>
      </c>
      <c r="C35" s="32">
        <f t="shared" si="2"/>
        <v>48619.267</v>
      </c>
      <c r="D35" s="14" t="str">
        <f t="shared" si="3"/>
        <v>vis</v>
      </c>
      <c r="E35" s="41">
        <f>VLOOKUP(C35,'Active 1'!C$21:E$969,3,FALSE)</f>
        <v>15381.95878977569</v>
      </c>
      <c r="F35" s="40" t="s">
        <v>68</v>
      </c>
      <c r="G35" s="14" t="str">
        <f t="shared" si="4"/>
        <v>48619.267</v>
      </c>
      <c r="H35" s="32">
        <f t="shared" si="5"/>
        <v>15382</v>
      </c>
      <c r="I35" s="42" t="s">
        <v>159</v>
      </c>
      <c r="J35" s="43" t="s">
        <v>160</v>
      </c>
      <c r="K35" s="42">
        <v>15382</v>
      </c>
      <c r="L35" s="42" t="s">
        <v>133</v>
      </c>
      <c r="M35" s="43" t="s">
        <v>108</v>
      </c>
      <c r="N35" s="43"/>
      <c r="O35" s="44" t="s">
        <v>109</v>
      </c>
      <c r="P35" s="44" t="s">
        <v>161</v>
      </c>
    </row>
    <row r="36" spans="1:16" ht="12.75" customHeight="1" thickBot="1" x14ac:dyDescent="0.25">
      <c r="A36" s="32" t="str">
        <f t="shared" si="0"/>
        <v> BBS 102 </v>
      </c>
      <c r="B36" s="40" t="str">
        <f t="shared" si="1"/>
        <v>I</v>
      </c>
      <c r="C36" s="32">
        <f t="shared" si="2"/>
        <v>48852.362999999998</v>
      </c>
      <c r="D36" s="14" t="str">
        <f t="shared" si="3"/>
        <v>vis</v>
      </c>
      <c r="E36" s="41">
        <f>VLOOKUP(C36,'Active 1'!C$21:E$969,3,FALSE)</f>
        <v>15533.951486697964</v>
      </c>
      <c r="F36" s="40" t="s">
        <v>68</v>
      </c>
      <c r="G36" s="14" t="str">
        <f t="shared" si="4"/>
        <v>48852.363</v>
      </c>
      <c r="H36" s="32">
        <f t="shared" si="5"/>
        <v>15534</v>
      </c>
      <c r="I36" s="42" t="s">
        <v>162</v>
      </c>
      <c r="J36" s="43" t="s">
        <v>163</v>
      </c>
      <c r="K36" s="42">
        <v>15534</v>
      </c>
      <c r="L36" s="42" t="s">
        <v>164</v>
      </c>
      <c r="M36" s="43" t="s">
        <v>108</v>
      </c>
      <c r="N36" s="43"/>
      <c r="O36" s="44" t="s">
        <v>109</v>
      </c>
      <c r="P36" s="44" t="s">
        <v>165</v>
      </c>
    </row>
    <row r="37" spans="1:16" ht="12.75" customHeight="1" thickBot="1" x14ac:dyDescent="0.25">
      <c r="A37" s="32" t="str">
        <f t="shared" si="0"/>
        <v> BBS 105 </v>
      </c>
      <c r="B37" s="40" t="str">
        <f t="shared" si="1"/>
        <v>I</v>
      </c>
      <c r="C37" s="32">
        <f t="shared" si="2"/>
        <v>49217.394</v>
      </c>
      <c r="D37" s="14" t="str">
        <f t="shared" si="3"/>
        <v>vis</v>
      </c>
      <c r="E37" s="41">
        <f>VLOOKUP(C37,'Active 1'!C$21:E$969,3,FALSE)</f>
        <v>15771.97378716745</v>
      </c>
      <c r="F37" s="40" t="s">
        <v>68</v>
      </c>
      <c r="G37" s="14" t="str">
        <f t="shared" si="4"/>
        <v>49217.394</v>
      </c>
      <c r="H37" s="32">
        <f t="shared" si="5"/>
        <v>15772</v>
      </c>
      <c r="I37" s="42" t="s">
        <v>166</v>
      </c>
      <c r="J37" s="43" t="s">
        <v>167</v>
      </c>
      <c r="K37" s="42">
        <v>15772</v>
      </c>
      <c r="L37" s="42" t="s">
        <v>107</v>
      </c>
      <c r="M37" s="43" t="s">
        <v>108</v>
      </c>
      <c r="N37" s="43"/>
      <c r="O37" s="44" t="s">
        <v>109</v>
      </c>
      <c r="P37" s="44" t="s">
        <v>168</v>
      </c>
    </row>
    <row r="38" spans="1:16" ht="12.75" customHeight="1" thickBot="1" x14ac:dyDescent="0.25">
      <c r="A38" s="32" t="str">
        <f t="shared" si="0"/>
        <v>BAVM 71 </v>
      </c>
      <c r="B38" s="40" t="str">
        <f t="shared" si="1"/>
        <v>I</v>
      </c>
      <c r="C38" s="32">
        <f t="shared" si="2"/>
        <v>49218.468999999997</v>
      </c>
      <c r="D38" s="14" t="str">
        <f t="shared" si="3"/>
        <v>vis</v>
      </c>
      <c r="E38" s="41">
        <f>VLOOKUP(C38,'Active 1'!C$21:E$969,3,FALSE)</f>
        <v>15772.674752217004</v>
      </c>
      <c r="F38" s="40" t="s">
        <v>68</v>
      </c>
      <c r="G38" s="14" t="str">
        <f t="shared" si="4"/>
        <v>49218.4690</v>
      </c>
      <c r="H38" s="32">
        <f t="shared" si="5"/>
        <v>15773</v>
      </c>
      <c r="I38" s="42" t="s">
        <v>169</v>
      </c>
      <c r="J38" s="43" t="s">
        <v>170</v>
      </c>
      <c r="K38" s="42">
        <v>15773</v>
      </c>
      <c r="L38" s="42" t="s">
        <v>171</v>
      </c>
      <c r="M38" s="43" t="s">
        <v>172</v>
      </c>
      <c r="N38" s="43" t="s">
        <v>173</v>
      </c>
      <c r="O38" s="44" t="s">
        <v>174</v>
      </c>
      <c r="P38" s="45" t="s">
        <v>175</v>
      </c>
    </row>
    <row r="39" spans="1:16" ht="12.75" customHeight="1" thickBot="1" x14ac:dyDescent="0.25">
      <c r="A39" s="32" t="str">
        <f t="shared" si="0"/>
        <v> BBS 105 </v>
      </c>
      <c r="B39" s="40" t="str">
        <f t="shared" si="1"/>
        <v>I</v>
      </c>
      <c r="C39" s="32">
        <f t="shared" si="2"/>
        <v>49220.434999999998</v>
      </c>
      <c r="D39" s="14" t="str">
        <f t="shared" si="3"/>
        <v>vis</v>
      </c>
      <c r="E39" s="41">
        <f>VLOOKUP(C39,'Active 1'!C$21:E$969,3,FALSE)</f>
        <v>15773.956703182053</v>
      </c>
      <c r="F39" s="40" t="s">
        <v>68</v>
      </c>
      <c r="G39" s="14" t="str">
        <f t="shared" si="4"/>
        <v>49220.435</v>
      </c>
      <c r="H39" s="32">
        <f t="shared" si="5"/>
        <v>15774</v>
      </c>
      <c r="I39" s="42" t="s">
        <v>176</v>
      </c>
      <c r="J39" s="43" t="s">
        <v>177</v>
      </c>
      <c r="K39" s="42">
        <v>15774</v>
      </c>
      <c r="L39" s="42" t="s">
        <v>178</v>
      </c>
      <c r="M39" s="43" t="s">
        <v>108</v>
      </c>
      <c r="N39" s="43"/>
      <c r="O39" s="44" t="s">
        <v>109</v>
      </c>
      <c r="P39" s="44" t="s">
        <v>168</v>
      </c>
    </row>
    <row r="40" spans="1:16" ht="12.75" customHeight="1" thickBot="1" x14ac:dyDescent="0.25">
      <c r="A40" s="32" t="str">
        <f t="shared" si="0"/>
        <v>BAVM 71 </v>
      </c>
      <c r="B40" s="40" t="str">
        <f t="shared" si="1"/>
        <v>I</v>
      </c>
      <c r="C40" s="32">
        <f t="shared" si="2"/>
        <v>49563.5213</v>
      </c>
      <c r="D40" s="14" t="str">
        <f t="shared" si="3"/>
        <v>vis</v>
      </c>
      <c r="E40" s="41">
        <f>VLOOKUP(C40,'Active 1'!C$21:E$969,3,FALSE)</f>
        <v>15997.66973135107</v>
      </c>
      <c r="F40" s="40" t="s">
        <v>68</v>
      </c>
      <c r="G40" s="14" t="str">
        <f t="shared" si="4"/>
        <v>49563.5213</v>
      </c>
      <c r="H40" s="32">
        <f t="shared" si="5"/>
        <v>15998</v>
      </c>
      <c r="I40" s="42" t="s">
        <v>179</v>
      </c>
      <c r="J40" s="43" t="s">
        <v>180</v>
      </c>
      <c r="K40" s="42">
        <v>15998</v>
      </c>
      <c r="L40" s="42" t="s">
        <v>181</v>
      </c>
      <c r="M40" s="43" t="s">
        <v>172</v>
      </c>
      <c r="N40" s="43" t="s">
        <v>173</v>
      </c>
      <c r="O40" s="44" t="s">
        <v>174</v>
      </c>
      <c r="P40" s="45" t="s">
        <v>175</v>
      </c>
    </row>
    <row r="41" spans="1:16" ht="12.75" customHeight="1" thickBot="1" x14ac:dyDescent="0.25">
      <c r="A41" s="32" t="str">
        <f t="shared" si="0"/>
        <v>BAVM 71 </v>
      </c>
      <c r="B41" s="40" t="str">
        <f t="shared" si="1"/>
        <v>I</v>
      </c>
      <c r="C41" s="32">
        <f t="shared" si="2"/>
        <v>49586.528299999998</v>
      </c>
      <c r="D41" s="14" t="str">
        <f t="shared" si="3"/>
        <v>vis</v>
      </c>
      <c r="E41" s="41">
        <f>VLOOKUP(C41,'Active 1'!C$21:E$969,3,FALSE)</f>
        <v>16012.671687532602</v>
      </c>
      <c r="F41" s="40" t="s">
        <v>68</v>
      </c>
      <c r="G41" s="14" t="str">
        <f t="shared" si="4"/>
        <v>49586.5283</v>
      </c>
      <c r="H41" s="32">
        <f t="shared" si="5"/>
        <v>16013</v>
      </c>
      <c r="I41" s="42" t="s">
        <v>182</v>
      </c>
      <c r="J41" s="43" t="s">
        <v>183</v>
      </c>
      <c r="K41" s="42">
        <v>16013</v>
      </c>
      <c r="L41" s="42" t="s">
        <v>184</v>
      </c>
      <c r="M41" s="43" t="s">
        <v>172</v>
      </c>
      <c r="N41" s="43" t="s">
        <v>173</v>
      </c>
      <c r="O41" s="44" t="s">
        <v>174</v>
      </c>
      <c r="P41" s="45" t="s">
        <v>175</v>
      </c>
    </row>
    <row r="42" spans="1:16" ht="12.75" customHeight="1" thickBot="1" x14ac:dyDescent="0.25">
      <c r="A42" s="32" t="str">
        <f t="shared" si="0"/>
        <v>BAVM 71 </v>
      </c>
      <c r="B42" s="40" t="str">
        <f t="shared" si="1"/>
        <v>I</v>
      </c>
      <c r="C42" s="32">
        <f t="shared" si="2"/>
        <v>49593.427000000003</v>
      </c>
      <c r="D42" s="14" t="str">
        <f t="shared" si="3"/>
        <v>vis</v>
      </c>
      <c r="E42" s="41">
        <f>VLOOKUP(C42,'Active 1'!C$21:E$969,3,FALSE)</f>
        <v>16017.170057381327</v>
      </c>
      <c r="F42" s="40" t="s">
        <v>68</v>
      </c>
      <c r="G42" s="14" t="str">
        <f t="shared" si="4"/>
        <v>49593.427</v>
      </c>
      <c r="H42" s="32">
        <f t="shared" si="5"/>
        <v>16017</v>
      </c>
      <c r="I42" s="42" t="s">
        <v>185</v>
      </c>
      <c r="J42" s="43" t="s">
        <v>186</v>
      </c>
      <c r="K42" s="42">
        <v>16017</v>
      </c>
      <c r="L42" s="42" t="s">
        <v>187</v>
      </c>
      <c r="M42" s="43" t="s">
        <v>172</v>
      </c>
      <c r="N42" s="43" t="s">
        <v>173</v>
      </c>
      <c r="O42" s="44" t="s">
        <v>174</v>
      </c>
      <c r="P42" s="45" t="s">
        <v>175</v>
      </c>
    </row>
    <row r="43" spans="1:16" ht="12.75" customHeight="1" thickBot="1" x14ac:dyDescent="0.25">
      <c r="A43" s="32" t="str">
        <f t="shared" ref="A43:A74" si="6">P43</f>
        <v>BAVM 71 </v>
      </c>
      <c r="B43" s="40" t="str">
        <f t="shared" ref="B43:B74" si="7">IF(H43=INT(H43),"I","II")</f>
        <v>I</v>
      </c>
      <c r="C43" s="32">
        <f t="shared" ref="C43:C74" si="8">1*G43</f>
        <v>49625.636599999998</v>
      </c>
      <c r="D43" s="14" t="str">
        <f t="shared" ref="D43:D74" si="9">VLOOKUP(F43,I$1:J$5,2,FALSE)</f>
        <v>vis</v>
      </c>
      <c r="E43" s="41">
        <f>VLOOKUP(C43,'Active 1'!C$21:E$969,3,FALSE)</f>
        <v>16038.172665623368</v>
      </c>
      <c r="F43" s="40" t="s">
        <v>68</v>
      </c>
      <c r="G43" s="14" t="str">
        <f t="shared" ref="G43:G74" si="10">MID(I43,3,LEN(I43)-3)</f>
        <v>49625.6366</v>
      </c>
      <c r="H43" s="32">
        <f t="shared" ref="H43:H74" si="11">1*K43</f>
        <v>16038</v>
      </c>
      <c r="I43" s="42" t="s">
        <v>191</v>
      </c>
      <c r="J43" s="43" t="s">
        <v>192</v>
      </c>
      <c r="K43" s="42">
        <v>16038</v>
      </c>
      <c r="L43" s="42" t="s">
        <v>193</v>
      </c>
      <c r="M43" s="43" t="s">
        <v>172</v>
      </c>
      <c r="N43" s="43" t="s">
        <v>173</v>
      </c>
      <c r="O43" s="44" t="s">
        <v>174</v>
      </c>
      <c r="P43" s="45" t="s">
        <v>175</v>
      </c>
    </row>
    <row r="44" spans="1:16" ht="12.75" customHeight="1" thickBot="1" x14ac:dyDescent="0.25">
      <c r="A44" s="32" t="str">
        <f t="shared" si="6"/>
        <v>BAVM 71 </v>
      </c>
      <c r="B44" s="40" t="str">
        <f t="shared" si="7"/>
        <v>I</v>
      </c>
      <c r="C44" s="32">
        <f t="shared" si="8"/>
        <v>49632.540999999997</v>
      </c>
      <c r="D44" s="14" t="str">
        <f t="shared" si="9"/>
        <v>vis</v>
      </c>
      <c r="E44" s="41">
        <f>VLOOKUP(C44,'Active 1'!C$21:E$969,3,FALSE)</f>
        <v>16042.674752217004</v>
      </c>
      <c r="F44" s="40" t="s">
        <v>68</v>
      </c>
      <c r="G44" s="14" t="str">
        <f t="shared" si="10"/>
        <v>49632.5410</v>
      </c>
      <c r="H44" s="32">
        <f t="shared" si="11"/>
        <v>16043</v>
      </c>
      <c r="I44" s="42" t="s">
        <v>194</v>
      </c>
      <c r="J44" s="43" t="s">
        <v>195</v>
      </c>
      <c r="K44" s="42">
        <v>16043</v>
      </c>
      <c r="L44" s="42" t="s">
        <v>171</v>
      </c>
      <c r="M44" s="43" t="s">
        <v>172</v>
      </c>
      <c r="N44" s="43" t="s">
        <v>173</v>
      </c>
      <c r="O44" s="44" t="s">
        <v>174</v>
      </c>
      <c r="P44" s="45" t="s">
        <v>175</v>
      </c>
    </row>
    <row r="45" spans="1:16" ht="12.75" customHeight="1" thickBot="1" x14ac:dyDescent="0.25">
      <c r="A45" s="32" t="str">
        <f t="shared" si="6"/>
        <v>BAVM 71 </v>
      </c>
      <c r="B45" s="40" t="str">
        <f t="shared" si="7"/>
        <v>I</v>
      </c>
      <c r="C45" s="32">
        <f t="shared" si="8"/>
        <v>49639.440499999997</v>
      </c>
      <c r="D45" s="14" t="str">
        <f t="shared" si="9"/>
        <v>vis</v>
      </c>
      <c r="E45" s="41">
        <f>VLOOKUP(C45,'Active 1'!C$21:E$969,3,FALSE)</f>
        <v>16047.173643714135</v>
      </c>
      <c r="F45" s="40" t="s">
        <v>68</v>
      </c>
      <c r="G45" s="14" t="str">
        <f t="shared" si="10"/>
        <v>49639.4405</v>
      </c>
      <c r="H45" s="32">
        <f t="shared" si="11"/>
        <v>16047</v>
      </c>
      <c r="I45" s="42" t="s">
        <v>196</v>
      </c>
      <c r="J45" s="43" t="s">
        <v>197</v>
      </c>
      <c r="K45" s="42">
        <v>16047</v>
      </c>
      <c r="L45" s="42" t="s">
        <v>198</v>
      </c>
      <c r="M45" s="43" t="s">
        <v>172</v>
      </c>
      <c r="N45" s="43" t="s">
        <v>173</v>
      </c>
      <c r="O45" s="44" t="s">
        <v>174</v>
      </c>
      <c r="P45" s="45" t="s">
        <v>175</v>
      </c>
    </row>
    <row r="46" spans="1:16" ht="12.75" customHeight="1" thickBot="1" x14ac:dyDescent="0.25">
      <c r="A46" s="32" t="str">
        <f t="shared" si="6"/>
        <v>BAVM 71 </v>
      </c>
      <c r="B46" s="40" t="str">
        <f t="shared" si="7"/>
        <v>I</v>
      </c>
      <c r="C46" s="32">
        <f t="shared" si="8"/>
        <v>49646.342400000001</v>
      </c>
      <c r="D46" s="14" t="str">
        <f t="shared" si="9"/>
        <v>vis</v>
      </c>
      <c r="E46" s="41">
        <f>VLOOKUP(C46,'Active 1'!C$21:E$969,3,FALSE)</f>
        <v>16051.674100156495</v>
      </c>
      <c r="F46" s="40" t="s">
        <v>68</v>
      </c>
      <c r="G46" s="14" t="str">
        <f t="shared" si="10"/>
        <v>49646.3424</v>
      </c>
      <c r="H46" s="32">
        <f t="shared" si="11"/>
        <v>16052</v>
      </c>
      <c r="I46" s="42" t="s">
        <v>199</v>
      </c>
      <c r="J46" s="43" t="s">
        <v>200</v>
      </c>
      <c r="K46" s="42">
        <v>16052</v>
      </c>
      <c r="L46" s="42" t="s">
        <v>201</v>
      </c>
      <c r="M46" s="43" t="s">
        <v>172</v>
      </c>
      <c r="N46" s="43" t="s">
        <v>173</v>
      </c>
      <c r="O46" s="44" t="s">
        <v>174</v>
      </c>
      <c r="P46" s="45" t="s">
        <v>175</v>
      </c>
    </row>
    <row r="47" spans="1:16" ht="12.75" customHeight="1" thickBot="1" x14ac:dyDescent="0.25">
      <c r="A47" s="32" t="str">
        <f t="shared" si="6"/>
        <v>BAVM 71 </v>
      </c>
      <c r="B47" s="40" t="str">
        <f t="shared" si="7"/>
        <v>I</v>
      </c>
      <c r="C47" s="32">
        <f t="shared" si="8"/>
        <v>49662.4427</v>
      </c>
      <c r="D47" s="14" t="str">
        <f t="shared" si="9"/>
        <v>vis</v>
      </c>
      <c r="E47" s="41">
        <f>VLOOKUP(C47,'Active 1'!C$21:E$969,3,FALSE)</f>
        <v>16062.172470005216</v>
      </c>
      <c r="F47" s="40" t="s">
        <v>68</v>
      </c>
      <c r="G47" s="14" t="str">
        <f t="shared" si="10"/>
        <v>49662.4427</v>
      </c>
      <c r="H47" s="32">
        <f t="shared" si="11"/>
        <v>16062</v>
      </c>
      <c r="I47" s="42" t="s">
        <v>202</v>
      </c>
      <c r="J47" s="43" t="s">
        <v>203</v>
      </c>
      <c r="K47" s="42">
        <v>16062</v>
      </c>
      <c r="L47" s="42" t="s">
        <v>204</v>
      </c>
      <c r="M47" s="43" t="s">
        <v>172</v>
      </c>
      <c r="N47" s="43" t="s">
        <v>173</v>
      </c>
      <c r="O47" s="44" t="s">
        <v>174</v>
      </c>
      <c r="P47" s="45" t="s">
        <v>175</v>
      </c>
    </row>
    <row r="48" spans="1:16" ht="12.75" customHeight="1" thickBot="1" x14ac:dyDescent="0.25">
      <c r="A48" s="32" t="str">
        <f t="shared" si="6"/>
        <v>BAVM 80 </v>
      </c>
      <c r="B48" s="40" t="str">
        <f t="shared" si="7"/>
        <v>I</v>
      </c>
      <c r="C48" s="32">
        <f t="shared" si="8"/>
        <v>49692.351699999999</v>
      </c>
      <c r="D48" s="14" t="str">
        <f t="shared" si="9"/>
        <v>vis</v>
      </c>
      <c r="E48" s="41">
        <f>VLOOKUP(C48,'Active 1'!C$21:E$969,3,FALSE)</f>
        <v>16081.674947835159</v>
      </c>
      <c r="F48" s="40" t="s">
        <v>68</v>
      </c>
      <c r="G48" s="14" t="str">
        <f t="shared" si="10"/>
        <v>49692.3517</v>
      </c>
      <c r="H48" s="32">
        <f t="shared" si="11"/>
        <v>16082</v>
      </c>
      <c r="I48" s="42" t="s">
        <v>205</v>
      </c>
      <c r="J48" s="43" t="s">
        <v>206</v>
      </c>
      <c r="K48" s="42">
        <v>16082</v>
      </c>
      <c r="L48" s="42" t="s">
        <v>207</v>
      </c>
      <c r="M48" s="43" t="s">
        <v>172</v>
      </c>
      <c r="N48" s="43" t="s">
        <v>173</v>
      </c>
      <c r="O48" s="44" t="s">
        <v>174</v>
      </c>
      <c r="P48" s="45" t="s">
        <v>208</v>
      </c>
    </row>
    <row r="49" spans="1:16" ht="12.75" customHeight="1" thickBot="1" x14ac:dyDescent="0.25">
      <c r="A49" s="32" t="str">
        <f t="shared" si="6"/>
        <v> BBS 113 </v>
      </c>
      <c r="B49" s="40" t="str">
        <f t="shared" si="7"/>
        <v>I</v>
      </c>
      <c r="C49" s="32">
        <f t="shared" si="8"/>
        <v>50320.366000000002</v>
      </c>
      <c r="D49" s="14" t="str">
        <f t="shared" si="9"/>
        <v>vis</v>
      </c>
      <c r="E49" s="41">
        <f>VLOOKUP(C49,'Active 1'!C$21:E$969,3,FALSE)</f>
        <v>16491.178273343769</v>
      </c>
      <c r="F49" s="40" t="s">
        <v>68</v>
      </c>
      <c r="G49" s="14" t="str">
        <f t="shared" si="10"/>
        <v>50320.366</v>
      </c>
      <c r="H49" s="32">
        <f t="shared" si="11"/>
        <v>16491</v>
      </c>
      <c r="I49" s="42" t="s">
        <v>213</v>
      </c>
      <c r="J49" s="43" t="s">
        <v>214</v>
      </c>
      <c r="K49" s="42">
        <v>16491</v>
      </c>
      <c r="L49" s="42" t="s">
        <v>215</v>
      </c>
      <c r="M49" s="43" t="s">
        <v>108</v>
      </c>
      <c r="N49" s="43"/>
      <c r="O49" s="44" t="s">
        <v>109</v>
      </c>
      <c r="P49" s="44" t="s">
        <v>216</v>
      </c>
    </row>
    <row r="50" spans="1:16" ht="12.75" customHeight="1" thickBot="1" x14ac:dyDescent="0.25">
      <c r="A50" s="32" t="str">
        <f t="shared" si="6"/>
        <v>BAVM 102 </v>
      </c>
      <c r="B50" s="40" t="str">
        <f t="shared" si="7"/>
        <v>I</v>
      </c>
      <c r="C50" s="32">
        <f t="shared" si="8"/>
        <v>50412.382100000003</v>
      </c>
      <c r="D50" s="14" t="str">
        <f t="shared" si="9"/>
        <v>vis</v>
      </c>
      <c r="E50" s="41">
        <f>VLOOKUP(C50,'Active 1'!C$21:E$969,3,FALSE)</f>
        <v>16551.17833854982</v>
      </c>
      <c r="F50" s="40" t="s">
        <v>68</v>
      </c>
      <c r="G50" s="14" t="str">
        <f t="shared" si="10"/>
        <v>50412.3821</v>
      </c>
      <c r="H50" s="32">
        <f t="shared" si="11"/>
        <v>16551</v>
      </c>
      <c r="I50" s="42" t="s">
        <v>217</v>
      </c>
      <c r="J50" s="43" t="s">
        <v>218</v>
      </c>
      <c r="K50" s="42">
        <v>16551</v>
      </c>
      <c r="L50" s="42" t="s">
        <v>219</v>
      </c>
      <c r="M50" s="43" t="s">
        <v>172</v>
      </c>
      <c r="N50" s="43" t="s">
        <v>173</v>
      </c>
      <c r="O50" s="44" t="s">
        <v>174</v>
      </c>
      <c r="P50" s="45" t="s">
        <v>220</v>
      </c>
    </row>
    <row r="51" spans="1:16" ht="12.75" customHeight="1" thickBot="1" x14ac:dyDescent="0.25">
      <c r="A51" s="32" t="str">
        <f t="shared" si="6"/>
        <v> BBS 115 </v>
      </c>
      <c r="B51" s="40" t="str">
        <f t="shared" si="7"/>
        <v>I</v>
      </c>
      <c r="C51" s="32">
        <f t="shared" si="8"/>
        <v>50642.436999999998</v>
      </c>
      <c r="D51" s="14" t="str">
        <f t="shared" si="9"/>
        <v>vis</v>
      </c>
      <c r="E51" s="41">
        <f>VLOOKUP(C51,'Active 1'!C$21:E$969,3,FALSE)</f>
        <v>16701.188054251434</v>
      </c>
      <c r="F51" s="40" t="s">
        <v>68</v>
      </c>
      <c r="G51" s="14" t="str">
        <f t="shared" si="10"/>
        <v>50642.437</v>
      </c>
      <c r="H51" s="32">
        <f t="shared" si="11"/>
        <v>16701</v>
      </c>
      <c r="I51" s="42" t="s">
        <v>225</v>
      </c>
      <c r="J51" s="43" t="s">
        <v>226</v>
      </c>
      <c r="K51" s="42">
        <v>16701</v>
      </c>
      <c r="L51" s="42" t="s">
        <v>227</v>
      </c>
      <c r="M51" s="43" t="s">
        <v>108</v>
      </c>
      <c r="N51" s="43"/>
      <c r="O51" s="44" t="s">
        <v>109</v>
      </c>
      <c r="P51" s="44" t="s">
        <v>228</v>
      </c>
    </row>
    <row r="52" spans="1:16" ht="12.75" customHeight="1" thickBot="1" x14ac:dyDescent="0.25">
      <c r="A52" s="32" t="str">
        <f t="shared" si="6"/>
        <v> BBS 115 </v>
      </c>
      <c r="B52" s="40" t="str">
        <f t="shared" si="7"/>
        <v>I</v>
      </c>
      <c r="C52" s="32">
        <f t="shared" si="8"/>
        <v>50665.434000000001</v>
      </c>
      <c r="D52" s="14" t="str">
        <f t="shared" si="9"/>
        <v>vis</v>
      </c>
      <c r="E52" s="41">
        <f>VLOOKUP(C52,'Active 1'!C$21:E$969,3,FALSE)</f>
        <v>16716.183489827858</v>
      </c>
      <c r="F52" s="40" t="s">
        <v>68</v>
      </c>
      <c r="G52" s="14" t="str">
        <f t="shared" si="10"/>
        <v>50665.434</v>
      </c>
      <c r="H52" s="32">
        <f t="shared" si="11"/>
        <v>16716</v>
      </c>
      <c r="I52" s="42" t="s">
        <v>234</v>
      </c>
      <c r="J52" s="43" t="s">
        <v>235</v>
      </c>
      <c r="K52" s="42">
        <v>16716</v>
      </c>
      <c r="L52" s="42" t="s">
        <v>236</v>
      </c>
      <c r="M52" s="43" t="s">
        <v>108</v>
      </c>
      <c r="N52" s="43"/>
      <c r="O52" s="44" t="s">
        <v>109</v>
      </c>
      <c r="P52" s="44" t="s">
        <v>228</v>
      </c>
    </row>
    <row r="53" spans="1:16" ht="12.75" customHeight="1" thickBot="1" x14ac:dyDescent="0.25">
      <c r="A53" s="32" t="str">
        <f t="shared" si="6"/>
        <v>BAVM 132 </v>
      </c>
      <c r="B53" s="40" t="str">
        <f t="shared" si="7"/>
        <v>I</v>
      </c>
      <c r="C53" s="32">
        <f t="shared" si="8"/>
        <v>51362.4539</v>
      </c>
      <c r="D53" s="14" t="str">
        <f t="shared" si="9"/>
        <v>vis</v>
      </c>
      <c r="E53" s="41">
        <f>VLOOKUP(C53,'Active 1'!C$21:E$969,3,FALSE)</f>
        <v>17170.682642149193</v>
      </c>
      <c r="F53" s="40" t="s">
        <v>68</v>
      </c>
      <c r="G53" s="14" t="str">
        <f t="shared" si="10"/>
        <v>51362.4539</v>
      </c>
      <c r="H53" s="32">
        <f t="shared" si="11"/>
        <v>17171</v>
      </c>
      <c r="I53" s="42" t="s">
        <v>250</v>
      </c>
      <c r="J53" s="43" t="s">
        <v>251</v>
      </c>
      <c r="K53" s="42">
        <v>17171</v>
      </c>
      <c r="L53" s="42" t="s">
        <v>252</v>
      </c>
      <c r="M53" s="43" t="s">
        <v>172</v>
      </c>
      <c r="N53" s="43" t="s">
        <v>173</v>
      </c>
      <c r="O53" s="44" t="s">
        <v>174</v>
      </c>
      <c r="P53" s="45" t="s">
        <v>253</v>
      </c>
    </row>
    <row r="54" spans="1:16" ht="12.75" customHeight="1" thickBot="1" x14ac:dyDescent="0.25">
      <c r="A54" s="32" t="str">
        <f t="shared" si="6"/>
        <v>IBVS 5067 </v>
      </c>
      <c r="B54" s="40" t="str">
        <f t="shared" si="7"/>
        <v>I</v>
      </c>
      <c r="C54" s="32">
        <f t="shared" si="8"/>
        <v>51739.730499999998</v>
      </c>
      <c r="D54" s="14" t="str">
        <f t="shared" si="9"/>
        <v>vis</v>
      </c>
      <c r="E54" s="41">
        <f>VLOOKUP(C54,'Active 1'!C$21:E$969,3,FALSE)</f>
        <v>17416.689814814814</v>
      </c>
      <c r="F54" s="40" t="s">
        <v>68</v>
      </c>
      <c r="G54" s="14" t="str">
        <f t="shared" si="10"/>
        <v>51739.7305</v>
      </c>
      <c r="H54" s="32">
        <f t="shared" si="11"/>
        <v>17417</v>
      </c>
      <c r="I54" s="42" t="s">
        <v>263</v>
      </c>
      <c r="J54" s="43" t="s">
        <v>264</v>
      </c>
      <c r="K54" s="42">
        <v>17417</v>
      </c>
      <c r="L54" s="42" t="s">
        <v>265</v>
      </c>
      <c r="M54" s="43" t="s">
        <v>172</v>
      </c>
      <c r="N54" s="43" t="s">
        <v>243</v>
      </c>
      <c r="O54" s="44" t="s">
        <v>244</v>
      </c>
      <c r="P54" s="45" t="s">
        <v>266</v>
      </c>
    </row>
    <row r="55" spans="1:16" ht="12.75" customHeight="1" thickBot="1" x14ac:dyDescent="0.25">
      <c r="A55" s="32" t="str">
        <f t="shared" si="6"/>
        <v>IBVS 5067 </v>
      </c>
      <c r="B55" s="40" t="str">
        <f t="shared" si="7"/>
        <v>I</v>
      </c>
      <c r="C55" s="32">
        <f t="shared" si="8"/>
        <v>51914.559999999998</v>
      </c>
      <c r="D55" s="14" t="str">
        <f t="shared" si="9"/>
        <v>vis</v>
      </c>
      <c r="E55" s="41">
        <f>VLOOKUP(C55,'Active 1'!C$21:E$969,3,FALSE)</f>
        <v>17530.689227960353</v>
      </c>
      <c r="F55" s="40" t="s">
        <v>68</v>
      </c>
      <c r="G55" s="14" t="str">
        <f t="shared" si="10"/>
        <v>51914.5600</v>
      </c>
      <c r="H55" s="32">
        <f t="shared" si="11"/>
        <v>17531</v>
      </c>
      <c r="I55" s="42" t="s">
        <v>270</v>
      </c>
      <c r="J55" s="43" t="s">
        <v>271</v>
      </c>
      <c r="K55" s="42">
        <v>17531</v>
      </c>
      <c r="L55" s="42" t="s">
        <v>272</v>
      </c>
      <c r="M55" s="43" t="s">
        <v>172</v>
      </c>
      <c r="N55" s="43" t="s">
        <v>243</v>
      </c>
      <c r="O55" s="44" t="s">
        <v>244</v>
      </c>
      <c r="P55" s="45" t="s">
        <v>266</v>
      </c>
    </row>
    <row r="56" spans="1:16" ht="12.75" customHeight="1" thickBot="1" x14ac:dyDescent="0.25">
      <c r="A56" s="32" t="str">
        <f t="shared" si="6"/>
        <v>IBVS 5251 </v>
      </c>
      <c r="B56" s="40" t="str">
        <f t="shared" si="7"/>
        <v>I</v>
      </c>
      <c r="C56" s="32">
        <f t="shared" si="8"/>
        <v>52084.791100000002</v>
      </c>
      <c r="D56" s="14" t="str">
        <f t="shared" si="9"/>
        <v>vis</v>
      </c>
      <c r="E56" s="41">
        <f>VLOOKUP(C56,'Active 1'!C$21:E$969,3,FALSE)</f>
        <v>17641.690206051124</v>
      </c>
      <c r="F56" s="40" t="s">
        <v>68</v>
      </c>
      <c r="G56" s="14" t="str">
        <f t="shared" si="10"/>
        <v>52084.7911</v>
      </c>
      <c r="H56" s="32">
        <f t="shared" si="11"/>
        <v>17642</v>
      </c>
      <c r="I56" s="42" t="s">
        <v>273</v>
      </c>
      <c r="J56" s="43" t="s">
        <v>274</v>
      </c>
      <c r="K56" s="42">
        <v>17642</v>
      </c>
      <c r="L56" s="42" t="s">
        <v>275</v>
      </c>
      <c r="M56" s="43" t="s">
        <v>172</v>
      </c>
      <c r="N56" s="43" t="s">
        <v>276</v>
      </c>
      <c r="O56" s="44" t="s">
        <v>277</v>
      </c>
      <c r="P56" s="45" t="s">
        <v>278</v>
      </c>
    </row>
    <row r="57" spans="1:16" ht="12.75" customHeight="1" thickBot="1" x14ac:dyDescent="0.25">
      <c r="A57" s="32" t="str">
        <f t="shared" si="6"/>
        <v>IBVS 5251 </v>
      </c>
      <c r="B57" s="40" t="str">
        <f t="shared" si="7"/>
        <v>I</v>
      </c>
      <c r="C57" s="32">
        <f t="shared" si="8"/>
        <v>52091.690799999997</v>
      </c>
      <c r="D57" s="14" t="str">
        <f t="shared" si="9"/>
        <v>vis</v>
      </c>
      <c r="E57" s="41">
        <f>VLOOKUP(C57,'Active 1'!C$21:E$969,3,FALSE)</f>
        <v>17646.189227960353</v>
      </c>
      <c r="F57" s="40" t="s">
        <v>68</v>
      </c>
      <c r="G57" s="14" t="str">
        <f t="shared" si="10"/>
        <v>52091.6908</v>
      </c>
      <c r="H57" s="32">
        <f t="shared" si="11"/>
        <v>17646</v>
      </c>
      <c r="I57" s="42" t="s">
        <v>279</v>
      </c>
      <c r="J57" s="43" t="s">
        <v>280</v>
      </c>
      <c r="K57" s="42">
        <v>17646</v>
      </c>
      <c r="L57" s="42" t="s">
        <v>281</v>
      </c>
      <c r="M57" s="43" t="s">
        <v>172</v>
      </c>
      <c r="N57" s="43" t="s">
        <v>276</v>
      </c>
      <c r="O57" s="44" t="s">
        <v>277</v>
      </c>
      <c r="P57" s="45" t="s">
        <v>278</v>
      </c>
    </row>
    <row r="58" spans="1:16" ht="12.75" customHeight="1" thickBot="1" x14ac:dyDescent="0.25">
      <c r="A58" s="32" t="str">
        <f t="shared" si="6"/>
        <v>BAVM 152 </v>
      </c>
      <c r="B58" s="40" t="str">
        <f t="shared" si="7"/>
        <v>I</v>
      </c>
      <c r="C58" s="32">
        <f t="shared" si="8"/>
        <v>52197.510199999997</v>
      </c>
      <c r="D58" s="14" t="str">
        <f t="shared" si="9"/>
        <v>vis</v>
      </c>
      <c r="E58" s="41">
        <f>VLOOKUP(C58,'Active 1'!C$21:E$969,3,FALSE)</f>
        <v>17715.189880020866</v>
      </c>
      <c r="F58" s="40" t="s">
        <v>68</v>
      </c>
      <c r="G58" s="14" t="str">
        <f t="shared" si="10"/>
        <v>52197.5102</v>
      </c>
      <c r="H58" s="32">
        <f t="shared" si="11"/>
        <v>17715</v>
      </c>
      <c r="I58" s="42" t="s">
        <v>282</v>
      </c>
      <c r="J58" s="43" t="s">
        <v>283</v>
      </c>
      <c r="K58" s="42">
        <v>17715</v>
      </c>
      <c r="L58" s="42" t="s">
        <v>284</v>
      </c>
      <c r="M58" s="43" t="s">
        <v>172</v>
      </c>
      <c r="N58" s="43" t="s">
        <v>173</v>
      </c>
      <c r="O58" s="44" t="s">
        <v>174</v>
      </c>
      <c r="P58" s="45" t="s">
        <v>285</v>
      </c>
    </row>
    <row r="59" spans="1:16" ht="12.75" customHeight="1" thickBot="1" x14ac:dyDescent="0.25">
      <c r="A59" s="32" t="str">
        <f t="shared" si="6"/>
        <v> JAAVSO 38;120 </v>
      </c>
      <c r="B59" s="40" t="str">
        <f t="shared" si="7"/>
        <v>I</v>
      </c>
      <c r="C59" s="32">
        <f t="shared" si="8"/>
        <v>52542.574399999998</v>
      </c>
      <c r="D59" s="14" t="str">
        <f t="shared" si="9"/>
        <v>vis</v>
      </c>
      <c r="E59" s="41">
        <f>VLOOKUP(C59,'Active 1'!C$21:E$969,3,FALSE)</f>
        <v>17940.19261867501</v>
      </c>
      <c r="F59" s="40" t="s">
        <v>68</v>
      </c>
      <c r="G59" s="14" t="str">
        <f t="shared" si="10"/>
        <v>52542.5744</v>
      </c>
      <c r="H59" s="32">
        <f t="shared" si="11"/>
        <v>17940</v>
      </c>
      <c r="I59" s="42" t="s">
        <v>286</v>
      </c>
      <c r="J59" s="43" t="s">
        <v>287</v>
      </c>
      <c r="K59" s="42">
        <v>17940</v>
      </c>
      <c r="L59" s="42" t="s">
        <v>288</v>
      </c>
      <c r="M59" s="43" t="s">
        <v>289</v>
      </c>
      <c r="N59" s="43" t="s">
        <v>290</v>
      </c>
      <c r="O59" s="44" t="s">
        <v>291</v>
      </c>
      <c r="P59" s="44" t="s">
        <v>292</v>
      </c>
    </row>
    <row r="60" spans="1:16" ht="12.75" customHeight="1" thickBot="1" x14ac:dyDescent="0.25">
      <c r="A60" s="32" t="str">
        <f t="shared" si="6"/>
        <v>BAVM 158 </v>
      </c>
      <c r="B60" s="40" t="str">
        <f t="shared" si="7"/>
        <v>I</v>
      </c>
      <c r="C60" s="32">
        <f t="shared" si="8"/>
        <v>52556.376900000003</v>
      </c>
      <c r="D60" s="14" t="str">
        <f t="shared" si="9"/>
        <v>vis</v>
      </c>
      <c r="E60" s="41">
        <f>VLOOKUP(C60,'Active 1'!C$21:E$969,3,FALSE)</f>
        <v>17949.192683881065</v>
      </c>
      <c r="F60" s="40" t="s">
        <v>68</v>
      </c>
      <c r="G60" s="14" t="str">
        <f t="shared" si="10"/>
        <v>52556.3769</v>
      </c>
      <c r="H60" s="32">
        <f t="shared" si="11"/>
        <v>17949</v>
      </c>
      <c r="I60" s="42" t="s">
        <v>293</v>
      </c>
      <c r="J60" s="43" t="s">
        <v>294</v>
      </c>
      <c r="K60" s="42">
        <v>17949</v>
      </c>
      <c r="L60" s="42" t="s">
        <v>295</v>
      </c>
      <c r="M60" s="43" t="s">
        <v>172</v>
      </c>
      <c r="N60" s="43" t="s">
        <v>296</v>
      </c>
      <c r="O60" s="44" t="s">
        <v>174</v>
      </c>
      <c r="P60" s="45" t="s">
        <v>297</v>
      </c>
    </row>
    <row r="61" spans="1:16" ht="12.75" customHeight="1" thickBot="1" x14ac:dyDescent="0.25">
      <c r="A61" s="32" t="str">
        <f t="shared" si="6"/>
        <v> JAAVSO 38;120 </v>
      </c>
      <c r="B61" s="40" t="str">
        <f t="shared" si="7"/>
        <v>I</v>
      </c>
      <c r="C61" s="32">
        <f t="shared" si="8"/>
        <v>53232.702400000002</v>
      </c>
      <c r="D61" s="14" t="str">
        <f t="shared" si="9"/>
        <v>vis</v>
      </c>
      <c r="E61" s="41">
        <f>VLOOKUP(C61,'Active 1'!C$21:E$969,3,FALSE)</f>
        <v>18390.197835159102</v>
      </c>
      <c r="F61" s="40" t="s">
        <v>68</v>
      </c>
      <c r="G61" s="14" t="str">
        <f t="shared" si="10"/>
        <v>53232.7024</v>
      </c>
      <c r="H61" s="32">
        <f t="shared" si="11"/>
        <v>18390</v>
      </c>
      <c r="I61" s="42" t="s">
        <v>298</v>
      </c>
      <c r="J61" s="43" t="s">
        <v>299</v>
      </c>
      <c r="K61" s="42" t="s">
        <v>300</v>
      </c>
      <c r="L61" s="42" t="s">
        <v>301</v>
      </c>
      <c r="M61" s="43" t="s">
        <v>289</v>
      </c>
      <c r="N61" s="43" t="s">
        <v>290</v>
      </c>
      <c r="O61" s="44" t="s">
        <v>302</v>
      </c>
      <c r="P61" s="44" t="s">
        <v>292</v>
      </c>
    </row>
    <row r="62" spans="1:16" ht="12.75" customHeight="1" thickBot="1" x14ac:dyDescent="0.25">
      <c r="A62" s="32" t="str">
        <f t="shared" si="6"/>
        <v>IBVS 5653 </v>
      </c>
      <c r="B62" s="40" t="str">
        <f t="shared" si="7"/>
        <v>I</v>
      </c>
      <c r="C62" s="32">
        <f t="shared" si="8"/>
        <v>53283.308499999999</v>
      </c>
      <c r="D62" s="14" t="str">
        <f t="shared" si="9"/>
        <v>vis</v>
      </c>
      <c r="E62" s="41">
        <f>VLOOKUP(C62,'Active 1'!C$21:E$969,3,FALSE)</f>
        <v>18423.196074595722</v>
      </c>
      <c r="F62" s="40" t="s">
        <v>68</v>
      </c>
      <c r="G62" s="14" t="str">
        <f t="shared" si="10"/>
        <v>53283.3085</v>
      </c>
      <c r="H62" s="32">
        <f t="shared" si="11"/>
        <v>18423</v>
      </c>
      <c r="I62" s="42" t="s">
        <v>303</v>
      </c>
      <c r="J62" s="43" t="s">
        <v>304</v>
      </c>
      <c r="K62" s="42" t="s">
        <v>305</v>
      </c>
      <c r="L62" s="42" t="s">
        <v>306</v>
      </c>
      <c r="M62" s="43" t="s">
        <v>172</v>
      </c>
      <c r="N62" s="43" t="s">
        <v>243</v>
      </c>
      <c r="O62" s="44" t="s">
        <v>307</v>
      </c>
      <c r="P62" s="45" t="s">
        <v>308</v>
      </c>
    </row>
    <row r="63" spans="1:16" ht="12.75" customHeight="1" thickBot="1" x14ac:dyDescent="0.25">
      <c r="A63" s="32" t="str">
        <f t="shared" si="6"/>
        <v>BAVM 178 </v>
      </c>
      <c r="B63" s="40" t="str">
        <f t="shared" si="7"/>
        <v>I</v>
      </c>
      <c r="C63" s="32">
        <f t="shared" si="8"/>
        <v>53683.582799999996</v>
      </c>
      <c r="D63" s="14" t="str">
        <f t="shared" si="9"/>
        <v>vis</v>
      </c>
      <c r="E63" s="41">
        <f>VLOOKUP(C63,'Active 1'!C$21:E$969,3,FALSE)</f>
        <v>18684.199139280121</v>
      </c>
      <c r="F63" s="40" t="s">
        <v>68</v>
      </c>
      <c r="G63" s="14" t="str">
        <f t="shared" si="10"/>
        <v>53683.5828</v>
      </c>
      <c r="H63" s="32">
        <f t="shared" si="11"/>
        <v>18684</v>
      </c>
      <c r="I63" s="42" t="s">
        <v>309</v>
      </c>
      <c r="J63" s="43" t="s">
        <v>310</v>
      </c>
      <c r="K63" s="42" t="s">
        <v>311</v>
      </c>
      <c r="L63" s="42" t="s">
        <v>312</v>
      </c>
      <c r="M63" s="43" t="s">
        <v>289</v>
      </c>
      <c r="N63" s="43" t="s">
        <v>296</v>
      </c>
      <c r="O63" s="44" t="s">
        <v>174</v>
      </c>
      <c r="P63" s="45" t="s">
        <v>313</v>
      </c>
    </row>
    <row r="64" spans="1:16" ht="12.75" customHeight="1" thickBot="1" x14ac:dyDescent="0.25">
      <c r="A64" s="32" t="str">
        <f t="shared" si="6"/>
        <v>BAVM 201 </v>
      </c>
      <c r="B64" s="40" t="str">
        <f t="shared" si="7"/>
        <v>I</v>
      </c>
      <c r="C64" s="32">
        <f t="shared" si="8"/>
        <v>54387.514799999997</v>
      </c>
      <c r="D64" s="14" t="str">
        <f t="shared" si="9"/>
        <v>vis</v>
      </c>
      <c r="E64" s="41">
        <f>VLOOKUP(C64,'Active 1'!C$21:E$969,3,FALSE)</f>
        <v>19143.205399061029</v>
      </c>
      <c r="F64" s="40" t="s">
        <v>68</v>
      </c>
      <c r="G64" s="14" t="str">
        <f t="shared" si="10"/>
        <v>54387.5148</v>
      </c>
      <c r="H64" s="32">
        <f t="shared" si="11"/>
        <v>19143</v>
      </c>
      <c r="I64" s="42" t="s">
        <v>328</v>
      </c>
      <c r="J64" s="43" t="s">
        <v>329</v>
      </c>
      <c r="K64" s="42" t="s">
        <v>330</v>
      </c>
      <c r="L64" s="42" t="s">
        <v>331</v>
      </c>
      <c r="M64" s="43" t="s">
        <v>289</v>
      </c>
      <c r="N64" s="43" t="s">
        <v>173</v>
      </c>
      <c r="O64" s="44" t="s">
        <v>332</v>
      </c>
      <c r="P64" s="45" t="s">
        <v>333</v>
      </c>
    </row>
    <row r="65" spans="1:16" ht="12.75" customHeight="1" thickBot="1" x14ac:dyDescent="0.25">
      <c r="A65" s="32" t="str">
        <f t="shared" si="6"/>
        <v> JAAVSO 38;120 </v>
      </c>
      <c r="B65" s="40" t="str">
        <f t="shared" si="7"/>
        <v>I</v>
      </c>
      <c r="C65" s="32">
        <f t="shared" si="8"/>
        <v>54396.715199999999</v>
      </c>
      <c r="D65" s="14" t="str">
        <f t="shared" si="9"/>
        <v>CCD</v>
      </c>
      <c r="E65" s="41">
        <f>VLOOKUP(C65,'Active 1'!C$21:E$969,3,FALSE)</f>
        <v>19149.204616588417</v>
      </c>
      <c r="F65" s="40" t="str">
        <f>LEFT(M65,1)</f>
        <v>C</v>
      </c>
      <c r="G65" s="14" t="str">
        <f t="shared" si="10"/>
        <v>54396.7152</v>
      </c>
      <c r="H65" s="32">
        <f t="shared" si="11"/>
        <v>19149</v>
      </c>
      <c r="I65" s="42" t="s">
        <v>334</v>
      </c>
      <c r="J65" s="43" t="s">
        <v>335</v>
      </c>
      <c r="K65" s="42" t="s">
        <v>336</v>
      </c>
      <c r="L65" s="42" t="s">
        <v>337</v>
      </c>
      <c r="M65" s="43" t="s">
        <v>289</v>
      </c>
      <c r="N65" s="43" t="s">
        <v>290</v>
      </c>
      <c r="O65" s="44" t="s">
        <v>338</v>
      </c>
      <c r="P65" s="44" t="s">
        <v>292</v>
      </c>
    </row>
    <row r="66" spans="1:16" ht="12.75" customHeight="1" thickBot="1" x14ac:dyDescent="0.25">
      <c r="A66" s="32" t="str">
        <f t="shared" si="6"/>
        <v> JAAVSO 38;120 </v>
      </c>
      <c r="B66" s="40" t="str">
        <f t="shared" si="7"/>
        <v>I</v>
      </c>
      <c r="C66" s="32">
        <f t="shared" si="8"/>
        <v>54626.757799999999</v>
      </c>
      <c r="D66" s="14" t="str">
        <f t="shared" si="9"/>
        <v>CCD</v>
      </c>
      <c r="E66" s="41">
        <f>VLOOKUP(C66,'Active 1'!C$21:E$969,3,FALSE)</f>
        <v>19299.206311945749</v>
      </c>
      <c r="F66" s="40" t="str">
        <f>LEFT(M66,1)</f>
        <v>C</v>
      </c>
      <c r="G66" s="14" t="str">
        <f t="shared" si="10"/>
        <v>54626.7578</v>
      </c>
      <c r="H66" s="32">
        <f t="shared" si="11"/>
        <v>19299</v>
      </c>
      <c r="I66" s="42" t="s">
        <v>351</v>
      </c>
      <c r="J66" s="43" t="s">
        <v>352</v>
      </c>
      <c r="K66" s="42" t="s">
        <v>353</v>
      </c>
      <c r="L66" s="42" t="s">
        <v>354</v>
      </c>
      <c r="M66" s="43" t="s">
        <v>289</v>
      </c>
      <c r="N66" s="43" t="s">
        <v>290</v>
      </c>
      <c r="O66" s="44" t="s">
        <v>338</v>
      </c>
      <c r="P66" s="44" t="s">
        <v>292</v>
      </c>
    </row>
    <row r="67" spans="1:16" ht="12.75" customHeight="1" thickBot="1" x14ac:dyDescent="0.25">
      <c r="A67" s="32" t="str">
        <f t="shared" si="6"/>
        <v> JAAVSO 38;120 </v>
      </c>
      <c r="B67" s="40" t="str">
        <f t="shared" si="7"/>
        <v>I</v>
      </c>
      <c r="C67" s="32">
        <f t="shared" si="8"/>
        <v>55077.640399999997</v>
      </c>
      <c r="D67" s="14" t="str">
        <f t="shared" si="9"/>
        <v>vis</v>
      </c>
      <c r="E67" s="41">
        <f>VLOOKUP(C67,'Active 1'!C$21:E$969,3,FALSE)</f>
        <v>19593.209050599893</v>
      </c>
      <c r="F67" s="40" t="s">
        <v>68</v>
      </c>
      <c r="G67" s="14" t="str">
        <f t="shared" si="10"/>
        <v>55077.6404</v>
      </c>
      <c r="H67" s="32">
        <f t="shared" si="11"/>
        <v>19593</v>
      </c>
      <c r="I67" s="42" t="s">
        <v>378</v>
      </c>
      <c r="J67" s="43" t="s">
        <v>379</v>
      </c>
      <c r="K67" s="42" t="s">
        <v>380</v>
      </c>
      <c r="L67" s="42" t="s">
        <v>381</v>
      </c>
      <c r="M67" s="43" t="s">
        <v>289</v>
      </c>
      <c r="N67" s="43" t="s">
        <v>290</v>
      </c>
      <c r="O67" s="44" t="s">
        <v>291</v>
      </c>
      <c r="P67" s="44" t="s">
        <v>292</v>
      </c>
    </row>
    <row r="68" spans="1:16" ht="12.75" customHeight="1" thickBot="1" x14ac:dyDescent="0.25">
      <c r="A68" s="32" t="str">
        <f t="shared" si="6"/>
        <v>IBVS 5972 </v>
      </c>
      <c r="B68" s="40" t="str">
        <f t="shared" si="7"/>
        <v>I</v>
      </c>
      <c r="C68" s="32">
        <f t="shared" si="8"/>
        <v>55176.559800000003</v>
      </c>
      <c r="D68" s="14" t="str">
        <f t="shared" si="9"/>
        <v>vis</v>
      </c>
      <c r="E68" s="41">
        <f>VLOOKUP(C68,'Active 1'!C$21:E$969,3,FALSE)</f>
        <v>19657.710485133022</v>
      </c>
      <c r="F68" s="40" t="s">
        <v>68</v>
      </c>
      <c r="G68" s="14" t="str">
        <f t="shared" si="10"/>
        <v>55176.5598</v>
      </c>
      <c r="H68" s="32">
        <f t="shared" si="11"/>
        <v>19658</v>
      </c>
      <c r="I68" s="42" t="s">
        <v>382</v>
      </c>
      <c r="J68" s="43" t="s">
        <v>383</v>
      </c>
      <c r="K68" s="42" t="s">
        <v>384</v>
      </c>
      <c r="L68" s="42" t="s">
        <v>385</v>
      </c>
      <c r="M68" s="43" t="s">
        <v>289</v>
      </c>
      <c r="N68" s="43" t="s">
        <v>68</v>
      </c>
      <c r="O68" s="44" t="s">
        <v>318</v>
      </c>
      <c r="P68" s="45" t="s">
        <v>386</v>
      </c>
    </row>
    <row r="69" spans="1:16" ht="12.75" customHeight="1" thickBot="1" x14ac:dyDescent="0.25">
      <c r="A69" s="32" t="str">
        <f t="shared" si="6"/>
        <v>IBVS 5972 </v>
      </c>
      <c r="B69" s="40" t="str">
        <f t="shared" si="7"/>
        <v>I</v>
      </c>
      <c r="C69" s="32">
        <f t="shared" si="8"/>
        <v>55431.905500000001</v>
      </c>
      <c r="D69" s="14" t="str">
        <f t="shared" si="9"/>
        <v>vis</v>
      </c>
      <c r="E69" s="41">
        <f>VLOOKUP(C69,'Active 1'!C$21:E$969,3,FALSE)</f>
        <v>19824.211332811687</v>
      </c>
      <c r="F69" s="40" t="s">
        <v>68</v>
      </c>
      <c r="G69" s="14" t="str">
        <f t="shared" si="10"/>
        <v>55431.9055</v>
      </c>
      <c r="H69" s="32">
        <f t="shared" si="11"/>
        <v>19824</v>
      </c>
      <c r="I69" s="42" t="s">
        <v>387</v>
      </c>
      <c r="J69" s="43" t="s">
        <v>388</v>
      </c>
      <c r="K69" s="42" t="s">
        <v>389</v>
      </c>
      <c r="L69" s="42" t="s">
        <v>390</v>
      </c>
      <c r="M69" s="43" t="s">
        <v>289</v>
      </c>
      <c r="N69" s="43" t="s">
        <v>68</v>
      </c>
      <c r="O69" s="44" t="s">
        <v>318</v>
      </c>
      <c r="P69" s="45" t="s">
        <v>386</v>
      </c>
    </row>
    <row r="70" spans="1:16" ht="12.75" customHeight="1" thickBot="1" x14ac:dyDescent="0.25">
      <c r="A70" s="32" t="str">
        <f t="shared" si="6"/>
        <v>IBVS 5972 </v>
      </c>
      <c r="B70" s="40" t="str">
        <f t="shared" si="7"/>
        <v>I</v>
      </c>
      <c r="C70" s="32">
        <f t="shared" si="8"/>
        <v>55468.713100000001</v>
      </c>
      <c r="D70" s="14" t="str">
        <f t="shared" si="9"/>
        <v>vis</v>
      </c>
      <c r="E70" s="41">
        <f>VLOOKUP(C70,'Active 1'!C$21:E$969,3,FALSE)</f>
        <v>19848.212115284299</v>
      </c>
      <c r="F70" s="40" t="s">
        <v>68</v>
      </c>
      <c r="G70" s="14" t="str">
        <f t="shared" si="10"/>
        <v>55468.7131</v>
      </c>
      <c r="H70" s="32">
        <f t="shared" si="11"/>
        <v>19848</v>
      </c>
      <c r="I70" s="42" t="s">
        <v>391</v>
      </c>
      <c r="J70" s="43" t="s">
        <v>392</v>
      </c>
      <c r="K70" s="42" t="s">
        <v>393</v>
      </c>
      <c r="L70" s="42" t="s">
        <v>394</v>
      </c>
      <c r="M70" s="43" t="s">
        <v>289</v>
      </c>
      <c r="N70" s="43" t="s">
        <v>68</v>
      </c>
      <c r="O70" s="44" t="s">
        <v>318</v>
      </c>
      <c r="P70" s="45" t="s">
        <v>386</v>
      </c>
    </row>
    <row r="71" spans="1:16" ht="12.75" customHeight="1" thickBot="1" x14ac:dyDescent="0.25">
      <c r="A71" s="32" t="str">
        <f t="shared" si="6"/>
        <v>BAVM 220 </v>
      </c>
      <c r="B71" s="40" t="str">
        <f t="shared" si="7"/>
        <v>I</v>
      </c>
      <c r="C71" s="32">
        <f t="shared" si="8"/>
        <v>55482.513599999998</v>
      </c>
      <c r="D71" s="14" t="str">
        <f t="shared" si="9"/>
        <v>vis</v>
      </c>
      <c r="E71" s="41">
        <f>VLOOKUP(C71,'Active 1'!C$21:E$969,3,FALSE)</f>
        <v>19857.210876369325</v>
      </c>
      <c r="F71" s="40" t="s">
        <v>68</v>
      </c>
      <c r="G71" s="14" t="str">
        <f t="shared" si="10"/>
        <v>55482.5136</v>
      </c>
      <c r="H71" s="32">
        <f t="shared" si="11"/>
        <v>19857</v>
      </c>
      <c r="I71" s="42" t="s">
        <v>395</v>
      </c>
      <c r="J71" s="43" t="s">
        <v>396</v>
      </c>
      <c r="K71" s="42" t="s">
        <v>397</v>
      </c>
      <c r="L71" s="42" t="s">
        <v>398</v>
      </c>
      <c r="M71" s="43" t="s">
        <v>289</v>
      </c>
      <c r="N71" s="43" t="s">
        <v>296</v>
      </c>
      <c r="O71" s="44" t="s">
        <v>399</v>
      </c>
      <c r="P71" s="45" t="s">
        <v>400</v>
      </c>
    </row>
    <row r="72" spans="1:16" ht="12.75" customHeight="1" thickBot="1" x14ac:dyDescent="0.25">
      <c r="A72" s="32" t="str">
        <f t="shared" si="6"/>
        <v>BAVM 215 </v>
      </c>
      <c r="B72" s="40" t="str">
        <f t="shared" si="7"/>
        <v>I</v>
      </c>
      <c r="C72" s="32">
        <f t="shared" si="8"/>
        <v>55482.514499999997</v>
      </c>
      <c r="D72" s="14" t="str">
        <f t="shared" si="9"/>
        <v>vis</v>
      </c>
      <c r="E72" s="41">
        <f>VLOOKUP(C72,'Active 1'!C$21:E$969,3,FALSE)</f>
        <v>19857.211463223786</v>
      </c>
      <c r="F72" s="40" t="s">
        <v>68</v>
      </c>
      <c r="G72" s="14" t="str">
        <f t="shared" si="10"/>
        <v>55482.5145</v>
      </c>
      <c r="H72" s="32">
        <f t="shared" si="11"/>
        <v>19857</v>
      </c>
      <c r="I72" s="42" t="s">
        <v>401</v>
      </c>
      <c r="J72" s="43" t="s">
        <v>402</v>
      </c>
      <c r="K72" s="42" t="s">
        <v>397</v>
      </c>
      <c r="L72" s="42" t="s">
        <v>403</v>
      </c>
      <c r="M72" s="43" t="s">
        <v>289</v>
      </c>
      <c r="N72" s="43" t="s">
        <v>296</v>
      </c>
      <c r="O72" s="44" t="s">
        <v>174</v>
      </c>
      <c r="P72" s="45" t="s">
        <v>404</v>
      </c>
    </row>
    <row r="73" spans="1:16" ht="12.75" customHeight="1" thickBot="1" x14ac:dyDescent="0.25">
      <c r="A73" s="32" t="str">
        <f t="shared" si="6"/>
        <v>IBVS 5972 </v>
      </c>
      <c r="B73" s="40" t="str">
        <f t="shared" si="7"/>
        <v>I</v>
      </c>
      <c r="C73" s="32">
        <f t="shared" si="8"/>
        <v>55528.523000000001</v>
      </c>
      <c r="D73" s="14" t="str">
        <f t="shared" si="9"/>
        <v>vis</v>
      </c>
      <c r="E73" s="41">
        <f>VLOOKUP(C73,'Active 1'!C$21:E$969,3,FALSE)</f>
        <v>19887.211789254045</v>
      </c>
      <c r="F73" s="40" t="s">
        <v>68</v>
      </c>
      <c r="G73" s="14" t="str">
        <f t="shared" si="10"/>
        <v>55528.5230</v>
      </c>
      <c r="H73" s="32">
        <f t="shared" si="11"/>
        <v>19887</v>
      </c>
      <c r="I73" s="42" t="s">
        <v>405</v>
      </c>
      <c r="J73" s="43" t="s">
        <v>406</v>
      </c>
      <c r="K73" s="42" t="s">
        <v>407</v>
      </c>
      <c r="L73" s="42" t="s">
        <v>408</v>
      </c>
      <c r="M73" s="43" t="s">
        <v>289</v>
      </c>
      <c r="N73" s="43" t="s">
        <v>68</v>
      </c>
      <c r="O73" s="44" t="s">
        <v>318</v>
      </c>
      <c r="P73" s="45" t="s">
        <v>386</v>
      </c>
    </row>
    <row r="74" spans="1:16" ht="12.75" customHeight="1" thickBot="1" x14ac:dyDescent="0.25">
      <c r="A74" s="32" t="str">
        <f t="shared" si="6"/>
        <v>IBVS 6014 </v>
      </c>
      <c r="B74" s="40" t="str">
        <f t="shared" si="7"/>
        <v>I</v>
      </c>
      <c r="C74" s="32">
        <f t="shared" si="8"/>
        <v>55760.866399999999</v>
      </c>
      <c r="D74" s="14" t="str">
        <f t="shared" si="9"/>
        <v>vis</v>
      </c>
      <c r="E74" s="41">
        <f>VLOOKUP(C74,'Active 1'!C$21:E$969,3,FALSE)</f>
        <v>20038.713745435576</v>
      </c>
      <c r="F74" s="40" t="s">
        <v>68</v>
      </c>
      <c r="G74" s="14" t="str">
        <f t="shared" si="10"/>
        <v>55760.8664</v>
      </c>
      <c r="H74" s="32">
        <f t="shared" si="11"/>
        <v>20039</v>
      </c>
      <c r="I74" s="42" t="s">
        <v>409</v>
      </c>
      <c r="J74" s="43" t="s">
        <v>410</v>
      </c>
      <c r="K74" s="42" t="s">
        <v>411</v>
      </c>
      <c r="L74" s="42" t="s">
        <v>412</v>
      </c>
      <c r="M74" s="43" t="s">
        <v>289</v>
      </c>
      <c r="N74" s="43" t="s">
        <v>68</v>
      </c>
      <c r="O74" s="44" t="s">
        <v>318</v>
      </c>
      <c r="P74" s="45" t="s">
        <v>413</v>
      </c>
    </row>
    <row r="75" spans="1:16" ht="12.75" customHeight="1" thickBot="1" x14ac:dyDescent="0.25">
      <c r="A75" s="32" t="str">
        <f t="shared" ref="A75:A97" si="12">P75</f>
        <v> JAAVSO 40;975 </v>
      </c>
      <c r="B75" s="40" t="str">
        <f t="shared" ref="B75:B97" si="13">IF(H75=INT(H75),"I","II")</f>
        <v>I</v>
      </c>
      <c r="C75" s="32">
        <f t="shared" ref="C75:C97" si="14">1*G75</f>
        <v>55836.779799999997</v>
      </c>
      <c r="D75" s="14" t="str">
        <f t="shared" ref="D75:D97" si="15">VLOOKUP(F75,I$1:J$5,2,FALSE)</f>
        <v>vis</v>
      </c>
      <c r="E75" s="41">
        <f>VLOOKUP(C75,'Active 1'!C$21:E$969,3,FALSE)</f>
        <v>20088.213875847676</v>
      </c>
      <c r="F75" s="40" t="s">
        <v>68</v>
      </c>
      <c r="G75" s="14" t="str">
        <f t="shared" ref="G75:G97" si="16">MID(I75,3,LEN(I75)-3)</f>
        <v>55836.7798</v>
      </c>
      <c r="H75" s="32">
        <f t="shared" ref="H75:H97" si="17">1*K75</f>
        <v>20088</v>
      </c>
      <c r="I75" s="42" t="s">
        <v>414</v>
      </c>
      <c r="J75" s="43" t="s">
        <v>415</v>
      </c>
      <c r="K75" s="42" t="s">
        <v>416</v>
      </c>
      <c r="L75" s="42" t="s">
        <v>417</v>
      </c>
      <c r="M75" s="43" t="s">
        <v>289</v>
      </c>
      <c r="N75" s="43" t="s">
        <v>68</v>
      </c>
      <c r="O75" s="44" t="s">
        <v>291</v>
      </c>
      <c r="P75" s="44" t="s">
        <v>418</v>
      </c>
    </row>
    <row r="76" spans="1:16" ht="12.75" customHeight="1" thickBot="1" x14ac:dyDescent="0.25">
      <c r="A76" s="32" t="str">
        <f t="shared" si="12"/>
        <v>IBVS 6014 </v>
      </c>
      <c r="B76" s="40" t="str">
        <f t="shared" si="13"/>
        <v>I</v>
      </c>
      <c r="C76" s="32">
        <f t="shared" si="14"/>
        <v>55850.582900000001</v>
      </c>
      <c r="D76" s="14" t="str">
        <f t="shared" si="15"/>
        <v>vis</v>
      </c>
      <c r="E76" s="41">
        <f>VLOOKUP(C76,'Active 1'!C$21:E$969,3,FALSE)</f>
        <v>20097.214332290037</v>
      </c>
      <c r="F76" s="40" t="s">
        <v>68</v>
      </c>
      <c r="G76" s="14" t="str">
        <f t="shared" si="16"/>
        <v>55850.5829</v>
      </c>
      <c r="H76" s="32">
        <f t="shared" si="17"/>
        <v>20097</v>
      </c>
      <c r="I76" s="42" t="s">
        <v>419</v>
      </c>
      <c r="J76" s="43" t="s">
        <v>420</v>
      </c>
      <c r="K76" s="42" t="s">
        <v>421</v>
      </c>
      <c r="L76" s="42" t="s">
        <v>422</v>
      </c>
      <c r="M76" s="43" t="s">
        <v>289</v>
      </c>
      <c r="N76" s="43" t="s">
        <v>68</v>
      </c>
      <c r="O76" s="44" t="s">
        <v>318</v>
      </c>
      <c r="P76" s="45" t="s">
        <v>413</v>
      </c>
    </row>
    <row r="77" spans="1:16" ht="12.75" customHeight="1" thickBot="1" x14ac:dyDescent="0.25">
      <c r="A77" s="32" t="str">
        <f t="shared" si="12"/>
        <v>BAVM 71 </v>
      </c>
      <c r="B77" s="40" t="str">
        <f t="shared" si="13"/>
        <v>I</v>
      </c>
      <c r="C77" s="32">
        <f t="shared" si="14"/>
        <v>49600.327599999997</v>
      </c>
      <c r="D77" s="14" t="str">
        <f t="shared" si="15"/>
        <v>vis</v>
      </c>
      <c r="E77" s="41">
        <f>VLOOKUP(C77,'Active 1'!C$21:E$969,3,FALSE)</f>
        <v>16021.669666145017</v>
      </c>
      <c r="F77" s="40" t="s">
        <v>68</v>
      </c>
      <c r="G77" s="14" t="str">
        <f t="shared" si="16"/>
        <v>49600.3276</v>
      </c>
      <c r="H77" s="32">
        <f t="shared" si="17"/>
        <v>16022</v>
      </c>
      <c r="I77" s="42" t="s">
        <v>188</v>
      </c>
      <c r="J77" s="43" t="s">
        <v>189</v>
      </c>
      <c r="K77" s="42">
        <v>16022</v>
      </c>
      <c r="L77" s="42" t="s">
        <v>190</v>
      </c>
      <c r="M77" s="43" t="s">
        <v>172</v>
      </c>
      <c r="N77" s="43" t="s">
        <v>173</v>
      </c>
      <c r="O77" s="44" t="s">
        <v>174</v>
      </c>
      <c r="P77" s="45" t="s">
        <v>175</v>
      </c>
    </row>
    <row r="78" spans="1:16" ht="12.75" customHeight="1" thickBot="1" x14ac:dyDescent="0.25">
      <c r="A78" s="32" t="str">
        <f t="shared" si="12"/>
        <v>BAVM 91 </v>
      </c>
      <c r="B78" s="40" t="str">
        <f t="shared" si="13"/>
        <v>I</v>
      </c>
      <c r="C78" s="32">
        <f t="shared" si="14"/>
        <v>50152.432699999998</v>
      </c>
      <c r="D78" s="14" t="str">
        <f t="shared" si="15"/>
        <v>vis</v>
      </c>
      <c r="E78" s="41">
        <f>VLOOKUP(C78,'Active 1'!C$21:E$969,3,FALSE)</f>
        <v>16381.675599895669</v>
      </c>
      <c r="F78" s="40" t="s">
        <v>68</v>
      </c>
      <c r="G78" s="14" t="str">
        <f t="shared" si="16"/>
        <v>50152.4327</v>
      </c>
      <c r="H78" s="32">
        <f t="shared" si="17"/>
        <v>16382</v>
      </c>
      <c r="I78" s="42" t="s">
        <v>209</v>
      </c>
      <c r="J78" s="43" t="s">
        <v>210</v>
      </c>
      <c r="K78" s="42">
        <v>16382</v>
      </c>
      <c r="L78" s="42" t="s">
        <v>211</v>
      </c>
      <c r="M78" s="43" t="s">
        <v>172</v>
      </c>
      <c r="N78" s="43" t="s">
        <v>173</v>
      </c>
      <c r="O78" s="44" t="s">
        <v>174</v>
      </c>
      <c r="P78" s="45" t="s">
        <v>212</v>
      </c>
    </row>
    <row r="79" spans="1:16" ht="12.75" customHeight="1" thickBot="1" x14ac:dyDescent="0.25">
      <c r="A79" s="32" t="str">
        <f t="shared" si="12"/>
        <v>BAVM 117 </v>
      </c>
      <c r="B79" s="40" t="str">
        <f t="shared" si="13"/>
        <v>I</v>
      </c>
      <c r="C79" s="32">
        <f t="shared" si="14"/>
        <v>50573.412600000003</v>
      </c>
      <c r="D79" s="14" t="str">
        <f t="shared" si="15"/>
        <v>vis</v>
      </c>
      <c r="E79" s="41">
        <f>VLOOKUP(C79,'Active 1'!C$21:E$969,3,FALSE)</f>
        <v>16656.179968701097</v>
      </c>
      <c r="F79" s="40" t="s">
        <v>68</v>
      </c>
      <c r="G79" s="14" t="str">
        <f t="shared" si="16"/>
        <v>50573.4126</v>
      </c>
      <c r="H79" s="32">
        <f t="shared" si="17"/>
        <v>16656</v>
      </c>
      <c r="I79" s="42" t="s">
        <v>221</v>
      </c>
      <c r="J79" s="43" t="s">
        <v>222</v>
      </c>
      <c r="K79" s="42">
        <v>16656</v>
      </c>
      <c r="L79" s="42" t="s">
        <v>223</v>
      </c>
      <c r="M79" s="43" t="s">
        <v>172</v>
      </c>
      <c r="N79" s="43" t="s">
        <v>173</v>
      </c>
      <c r="O79" s="44" t="s">
        <v>174</v>
      </c>
      <c r="P79" s="45" t="s">
        <v>224</v>
      </c>
    </row>
    <row r="80" spans="1:16" ht="12.75" customHeight="1" thickBot="1" x14ac:dyDescent="0.25">
      <c r="A80" s="32" t="str">
        <f t="shared" si="12"/>
        <v> BRNO 32 </v>
      </c>
      <c r="B80" s="40" t="str">
        <f t="shared" si="13"/>
        <v>I</v>
      </c>
      <c r="C80" s="32">
        <f t="shared" si="14"/>
        <v>50665.426500000001</v>
      </c>
      <c r="D80" s="14" t="str">
        <f t="shared" si="15"/>
        <v>vis</v>
      </c>
      <c r="E80" s="41">
        <f>VLOOKUP(C80,'Active 1'!C$21:E$969,3,FALSE)</f>
        <v>16716.178599374023</v>
      </c>
      <c r="F80" s="40" t="s">
        <v>68</v>
      </c>
      <c r="G80" s="14" t="str">
        <f t="shared" si="16"/>
        <v>50665.4265</v>
      </c>
      <c r="H80" s="32">
        <f t="shared" si="17"/>
        <v>16716</v>
      </c>
      <c r="I80" s="42" t="s">
        <v>229</v>
      </c>
      <c r="J80" s="43" t="s">
        <v>230</v>
      </c>
      <c r="K80" s="42">
        <v>16716</v>
      </c>
      <c r="L80" s="42" t="s">
        <v>231</v>
      </c>
      <c r="M80" s="43" t="s">
        <v>108</v>
      </c>
      <c r="N80" s="43"/>
      <c r="O80" s="44" t="s">
        <v>232</v>
      </c>
      <c r="P80" s="44" t="s">
        <v>233</v>
      </c>
    </row>
    <row r="81" spans="1:16" ht="12.75" customHeight="1" thickBot="1" x14ac:dyDescent="0.25">
      <c r="A81" s="32" t="str">
        <f t="shared" si="12"/>
        <v>BAVM 117 </v>
      </c>
      <c r="B81" s="40" t="str">
        <f t="shared" si="13"/>
        <v>I</v>
      </c>
      <c r="C81" s="32">
        <f t="shared" si="14"/>
        <v>50688.432099999998</v>
      </c>
      <c r="D81" s="14" t="str">
        <f t="shared" si="15"/>
        <v>vis</v>
      </c>
      <c r="E81" s="41">
        <f>VLOOKUP(C81,'Active 1'!C$21:E$969,3,FALSE)</f>
        <v>16731.179642670839</v>
      </c>
      <c r="F81" s="40" t="s">
        <v>68</v>
      </c>
      <c r="G81" s="14" t="str">
        <f t="shared" si="16"/>
        <v>50688.4321</v>
      </c>
      <c r="H81" s="32">
        <f t="shared" si="17"/>
        <v>16731</v>
      </c>
      <c r="I81" s="42" t="s">
        <v>237</v>
      </c>
      <c r="J81" s="43" t="s">
        <v>238</v>
      </c>
      <c r="K81" s="42">
        <v>16731</v>
      </c>
      <c r="L81" s="42" t="s">
        <v>239</v>
      </c>
      <c r="M81" s="43" t="s">
        <v>172</v>
      </c>
      <c r="N81" s="43" t="s">
        <v>173</v>
      </c>
      <c r="O81" s="44" t="s">
        <v>174</v>
      </c>
      <c r="P81" s="45" t="s">
        <v>224</v>
      </c>
    </row>
    <row r="82" spans="1:16" ht="12.75" customHeight="1" thickBot="1" x14ac:dyDescent="0.25">
      <c r="A82" s="32" t="str">
        <f t="shared" si="12"/>
        <v>IBVS 4737 </v>
      </c>
      <c r="B82" s="40" t="str">
        <f t="shared" si="13"/>
        <v>I</v>
      </c>
      <c r="C82" s="32">
        <f t="shared" si="14"/>
        <v>51141.616099999999</v>
      </c>
      <c r="D82" s="14" t="str">
        <f t="shared" si="15"/>
        <v>vis</v>
      </c>
      <c r="E82" s="41">
        <f>VLOOKUP(C82,'Active 1'!C$21:E$969,3,FALSE)</f>
        <v>17026.683033385496</v>
      </c>
      <c r="F82" s="40" t="s">
        <v>68</v>
      </c>
      <c r="G82" s="14" t="str">
        <f t="shared" si="16"/>
        <v>51141.6161</v>
      </c>
      <c r="H82" s="32">
        <f t="shared" si="17"/>
        <v>17027</v>
      </c>
      <c r="I82" s="42" t="s">
        <v>240</v>
      </c>
      <c r="J82" s="43" t="s">
        <v>241</v>
      </c>
      <c r="K82" s="42">
        <v>17027</v>
      </c>
      <c r="L82" s="42" t="s">
        <v>242</v>
      </c>
      <c r="M82" s="43" t="s">
        <v>172</v>
      </c>
      <c r="N82" s="43" t="s">
        <v>243</v>
      </c>
      <c r="O82" s="44" t="s">
        <v>244</v>
      </c>
      <c r="P82" s="45" t="s">
        <v>245</v>
      </c>
    </row>
    <row r="83" spans="1:16" ht="12.75" customHeight="1" thickBot="1" x14ac:dyDescent="0.25">
      <c r="A83" s="32" t="str">
        <f t="shared" si="12"/>
        <v>BAVM 128 </v>
      </c>
      <c r="B83" s="40" t="str">
        <f t="shared" si="13"/>
        <v>I</v>
      </c>
      <c r="C83" s="32">
        <f t="shared" si="14"/>
        <v>51270.4395</v>
      </c>
      <c r="D83" s="14" t="str">
        <f t="shared" si="15"/>
        <v>vis</v>
      </c>
      <c r="E83" s="41">
        <f>VLOOKUP(C83,'Active 1'!C$21:E$969,3,FALSE)</f>
        <v>17110.683685446009</v>
      </c>
      <c r="F83" s="40" t="s">
        <v>68</v>
      </c>
      <c r="G83" s="14" t="str">
        <f t="shared" si="16"/>
        <v>51270.4395</v>
      </c>
      <c r="H83" s="32">
        <f t="shared" si="17"/>
        <v>17111</v>
      </c>
      <c r="I83" s="42" t="s">
        <v>246</v>
      </c>
      <c r="J83" s="43" t="s">
        <v>247</v>
      </c>
      <c r="K83" s="42">
        <v>17111</v>
      </c>
      <c r="L83" s="42" t="s">
        <v>248</v>
      </c>
      <c r="M83" s="43" t="s">
        <v>172</v>
      </c>
      <c r="N83" s="43" t="s">
        <v>173</v>
      </c>
      <c r="O83" s="44" t="s">
        <v>174</v>
      </c>
      <c r="P83" s="45" t="s">
        <v>249</v>
      </c>
    </row>
    <row r="84" spans="1:16" ht="12.75" customHeight="1" thickBot="1" x14ac:dyDescent="0.25">
      <c r="A84" s="32" t="str">
        <f t="shared" si="12"/>
        <v> BBS 121 </v>
      </c>
      <c r="B84" s="40" t="str">
        <f t="shared" si="13"/>
        <v>I</v>
      </c>
      <c r="C84" s="32">
        <f t="shared" si="14"/>
        <v>51362.468999999997</v>
      </c>
      <c r="D84" s="14" t="str">
        <f t="shared" si="15"/>
        <v>vis</v>
      </c>
      <c r="E84" s="41">
        <f>VLOOKUP(C84,'Active 1'!C$21:E$969,3,FALSE)</f>
        <v>17170.69248826291</v>
      </c>
      <c r="F84" s="40" t="s">
        <v>68</v>
      </c>
      <c r="G84" s="14" t="str">
        <f t="shared" si="16"/>
        <v>51362.469</v>
      </c>
      <c r="H84" s="32">
        <f t="shared" si="17"/>
        <v>17171</v>
      </c>
      <c r="I84" s="42" t="s">
        <v>254</v>
      </c>
      <c r="J84" s="43" t="s">
        <v>255</v>
      </c>
      <c r="K84" s="42">
        <v>17171</v>
      </c>
      <c r="L84" s="42" t="s">
        <v>256</v>
      </c>
      <c r="M84" s="43" t="s">
        <v>172</v>
      </c>
      <c r="N84" s="43" t="s">
        <v>243</v>
      </c>
      <c r="O84" s="44" t="s">
        <v>257</v>
      </c>
      <c r="P84" s="44" t="s">
        <v>258</v>
      </c>
    </row>
    <row r="85" spans="1:16" ht="12.75" customHeight="1" thickBot="1" x14ac:dyDescent="0.25">
      <c r="A85" s="32" t="str">
        <f t="shared" si="12"/>
        <v> BRNO 32 </v>
      </c>
      <c r="B85" s="40" t="str">
        <f t="shared" si="13"/>
        <v>I</v>
      </c>
      <c r="C85" s="32">
        <f t="shared" si="14"/>
        <v>51668.413</v>
      </c>
      <c r="D85" s="14" t="str">
        <f t="shared" si="15"/>
        <v>vis</v>
      </c>
      <c r="E85" s="41">
        <f>VLOOKUP(C85,'Active 1'!C$21:E$969,3,FALSE)</f>
        <v>17370.186489306208</v>
      </c>
      <c r="F85" s="40" t="s">
        <v>68</v>
      </c>
      <c r="G85" s="14" t="str">
        <f t="shared" si="16"/>
        <v>51668.4130</v>
      </c>
      <c r="H85" s="32">
        <f t="shared" si="17"/>
        <v>17370</v>
      </c>
      <c r="I85" s="42" t="s">
        <v>259</v>
      </c>
      <c r="J85" s="43" t="s">
        <v>260</v>
      </c>
      <c r="K85" s="42">
        <v>17370</v>
      </c>
      <c r="L85" s="42" t="s">
        <v>261</v>
      </c>
      <c r="M85" s="43" t="s">
        <v>108</v>
      </c>
      <c r="N85" s="43"/>
      <c r="O85" s="44" t="s">
        <v>262</v>
      </c>
      <c r="P85" s="44" t="s">
        <v>233</v>
      </c>
    </row>
    <row r="86" spans="1:16" ht="12.75" customHeight="1" thickBot="1" x14ac:dyDescent="0.25">
      <c r="A86" s="32" t="str">
        <f t="shared" si="12"/>
        <v>IBVS 5067 </v>
      </c>
      <c r="B86" s="40" t="str">
        <f t="shared" si="13"/>
        <v>I</v>
      </c>
      <c r="C86" s="32">
        <f t="shared" si="14"/>
        <v>51868.550900000002</v>
      </c>
      <c r="D86" s="14" t="str">
        <f t="shared" si="15"/>
        <v>vis</v>
      </c>
      <c r="E86" s="41">
        <f>VLOOKUP(C86,'Active 1'!C$21:E$969,3,FALSE)</f>
        <v>17500.688510693795</v>
      </c>
      <c r="F86" s="40" t="s">
        <v>68</v>
      </c>
      <c r="G86" s="14" t="str">
        <f t="shared" si="16"/>
        <v>51868.5509</v>
      </c>
      <c r="H86" s="32">
        <f t="shared" si="17"/>
        <v>17501</v>
      </c>
      <c r="I86" s="42" t="s">
        <v>267</v>
      </c>
      <c r="J86" s="43" t="s">
        <v>268</v>
      </c>
      <c r="K86" s="42">
        <v>17501</v>
      </c>
      <c r="L86" s="42" t="s">
        <v>269</v>
      </c>
      <c r="M86" s="43" t="s">
        <v>172</v>
      </c>
      <c r="N86" s="43" t="s">
        <v>243</v>
      </c>
      <c r="O86" s="44" t="s">
        <v>244</v>
      </c>
      <c r="P86" s="45" t="s">
        <v>266</v>
      </c>
    </row>
    <row r="87" spans="1:16" ht="12.75" customHeight="1" thickBot="1" x14ac:dyDescent="0.25">
      <c r="A87" s="32" t="str">
        <f t="shared" si="12"/>
        <v>IBVS 5910 </v>
      </c>
      <c r="B87" s="40" t="str">
        <f t="shared" si="13"/>
        <v>I</v>
      </c>
      <c r="C87" s="32">
        <f t="shared" si="14"/>
        <v>54304.699099999998</v>
      </c>
      <c r="D87" s="14" t="str">
        <f t="shared" si="15"/>
        <v>vis</v>
      </c>
      <c r="E87" s="41">
        <f>VLOOKUP(C87,'Active 1'!C$21:E$969,3,FALSE)</f>
        <v>19089.204551382365</v>
      </c>
      <c r="F87" s="40" t="s">
        <v>68</v>
      </c>
      <c r="G87" s="14" t="str">
        <f t="shared" si="16"/>
        <v>54304.6991</v>
      </c>
      <c r="H87" s="32">
        <f t="shared" si="17"/>
        <v>19089</v>
      </c>
      <c r="I87" s="42" t="s">
        <v>314</v>
      </c>
      <c r="J87" s="43" t="s">
        <v>315</v>
      </c>
      <c r="K87" s="42" t="s">
        <v>316</v>
      </c>
      <c r="L87" s="42" t="s">
        <v>317</v>
      </c>
      <c r="M87" s="43" t="s">
        <v>289</v>
      </c>
      <c r="N87" s="43" t="s">
        <v>68</v>
      </c>
      <c r="O87" s="44" t="s">
        <v>318</v>
      </c>
      <c r="P87" s="45" t="s">
        <v>319</v>
      </c>
    </row>
    <row r="88" spans="1:16" ht="12.75" customHeight="1" thickBot="1" x14ac:dyDescent="0.25">
      <c r="A88" s="32" t="str">
        <f t="shared" si="12"/>
        <v>IBVS 5910 </v>
      </c>
      <c r="B88" s="40" t="str">
        <f t="shared" si="13"/>
        <v>I</v>
      </c>
      <c r="C88" s="32">
        <f t="shared" si="14"/>
        <v>54320.800900000002</v>
      </c>
      <c r="D88" s="14" t="str">
        <f t="shared" si="15"/>
        <v>vis</v>
      </c>
      <c r="E88" s="41">
        <f>VLOOKUP(C88,'Active 1'!C$21:E$969,3,FALSE)</f>
        <v>19099.703899321859</v>
      </c>
      <c r="F88" s="40" t="s">
        <v>68</v>
      </c>
      <c r="G88" s="14" t="str">
        <f t="shared" si="16"/>
        <v>54320.8009</v>
      </c>
      <c r="H88" s="32">
        <f t="shared" si="17"/>
        <v>19100</v>
      </c>
      <c r="I88" s="42" t="s">
        <v>320</v>
      </c>
      <c r="J88" s="43" t="s">
        <v>321</v>
      </c>
      <c r="K88" s="42" t="s">
        <v>322</v>
      </c>
      <c r="L88" s="42" t="s">
        <v>323</v>
      </c>
      <c r="M88" s="43" t="s">
        <v>289</v>
      </c>
      <c r="N88" s="43" t="s">
        <v>68</v>
      </c>
      <c r="O88" s="44" t="s">
        <v>318</v>
      </c>
      <c r="P88" s="45" t="s">
        <v>319</v>
      </c>
    </row>
    <row r="89" spans="1:16" ht="12.75" customHeight="1" thickBot="1" x14ac:dyDescent="0.25">
      <c r="A89" s="32" t="str">
        <f t="shared" si="12"/>
        <v>IBVS 5910 </v>
      </c>
      <c r="B89" s="40" t="str">
        <f t="shared" si="13"/>
        <v>I</v>
      </c>
      <c r="C89" s="32">
        <f t="shared" si="14"/>
        <v>54334.606699999997</v>
      </c>
      <c r="D89" s="14" t="str">
        <f t="shared" si="15"/>
        <v>vis</v>
      </c>
      <c r="E89" s="41">
        <f>VLOOKUP(C89,'Active 1'!C$21:E$969,3,FALSE)</f>
        <v>19108.706116327594</v>
      </c>
      <c r="F89" s="40" t="s">
        <v>68</v>
      </c>
      <c r="G89" s="14" t="str">
        <f t="shared" si="16"/>
        <v>54334.6067</v>
      </c>
      <c r="H89" s="32">
        <f t="shared" si="17"/>
        <v>19109</v>
      </c>
      <c r="I89" s="42" t="s">
        <v>324</v>
      </c>
      <c r="J89" s="43" t="s">
        <v>325</v>
      </c>
      <c r="K89" s="42" t="s">
        <v>326</v>
      </c>
      <c r="L89" s="42" t="s">
        <v>327</v>
      </c>
      <c r="M89" s="43" t="s">
        <v>289</v>
      </c>
      <c r="N89" s="43" t="s">
        <v>68</v>
      </c>
      <c r="O89" s="44" t="s">
        <v>318</v>
      </c>
      <c r="P89" s="45" t="s">
        <v>319</v>
      </c>
    </row>
    <row r="90" spans="1:16" ht="12.75" customHeight="1" thickBot="1" x14ac:dyDescent="0.25">
      <c r="A90" s="32" t="str">
        <f t="shared" si="12"/>
        <v>IBVS 5910 </v>
      </c>
      <c r="B90" s="40" t="str">
        <f t="shared" si="13"/>
        <v>I</v>
      </c>
      <c r="C90" s="32">
        <f t="shared" si="14"/>
        <v>54403.619599999998</v>
      </c>
      <c r="D90" s="14" t="str">
        <f t="shared" si="15"/>
        <v>CCD</v>
      </c>
      <c r="E90" s="41">
        <f>VLOOKUP(C90,'Active 1'!C$21:E$969,3,FALSE)</f>
        <v>19153.706703182055</v>
      </c>
      <c r="F90" s="40" t="str">
        <f>LEFT(M90,1)</f>
        <v>C</v>
      </c>
      <c r="G90" s="14" t="str">
        <f t="shared" si="16"/>
        <v>54403.6196</v>
      </c>
      <c r="H90" s="32">
        <f t="shared" si="17"/>
        <v>19154</v>
      </c>
      <c r="I90" s="42" t="s">
        <v>339</v>
      </c>
      <c r="J90" s="43" t="s">
        <v>340</v>
      </c>
      <c r="K90" s="42" t="s">
        <v>341</v>
      </c>
      <c r="L90" s="42" t="s">
        <v>342</v>
      </c>
      <c r="M90" s="43" t="s">
        <v>289</v>
      </c>
      <c r="N90" s="43" t="s">
        <v>68</v>
      </c>
      <c r="O90" s="44" t="s">
        <v>318</v>
      </c>
      <c r="P90" s="45" t="s">
        <v>319</v>
      </c>
    </row>
    <row r="91" spans="1:16" ht="12.75" customHeight="1" thickBot="1" x14ac:dyDescent="0.25">
      <c r="A91" s="32" t="str">
        <f t="shared" si="12"/>
        <v>IBVS 5910 </v>
      </c>
      <c r="B91" s="40" t="str">
        <f t="shared" si="13"/>
        <v>I</v>
      </c>
      <c r="C91" s="32">
        <f t="shared" si="14"/>
        <v>54419.720800000003</v>
      </c>
      <c r="D91" s="14" t="str">
        <f t="shared" si="15"/>
        <v>CCD</v>
      </c>
      <c r="E91" s="41">
        <f>VLOOKUP(C91,'Active 1'!C$21:E$969,3,FALSE)</f>
        <v>19164.20565988524</v>
      </c>
      <c r="F91" s="40" t="str">
        <f>LEFT(M91,1)</f>
        <v>C</v>
      </c>
      <c r="G91" s="14" t="str">
        <f t="shared" si="16"/>
        <v>54419.7208</v>
      </c>
      <c r="H91" s="32">
        <f t="shared" si="17"/>
        <v>19164</v>
      </c>
      <c r="I91" s="42" t="s">
        <v>343</v>
      </c>
      <c r="J91" s="43" t="s">
        <v>344</v>
      </c>
      <c r="K91" s="42" t="s">
        <v>345</v>
      </c>
      <c r="L91" s="42" t="s">
        <v>346</v>
      </c>
      <c r="M91" s="43" t="s">
        <v>289</v>
      </c>
      <c r="N91" s="43" t="s">
        <v>68</v>
      </c>
      <c r="O91" s="44" t="s">
        <v>318</v>
      </c>
      <c r="P91" s="45" t="s">
        <v>319</v>
      </c>
    </row>
    <row r="92" spans="1:16" ht="12.75" customHeight="1" thickBot="1" x14ac:dyDescent="0.25">
      <c r="A92" s="32" t="str">
        <f t="shared" si="12"/>
        <v>IBVS 5910 </v>
      </c>
      <c r="B92" s="40" t="str">
        <f t="shared" si="13"/>
        <v>I</v>
      </c>
      <c r="C92" s="32">
        <f t="shared" si="14"/>
        <v>54479.528700000003</v>
      </c>
      <c r="D92" s="14" t="str">
        <f t="shared" si="15"/>
        <v>CCD</v>
      </c>
      <c r="E92" s="41">
        <f>VLOOKUP(C92,'Active 1'!C$21:E$969,3,FALSE)</f>
        <v>19203.204029733959</v>
      </c>
      <c r="F92" s="40" t="str">
        <f>LEFT(M92,1)</f>
        <v>C</v>
      </c>
      <c r="G92" s="14" t="str">
        <f t="shared" si="16"/>
        <v>54479.5287</v>
      </c>
      <c r="H92" s="32">
        <f t="shared" si="17"/>
        <v>19203</v>
      </c>
      <c r="I92" s="42" t="s">
        <v>347</v>
      </c>
      <c r="J92" s="43" t="s">
        <v>348</v>
      </c>
      <c r="K92" s="42" t="s">
        <v>349</v>
      </c>
      <c r="L92" s="42" t="s">
        <v>350</v>
      </c>
      <c r="M92" s="43" t="s">
        <v>289</v>
      </c>
      <c r="N92" s="43" t="s">
        <v>68</v>
      </c>
      <c r="O92" s="44" t="s">
        <v>318</v>
      </c>
      <c r="P92" s="45" t="s">
        <v>319</v>
      </c>
    </row>
    <row r="93" spans="1:16" ht="12.75" customHeight="1" thickBot="1" x14ac:dyDescent="0.25">
      <c r="A93" s="32" t="str">
        <f t="shared" si="12"/>
        <v>IBVS 5910 </v>
      </c>
      <c r="B93" s="40" t="str">
        <f t="shared" si="13"/>
        <v>I</v>
      </c>
      <c r="C93" s="32">
        <f t="shared" si="14"/>
        <v>54649.761899999998</v>
      </c>
      <c r="D93" s="14" t="str">
        <f t="shared" si="15"/>
        <v>vis</v>
      </c>
      <c r="E93" s="41">
        <f>VLOOKUP(C93,'Active 1'!C$21:E$969,3,FALSE)</f>
        <v>19314.206377151797</v>
      </c>
      <c r="F93" s="40" t="s">
        <v>68</v>
      </c>
      <c r="G93" s="14" t="str">
        <f t="shared" si="16"/>
        <v>54649.7619</v>
      </c>
      <c r="H93" s="32">
        <f t="shared" si="17"/>
        <v>19314</v>
      </c>
      <c r="I93" s="42" t="s">
        <v>355</v>
      </c>
      <c r="J93" s="43" t="s">
        <v>356</v>
      </c>
      <c r="K93" s="42" t="s">
        <v>357</v>
      </c>
      <c r="L93" s="42" t="s">
        <v>358</v>
      </c>
      <c r="M93" s="43" t="s">
        <v>289</v>
      </c>
      <c r="N93" s="43" t="s">
        <v>68</v>
      </c>
      <c r="O93" s="44" t="s">
        <v>318</v>
      </c>
      <c r="P93" s="45" t="s">
        <v>319</v>
      </c>
    </row>
    <row r="94" spans="1:16" ht="12.75" customHeight="1" thickBot="1" x14ac:dyDescent="0.25">
      <c r="A94" s="32" t="str">
        <f t="shared" si="12"/>
        <v>BAVM 203 </v>
      </c>
      <c r="B94" s="40" t="str">
        <f t="shared" si="13"/>
        <v>I</v>
      </c>
      <c r="C94" s="32">
        <f t="shared" si="14"/>
        <v>54700.371299999999</v>
      </c>
      <c r="D94" s="14" t="str">
        <f t="shared" si="15"/>
        <v>vis</v>
      </c>
      <c r="E94" s="41">
        <f>VLOOKUP(C94,'Active 1'!C$21:E$969,3,FALSE)</f>
        <v>19347.206768388107</v>
      </c>
      <c r="F94" s="40" t="s">
        <v>68</v>
      </c>
      <c r="G94" s="14" t="str">
        <f t="shared" si="16"/>
        <v>54700.3713</v>
      </c>
      <c r="H94" s="32">
        <f t="shared" si="17"/>
        <v>19347</v>
      </c>
      <c r="I94" s="42" t="s">
        <v>359</v>
      </c>
      <c r="J94" s="43" t="s">
        <v>360</v>
      </c>
      <c r="K94" s="42" t="s">
        <v>361</v>
      </c>
      <c r="L94" s="42" t="s">
        <v>362</v>
      </c>
      <c r="M94" s="43" t="s">
        <v>289</v>
      </c>
      <c r="N94" s="43" t="s">
        <v>296</v>
      </c>
      <c r="O94" s="44" t="s">
        <v>174</v>
      </c>
      <c r="P94" s="45" t="s">
        <v>363</v>
      </c>
    </row>
    <row r="95" spans="1:16" ht="12.75" customHeight="1" thickBot="1" x14ac:dyDescent="0.25">
      <c r="A95" s="32" t="str">
        <f t="shared" si="12"/>
        <v>IBVS 5910 </v>
      </c>
      <c r="B95" s="40" t="str">
        <f t="shared" si="13"/>
        <v>I</v>
      </c>
      <c r="C95" s="32">
        <f t="shared" si="14"/>
        <v>54732.577599999997</v>
      </c>
      <c r="D95" s="14" t="str">
        <f t="shared" si="15"/>
        <v>vis</v>
      </c>
      <c r="E95" s="41">
        <f>VLOOKUP(C95,'Active 1'!C$21:E$969,3,FALSE)</f>
        <v>19368.207224830461</v>
      </c>
      <c r="F95" s="40" t="s">
        <v>68</v>
      </c>
      <c r="G95" s="14" t="str">
        <f t="shared" si="16"/>
        <v>54732.5776</v>
      </c>
      <c r="H95" s="32">
        <f t="shared" si="17"/>
        <v>19368</v>
      </c>
      <c r="I95" s="42" t="s">
        <v>364</v>
      </c>
      <c r="J95" s="43" t="s">
        <v>365</v>
      </c>
      <c r="K95" s="42" t="s">
        <v>366</v>
      </c>
      <c r="L95" s="42" t="s">
        <v>367</v>
      </c>
      <c r="M95" s="43" t="s">
        <v>289</v>
      </c>
      <c r="N95" s="43" t="s">
        <v>68</v>
      </c>
      <c r="O95" s="44" t="s">
        <v>318</v>
      </c>
      <c r="P95" s="45" t="s">
        <v>319</v>
      </c>
    </row>
    <row r="96" spans="1:16" ht="12.75" customHeight="1" thickBot="1" x14ac:dyDescent="0.25">
      <c r="A96" s="32" t="str">
        <f t="shared" si="12"/>
        <v>IBVS 5910 </v>
      </c>
      <c r="B96" s="40" t="str">
        <f t="shared" si="13"/>
        <v>I</v>
      </c>
      <c r="C96" s="32">
        <f t="shared" si="14"/>
        <v>54741.779399999999</v>
      </c>
      <c r="D96" s="14" t="str">
        <f t="shared" si="15"/>
        <v>vis</v>
      </c>
      <c r="E96" s="41">
        <f>VLOOKUP(C96,'Active 1'!C$21:E$969,3,FALSE)</f>
        <v>19374.207355242565</v>
      </c>
      <c r="F96" s="40" t="s">
        <v>68</v>
      </c>
      <c r="G96" s="14" t="str">
        <f t="shared" si="16"/>
        <v>54741.7794</v>
      </c>
      <c r="H96" s="32">
        <f t="shared" si="17"/>
        <v>19374</v>
      </c>
      <c r="I96" s="42" t="s">
        <v>368</v>
      </c>
      <c r="J96" s="43" t="s">
        <v>369</v>
      </c>
      <c r="K96" s="42" t="s">
        <v>370</v>
      </c>
      <c r="L96" s="42" t="s">
        <v>371</v>
      </c>
      <c r="M96" s="43" t="s">
        <v>289</v>
      </c>
      <c r="N96" s="43" t="s">
        <v>68</v>
      </c>
      <c r="O96" s="44" t="s">
        <v>318</v>
      </c>
      <c r="P96" s="45" t="s">
        <v>319</v>
      </c>
    </row>
    <row r="97" spans="1:16" ht="12.75" customHeight="1" thickBot="1" x14ac:dyDescent="0.25">
      <c r="A97" s="32" t="str">
        <f t="shared" si="12"/>
        <v>VSB 48 </v>
      </c>
      <c r="B97" s="40" t="str">
        <f t="shared" si="13"/>
        <v>I</v>
      </c>
      <c r="C97" s="32">
        <f t="shared" si="14"/>
        <v>54819.991800000003</v>
      </c>
      <c r="D97" s="14" t="str">
        <f t="shared" si="15"/>
        <v>vis</v>
      </c>
      <c r="E97" s="41">
        <f>VLOOKUP(C97,'Active 1'!C$21:E$969,3,FALSE)</f>
        <v>19425.206572769956</v>
      </c>
      <c r="F97" s="40" t="s">
        <v>68</v>
      </c>
      <c r="G97" s="14" t="str">
        <f t="shared" si="16"/>
        <v>54819.9918</v>
      </c>
      <c r="H97" s="32">
        <f t="shared" si="17"/>
        <v>19425</v>
      </c>
      <c r="I97" s="42" t="s">
        <v>372</v>
      </c>
      <c r="J97" s="43" t="s">
        <v>373</v>
      </c>
      <c r="K97" s="42" t="s">
        <v>374</v>
      </c>
      <c r="L97" s="42" t="s">
        <v>375</v>
      </c>
      <c r="M97" s="43" t="s">
        <v>289</v>
      </c>
      <c r="N97" s="43" t="s">
        <v>68</v>
      </c>
      <c r="O97" s="44" t="s">
        <v>376</v>
      </c>
      <c r="P97" s="45" t="s">
        <v>377</v>
      </c>
    </row>
    <row r="98" spans="1:16" x14ac:dyDescent="0.2">
      <c r="B98" s="40"/>
      <c r="F98" s="40"/>
    </row>
    <row r="99" spans="1:16" x14ac:dyDescent="0.2">
      <c r="B99" s="40"/>
      <c r="F99" s="40"/>
    </row>
    <row r="100" spans="1:16" x14ac:dyDescent="0.2">
      <c r="B100" s="40"/>
      <c r="F100" s="40"/>
    </row>
    <row r="101" spans="1:16" x14ac:dyDescent="0.2">
      <c r="B101" s="40"/>
      <c r="F101" s="40"/>
    </row>
    <row r="102" spans="1:16" x14ac:dyDescent="0.2">
      <c r="B102" s="40"/>
      <c r="F102" s="40"/>
    </row>
    <row r="103" spans="1:16" x14ac:dyDescent="0.2">
      <c r="B103" s="40"/>
      <c r="F103" s="40"/>
    </row>
    <row r="104" spans="1:16" x14ac:dyDescent="0.2">
      <c r="B104" s="40"/>
      <c r="F104" s="40"/>
    </row>
    <row r="105" spans="1:16" x14ac:dyDescent="0.2">
      <c r="B105" s="40"/>
      <c r="F105" s="40"/>
    </row>
    <row r="106" spans="1:16" x14ac:dyDescent="0.2">
      <c r="B106" s="40"/>
      <c r="F106" s="40"/>
    </row>
    <row r="107" spans="1:16" x14ac:dyDescent="0.2">
      <c r="B107" s="40"/>
      <c r="F107" s="40"/>
    </row>
    <row r="108" spans="1:16" x14ac:dyDescent="0.2">
      <c r="B108" s="40"/>
      <c r="F108" s="40"/>
    </row>
    <row r="109" spans="1:16" x14ac:dyDescent="0.2">
      <c r="B109" s="40"/>
      <c r="F109" s="40"/>
    </row>
    <row r="110" spans="1:16" x14ac:dyDescent="0.2">
      <c r="B110" s="40"/>
      <c r="F110" s="40"/>
    </row>
    <row r="111" spans="1:16" x14ac:dyDescent="0.2">
      <c r="B111" s="40"/>
      <c r="F111" s="40"/>
    </row>
    <row r="112" spans="1:16" x14ac:dyDescent="0.2">
      <c r="B112" s="40"/>
      <c r="F112" s="40"/>
    </row>
    <row r="113" spans="2:6" x14ac:dyDescent="0.2">
      <c r="B113" s="40"/>
      <c r="F113" s="40"/>
    </row>
    <row r="114" spans="2:6" x14ac:dyDescent="0.2">
      <c r="B114" s="40"/>
      <c r="F114" s="40"/>
    </row>
    <row r="115" spans="2:6" x14ac:dyDescent="0.2">
      <c r="B115" s="40"/>
      <c r="F115" s="40"/>
    </row>
    <row r="116" spans="2:6" x14ac:dyDescent="0.2">
      <c r="B116" s="40"/>
      <c r="F116" s="40"/>
    </row>
    <row r="117" spans="2:6" x14ac:dyDescent="0.2">
      <c r="B117" s="40"/>
      <c r="F117" s="40"/>
    </row>
    <row r="118" spans="2:6" x14ac:dyDescent="0.2">
      <c r="B118" s="40"/>
      <c r="F118" s="40"/>
    </row>
    <row r="119" spans="2:6" x14ac:dyDescent="0.2">
      <c r="B119" s="40"/>
      <c r="F119" s="40"/>
    </row>
    <row r="120" spans="2:6" x14ac:dyDescent="0.2">
      <c r="B120" s="40"/>
      <c r="F120" s="40"/>
    </row>
    <row r="121" spans="2:6" x14ac:dyDescent="0.2">
      <c r="B121" s="40"/>
      <c r="F121" s="40"/>
    </row>
    <row r="122" spans="2:6" x14ac:dyDescent="0.2">
      <c r="B122" s="40"/>
      <c r="F122" s="40"/>
    </row>
    <row r="123" spans="2:6" x14ac:dyDescent="0.2">
      <c r="B123" s="40"/>
      <c r="F123" s="40"/>
    </row>
    <row r="124" spans="2:6" x14ac:dyDescent="0.2">
      <c r="B124" s="40"/>
      <c r="F124" s="40"/>
    </row>
    <row r="125" spans="2:6" x14ac:dyDescent="0.2">
      <c r="B125" s="40"/>
      <c r="F125" s="40"/>
    </row>
    <row r="126" spans="2:6" x14ac:dyDescent="0.2">
      <c r="B126" s="40"/>
      <c r="F126" s="40"/>
    </row>
    <row r="127" spans="2:6" x14ac:dyDescent="0.2">
      <c r="B127" s="40"/>
      <c r="F127" s="40"/>
    </row>
    <row r="128" spans="2:6" x14ac:dyDescent="0.2">
      <c r="B128" s="40"/>
      <c r="F128" s="40"/>
    </row>
    <row r="129" spans="2:6" x14ac:dyDescent="0.2">
      <c r="B129" s="40"/>
      <c r="F129" s="40"/>
    </row>
    <row r="130" spans="2:6" x14ac:dyDescent="0.2">
      <c r="B130" s="40"/>
      <c r="F130" s="40"/>
    </row>
    <row r="131" spans="2:6" x14ac:dyDescent="0.2">
      <c r="B131" s="40"/>
      <c r="F131" s="40"/>
    </row>
    <row r="132" spans="2:6" x14ac:dyDescent="0.2">
      <c r="B132" s="40"/>
      <c r="F132" s="40"/>
    </row>
    <row r="133" spans="2:6" x14ac:dyDescent="0.2">
      <c r="B133" s="40"/>
      <c r="F133" s="40"/>
    </row>
    <row r="134" spans="2:6" x14ac:dyDescent="0.2">
      <c r="B134" s="40"/>
      <c r="F134" s="40"/>
    </row>
    <row r="135" spans="2:6" x14ac:dyDescent="0.2">
      <c r="B135" s="40"/>
      <c r="F135" s="40"/>
    </row>
    <row r="136" spans="2:6" x14ac:dyDescent="0.2">
      <c r="B136" s="40"/>
      <c r="F136" s="40"/>
    </row>
    <row r="137" spans="2:6" x14ac:dyDescent="0.2">
      <c r="B137" s="40"/>
      <c r="F137" s="40"/>
    </row>
    <row r="138" spans="2:6" x14ac:dyDescent="0.2">
      <c r="B138" s="40"/>
      <c r="F138" s="40"/>
    </row>
    <row r="139" spans="2:6" x14ac:dyDescent="0.2">
      <c r="B139" s="40"/>
      <c r="F139" s="40"/>
    </row>
    <row r="140" spans="2:6" x14ac:dyDescent="0.2">
      <c r="B140" s="40"/>
      <c r="F140" s="40"/>
    </row>
    <row r="141" spans="2:6" x14ac:dyDescent="0.2">
      <c r="B141" s="40"/>
      <c r="F141" s="40"/>
    </row>
    <row r="142" spans="2:6" x14ac:dyDescent="0.2">
      <c r="B142" s="40"/>
      <c r="F142" s="40"/>
    </row>
    <row r="143" spans="2:6" x14ac:dyDescent="0.2">
      <c r="B143" s="40"/>
      <c r="F143" s="40"/>
    </row>
    <row r="144" spans="2:6" x14ac:dyDescent="0.2">
      <c r="B144" s="40"/>
      <c r="F144" s="40"/>
    </row>
    <row r="145" spans="2:6" x14ac:dyDescent="0.2">
      <c r="B145" s="40"/>
      <c r="F145" s="40"/>
    </row>
    <row r="146" spans="2:6" x14ac:dyDescent="0.2">
      <c r="B146" s="40"/>
      <c r="F146" s="40"/>
    </row>
    <row r="147" spans="2:6" x14ac:dyDescent="0.2">
      <c r="B147" s="40"/>
      <c r="F147" s="40"/>
    </row>
    <row r="148" spans="2:6" x14ac:dyDescent="0.2">
      <c r="B148" s="40"/>
      <c r="F148" s="40"/>
    </row>
    <row r="149" spans="2:6" x14ac:dyDescent="0.2">
      <c r="B149" s="40"/>
      <c r="F149" s="40"/>
    </row>
    <row r="150" spans="2:6" x14ac:dyDescent="0.2">
      <c r="B150" s="40"/>
      <c r="F150" s="40"/>
    </row>
    <row r="151" spans="2:6" x14ac:dyDescent="0.2">
      <c r="B151" s="40"/>
      <c r="F151" s="40"/>
    </row>
    <row r="152" spans="2:6" x14ac:dyDescent="0.2">
      <c r="B152" s="40"/>
      <c r="F152" s="40"/>
    </row>
    <row r="153" spans="2:6" x14ac:dyDescent="0.2">
      <c r="B153" s="40"/>
      <c r="F153" s="40"/>
    </row>
    <row r="154" spans="2:6" x14ac:dyDescent="0.2">
      <c r="B154" s="40"/>
      <c r="F154" s="40"/>
    </row>
    <row r="155" spans="2:6" x14ac:dyDescent="0.2">
      <c r="B155" s="40"/>
      <c r="F155" s="40"/>
    </row>
    <row r="156" spans="2:6" x14ac:dyDescent="0.2">
      <c r="B156" s="40"/>
      <c r="F156" s="40"/>
    </row>
    <row r="157" spans="2:6" x14ac:dyDescent="0.2">
      <c r="B157" s="40"/>
      <c r="F157" s="40"/>
    </row>
    <row r="158" spans="2:6" x14ac:dyDescent="0.2">
      <c r="B158" s="40"/>
      <c r="F158" s="40"/>
    </row>
    <row r="159" spans="2:6" x14ac:dyDescent="0.2">
      <c r="B159" s="40"/>
      <c r="F159" s="40"/>
    </row>
    <row r="160" spans="2:6" x14ac:dyDescent="0.2">
      <c r="B160" s="40"/>
      <c r="F160" s="40"/>
    </row>
    <row r="161" spans="2:6" x14ac:dyDescent="0.2">
      <c r="B161" s="40"/>
      <c r="F161" s="40"/>
    </row>
    <row r="162" spans="2:6" x14ac:dyDescent="0.2">
      <c r="B162" s="40"/>
      <c r="F162" s="40"/>
    </row>
    <row r="163" spans="2:6" x14ac:dyDescent="0.2">
      <c r="B163" s="40"/>
      <c r="F163" s="40"/>
    </row>
    <row r="164" spans="2:6" x14ac:dyDescent="0.2">
      <c r="B164" s="40"/>
      <c r="F164" s="40"/>
    </row>
    <row r="165" spans="2:6" x14ac:dyDescent="0.2">
      <c r="B165" s="40"/>
      <c r="F165" s="40"/>
    </row>
    <row r="166" spans="2:6" x14ac:dyDescent="0.2">
      <c r="B166" s="40"/>
      <c r="F166" s="40"/>
    </row>
    <row r="167" spans="2:6" x14ac:dyDescent="0.2">
      <c r="B167" s="40"/>
      <c r="F167" s="40"/>
    </row>
    <row r="168" spans="2:6" x14ac:dyDescent="0.2">
      <c r="B168" s="40"/>
      <c r="F168" s="40"/>
    </row>
    <row r="169" spans="2:6" x14ac:dyDescent="0.2">
      <c r="B169" s="40"/>
      <c r="F169" s="40"/>
    </row>
    <row r="170" spans="2:6" x14ac:dyDescent="0.2">
      <c r="B170" s="40"/>
      <c r="F170" s="40"/>
    </row>
    <row r="171" spans="2:6" x14ac:dyDescent="0.2">
      <c r="B171" s="40"/>
      <c r="F171" s="40"/>
    </row>
    <row r="172" spans="2:6" x14ac:dyDescent="0.2">
      <c r="B172" s="40"/>
      <c r="F172" s="40"/>
    </row>
    <row r="173" spans="2:6" x14ac:dyDescent="0.2">
      <c r="B173" s="40"/>
      <c r="F173" s="40"/>
    </row>
    <row r="174" spans="2:6" x14ac:dyDescent="0.2">
      <c r="B174" s="40"/>
      <c r="F174" s="40"/>
    </row>
    <row r="175" spans="2:6" x14ac:dyDescent="0.2">
      <c r="B175" s="40"/>
      <c r="F175" s="40"/>
    </row>
    <row r="176" spans="2:6" x14ac:dyDescent="0.2">
      <c r="B176" s="40"/>
      <c r="F176" s="40"/>
    </row>
    <row r="177" spans="2:6" x14ac:dyDescent="0.2">
      <c r="B177" s="40"/>
      <c r="F177" s="40"/>
    </row>
    <row r="178" spans="2:6" x14ac:dyDescent="0.2">
      <c r="B178" s="40"/>
      <c r="F178" s="40"/>
    </row>
    <row r="179" spans="2:6" x14ac:dyDescent="0.2">
      <c r="B179" s="40"/>
      <c r="F179" s="40"/>
    </row>
    <row r="180" spans="2:6" x14ac:dyDescent="0.2">
      <c r="B180" s="40"/>
      <c r="F180" s="40"/>
    </row>
    <row r="181" spans="2:6" x14ac:dyDescent="0.2">
      <c r="B181" s="40"/>
      <c r="F181" s="40"/>
    </row>
    <row r="182" spans="2:6" x14ac:dyDescent="0.2">
      <c r="B182" s="40"/>
      <c r="F182" s="40"/>
    </row>
    <row r="183" spans="2:6" x14ac:dyDescent="0.2">
      <c r="B183" s="40"/>
      <c r="F183" s="40"/>
    </row>
    <row r="184" spans="2:6" x14ac:dyDescent="0.2">
      <c r="B184" s="40"/>
      <c r="F184" s="40"/>
    </row>
    <row r="185" spans="2:6" x14ac:dyDescent="0.2">
      <c r="B185" s="40"/>
      <c r="F185" s="40"/>
    </row>
    <row r="186" spans="2:6" x14ac:dyDescent="0.2">
      <c r="B186" s="40"/>
      <c r="F186" s="40"/>
    </row>
    <row r="187" spans="2:6" x14ac:dyDescent="0.2">
      <c r="B187" s="40"/>
      <c r="F187" s="40"/>
    </row>
    <row r="188" spans="2:6" x14ac:dyDescent="0.2">
      <c r="B188" s="40"/>
      <c r="F188" s="40"/>
    </row>
    <row r="189" spans="2:6" x14ac:dyDescent="0.2">
      <c r="B189" s="40"/>
      <c r="F189" s="40"/>
    </row>
    <row r="190" spans="2:6" x14ac:dyDescent="0.2">
      <c r="B190" s="40"/>
      <c r="F190" s="40"/>
    </row>
    <row r="191" spans="2:6" x14ac:dyDescent="0.2">
      <c r="B191" s="40"/>
      <c r="F191" s="40"/>
    </row>
    <row r="192" spans="2:6" x14ac:dyDescent="0.2">
      <c r="B192" s="40"/>
      <c r="F192" s="40"/>
    </row>
    <row r="193" spans="2:6" x14ac:dyDescent="0.2">
      <c r="B193" s="40"/>
      <c r="F193" s="40"/>
    </row>
    <row r="194" spans="2:6" x14ac:dyDescent="0.2">
      <c r="B194" s="40"/>
      <c r="F194" s="40"/>
    </row>
    <row r="195" spans="2:6" x14ac:dyDescent="0.2">
      <c r="B195" s="40"/>
      <c r="F195" s="40"/>
    </row>
    <row r="196" spans="2:6" x14ac:dyDescent="0.2">
      <c r="B196" s="40"/>
      <c r="F196" s="40"/>
    </row>
    <row r="197" spans="2:6" x14ac:dyDescent="0.2">
      <c r="B197" s="40"/>
      <c r="F197" s="40"/>
    </row>
    <row r="198" spans="2:6" x14ac:dyDescent="0.2">
      <c r="B198" s="40"/>
      <c r="F198" s="40"/>
    </row>
    <row r="199" spans="2:6" x14ac:dyDescent="0.2">
      <c r="B199" s="40"/>
      <c r="F199" s="40"/>
    </row>
    <row r="200" spans="2:6" x14ac:dyDescent="0.2">
      <c r="B200" s="40"/>
      <c r="F200" s="40"/>
    </row>
    <row r="201" spans="2:6" x14ac:dyDescent="0.2">
      <c r="B201" s="40"/>
      <c r="F201" s="40"/>
    </row>
    <row r="202" spans="2:6" x14ac:dyDescent="0.2">
      <c r="B202" s="40"/>
      <c r="F202" s="40"/>
    </row>
    <row r="203" spans="2:6" x14ac:dyDescent="0.2">
      <c r="B203" s="40"/>
      <c r="F203" s="40"/>
    </row>
    <row r="204" spans="2:6" x14ac:dyDescent="0.2">
      <c r="B204" s="40"/>
      <c r="F204" s="40"/>
    </row>
    <row r="205" spans="2:6" x14ac:dyDescent="0.2">
      <c r="B205" s="40"/>
      <c r="F205" s="40"/>
    </row>
    <row r="206" spans="2:6" x14ac:dyDescent="0.2">
      <c r="B206" s="40"/>
      <c r="F206" s="40"/>
    </row>
    <row r="207" spans="2:6" x14ac:dyDescent="0.2">
      <c r="B207" s="40"/>
      <c r="F207" s="40"/>
    </row>
    <row r="208" spans="2:6" x14ac:dyDescent="0.2">
      <c r="B208" s="40"/>
      <c r="F208" s="40"/>
    </row>
    <row r="209" spans="2:6" x14ac:dyDescent="0.2">
      <c r="B209" s="40"/>
      <c r="F209" s="40"/>
    </row>
    <row r="210" spans="2:6" x14ac:dyDescent="0.2">
      <c r="B210" s="40"/>
      <c r="F210" s="40"/>
    </row>
    <row r="211" spans="2:6" x14ac:dyDescent="0.2">
      <c r="B211" s="40"/>
      <c r="F211" s="40"/>
    </row>
    <row r="212" spans="2:6" x14ac:dyDescent="0.2">
      <c r="B212" s="40"/>
      <c r="F212" s="40"/>
    </row>
    <row r="213" spans="2:6" x14ac:dyDescent="0.2">
      <c r="B213" s="40"/>
      <c r="F213" s="40"/>
    </row>
    <row r="214" spans="2:6" x14ac:dyDescent="0.2">
      <c r="B214" s="40"/>
      <c r="F214" s="40"/>
    </row>
    <row r="215" spans="2:6" x14ac:dyDescent="0.2">
      <c r="B215" s="40"/>
      <c r="F215" s="40"/>
    </row>
    <row r="216" spans="2:6" x14ac:dyDescent="0.2">
      <c r="B216" s="40"/>
      <c r="F216" s="40"/>
    </row>
    <row r="217" spans="2:6" x14ac:dyDescent="0.2">
      <c r="B217" s="40"/>
      <c r="F217" s="40"/>
    </row>
    <row r="218" spans="2:6" x14ac:dyDescent="0.2">
      <c r="B218" s="40"/>
      <c r="F218" s="40"/>
    </row>
    <row r="219" spans="2:6" x14ac:dyDescent="0.2">
      <c r="B219" s="40"/>
      <c r="F219" s="40"/>
    </row>
    <row r="220" spans="2:6" x14ac:dyDescent="0.2">
      <c r="B220" s="40"/>
      <c r="F220" s="40"/>
    </row>
    <row r="221" spans="2:6" x14ac:dyDescent="0.2">
      <c r="B221" s="40"/>
      <c r="F221" s="40"/>
    </row>
    <row r="222" spans="2:6" x14ac:dyDescent="0.2">
      <c r="B222" s="40"/>
      <c r="F222" s="40"/>
    </row>
    <row r="223" spans="2:6" x14ac:dyDescent="0.2">
      <c r="B223" s="40"/>
      <c r="F223" s="40"/>
    </row>
    <row r="224" spans="2:6" x14ac:dyDescent="0.2">
      <c r="B224" s="40"/>
      <c r="F224" s="40"/>
    </row>
    <row r="225" spans="2:6" x14ac:dyDescent="0.2">
      <c r="B225" s="40"/>
      <c r="F225" s="40"/>
    </row>
    <row r="226" spans="2:6" x14ac:dyDescent="0.2">
      <c r="B226" s="40"/>
      <c r="F226" s="40"/>
    </row>
    <row r="227" spans="2:6" x14ac:dyDescent="0.2">
      <c r="B227" s="40"/>
      <c r="F227" s="40"/>
    </row>
    <row r="228" spans="2:6" x14ac:dyDescent="0.2">
      <c r="B228" s="40"/>
      <c r="F228" s="40"/>
    </row>
    <row r="229" spans="2:6" x14ac:dyDescent="0.2">
      <c r="B229" s="40"/>
      <c r="F229" s="40"/>
    </row>
    <row r="230" spans="2:6" x14ac:dyDescent="0.2">
      <c r="B230" s="40"/>
      <c r="F230" s="40"/>
    </row>
    <row r="231" spans="2:6" x14ac:dyDescent="0.2">
      <c r="B231" s="40"/>
      <c r="F231" s="40"/>
    </row>
    <row r="232" spans="2:6" x14ac:dyDescent="0.2">
      <c r="B232" s="40"/>
      <c r="F232" s="40"/>
    </row>
    <row r="233" spans="2:6" x14ac:dyDescent="0.2">
      <c r="B233" s="40"/>
      <c r="F233" s="40"/>
    </row>
    <row r="234" spans="2:6" x14ac:dyDescent="0.2">
      <c r="B234" s="40"/>
      <c r="F234" s="40"/>
    </row>
    <row r="235" spans="2:6" x14ac:dyDescent="0.2">
      <c r="B235" s="40"/>
      <c r="F235" s="40"/>
    </row>
    <row r="236" spans="2:6" x14ac:dyDescent="0.2">
      <c r="B236" s="40"/>
      <c r="F236" s="40"/>
    </row>
    <row r="237" spans="2:6" x14ac:dyDescent="0.2">
      <c r="B237" s="40"/>
      <c r="F237" s="40"/>
    </row>
    <row r="238" spans="2:6" x14ac:dyDescent="0.2">
      <c r="B238" s="40"/>
      <c r="F238" s="40"/>
    </row>
    <row r="239" spans="2:6" x14ac:dyDescent="0.2">
      <c r="B239" s="40"/>
      <c r="F239" s="40"/>
    </row>
    <row r="240" spans="2:6" x14ac:dyDescent="0.2">
      <c r="B240" s="40"/>
      <c r="F240" s="40"/>
    </row>
    <row r="241" spans="2:6" x14ac:dyDescent="0.2">
      <c r="B241" s="40"/>
      <c r="F241" s="40"/>
    </row>
    <row r="242" spans="2:6" x14ac:dyDescent="0.2">
      <c r="B242" s="40"/>
      <c r="F242" s="40"/>
    </row>
    <row r="243" spans="2:6" x14ac:dyDescent="0.2">
      <c r="B243" s="40"/>
      <c r="F243" s="40"/>
    </row>
    <row r="244" spans="2:6" x14ac:dyDescent="0.2">
      <c r="B244" s="40"/>
      <c r="F244" s="40"/>
    </row>
    <row r="245" spans="2:6" x14ac:dyDescent="0.2">
      <c r="B245" s="40"/>
      <c r="F245" s="40"/>
    </row>
    <row r="246" spans="2:6" x14ac:dyDescent="0.2">
      <c r="B246" s="40"/>
      <c r="F246" s="40"/>
    </row>
    <row r="247" spans="2:6" x14ac:dyDescent="0.2">
      <c r="B247" s="40"/>
      <c r="F247" s="40"/>
    </row>
    <row r="248" spans="2:6" x14ac:dyDescent="0.2">
      <c r="B248" s="40"/>
      <c r="F248" s="40"/>
    </row>
    <row r="249" spans="2:6" x14ac:dyDescent="0.2">
      <c r="B249" s="40"/>
      <c r="F249" s="40"/>
    </row>
    <row r="250" spans="2:6" x14ac:dyDescent="0.2">
      <c r="B250" s="40"/>
      <c r="F250" s="40"/>
    </row>
    <row r="251" spans="2:6" x14ac:dyDescent="0.2">
      <c r="B251" s="40"/>
      <c r="F251" s="40"/>
    </row>
    <row r="252" spans="2:6" x14ac:dyDescent="0.2">
      <c r="B252" s="40"/>
      <c r="F252" s="40"/>
    </row>
    <row r="253" spans="2:6" x14ac:dyDescent="0.2">
      <c r="B253" s="40"/>
      <c r="F253" s="40"/>
    </row>
    <row r="254" spans="2:6" x14ac:dyDescent="0.2">
      <c r="B254" s="40"/>
      <c r="F254" s="40"/>
    </row>
    <row r="255" spans="2:6" x14ac:dyDescent="0.2">
      <c r="B255" s="40"/>
      <c r="F255" s="40"/>
    </row>
    <row r="256" spans="2:6" x14ac:dyDescent="0.2">
      <c r="B256" s="40"/>
      <c r="F256" s="40"/>
    </row>
    <row r="257" spans="2:6" x14ac:dyDescent="0.2">
      <c r="B257" s="40"/>
      <c r="F257" s="40"/>
    </row>
    <row r="258" spans="2:6" x14ac:dyDescent="0.2">
      <c r="B258" s="40"/>
      <c r="F258" s="40"/>
    </row>
    <row r="259" spans="2:6" x14ac:dyDescent="0.2">
      <c r="B259" s="40"/>
      <c r="F259" s="40"/>
    </row>
    <row r="260" spans="2:6" x14ac:dyDescent="0.2">
      <c r="B260" s="40"/>
      <c r="F260" s="40"/>
    </row>
    <row r="261" spans="2:6" x14ac:dyDescent="0.2">
      <c r="B261" s="40"/>
      <c r="F261" s="40"/>
    </row>
    <row r="262" spans="2:6" x14ac:dyDescent="0.2">
      <c r="B262" s="40"/>
      <c r="F262" s="40"/>
    </row>
    <row r="263" spans="2:6" x14ac:dyDescent="0.2">
      <c r="B263" s="40"/>
      <c r="F263" s="40"/>
    </row>
    <row r="264" spans="2:6" x14ac:dyDescent="0.2">
      <c r="B264" s="40"/>
      <c r="F264" s="40"/>
    </row>
    <row r="265" spans="2:6" x14ac:dyDescent="0.2">
      <c r="B265" s="40"/>
      <c r="F265" s="40"/>
    </row>
    <row r="266" spans="2:6" x14ac:dyDescent="0.2">
      <c r="B266" s="40"/>
      <c r="F266" s="40"/>
    </row>
    <row r="267" spans="2:6" x14ac:dyDescent="0.2">
      <c r="B267" s="40"/>
      <c r="F267" s="40"/>
    </row>
    <row r="268" spans="2:6" x14ac:dyDescent="0.2">
      <c r="B268" s="40"/>
      <c r="F268" s="40"/>
    </row>
    <row r="269" spans="2:6" x14ac:dyDescent="0.2">
      <c r="B269" s="40"/>
      <c r="F269" s="40"/>
    </row>
    <row r="270" spans="2:6" x14ac:dyDescent="0.2">
      <c r="B270" s="40"/>
      <c r="F270" s="40"/>
    </row>
    <row r="271" spans="2:6" x14ac:dyDescent="0.2">
      <c r="B271" s="40"/>
      <c r="F271" s="40"/>
    </row>
    <row r="272" spans="2:6" x14ac:dyDescent="0.2">
      <c r="B272" s="40"/>
      <c r="F272" s="40"/>
    </row>
    <row r="273" spans="2:6" x14ac:dyDescent="0.2">
      <c r="B273" s="40"/>
      <c r="F273" s="40"/>
    </row>
    <row r="274" spans="2:6" x14ac:dyDescent="0.2">
      <c r="B274" s="40"/>
      <c r="F274" s="40"/>
    </row>
    <row r="275" spans="2:6" x14ac:dyDescent="0.2">
      <c r="B275" s="40"/>
      <c r="F275" s="40"/>
    </row>
    <row r="276" spans="2:6" x14ac:dyDescent="0.2">
      <c r="B276" s="40"/>
      <c r="F276" s="40"/>
    </row>
    <row r="277" spans="2:6" x14ac:dyDescent="0.2">
      <c r="B277" s="40"/>
      <c r="F277" s="40"/>
    </row>
    <row r="278" spans="2:6" x14ac:dyDescent="0.2">
      <c r="B278" s="40"/>
      <c r="F278" s="40"/>
    </row>
    <row r="279" spans="2:6" x14ac:dyDescent="0.2">
      <c r="B279" s="40"/>
      <c r="F279" s="40"/>
    </row>
    <row r="280" spans="2:6" x14ac:dyDescent="0.2">
      <c r="B280" s="40"/>
      <c r="F280" s="40"/>
    </row>
    <row r="281" spans="2:6" x14ac:dyDescent="0.2">
      <c r="B281" s="40"/>
      <c r="F281" s="40"/>
    </row>
    <row r="282" spans="2:6" x14ac:dyDescent="0.2">
      <c r="B282" s="40"/>
      <c r="F282" s="40"/>
    </row>
    <row r="283" spans="2:6" x14ac:dyDescent="0.2">
      <c r="B283" s="40"/>
      <c r="F283" s="40"/>
    </row>
    <row r="284" spans="2:6" x14ac:dyDescent="0.2">
      <c r="B284" s="40"/>
      <c r="F284" s="40"/>
    </row>
    <row r="285" spans="2:6" x14ac:dyDescent="0.2">
      <c r="B285" s="40"/>
      <c r="F285" s="40"/>
    </row>
    <row r="286" spans="2:6" x14ac:dyDescent="0.2">
      <c r="B286" s="40"/>
      <c r="F286" s="40"/>
    </row>
    <row r="287" spans="2:6" x14ac:dyDescent="0.2">
      <c r="B287" s="40"/>
      <c r="F287" s="40"/>
    </row>
    <row r="288" spans="2:6" x14ac:dyDescent="0.2">
      <c r="B288" s="40"/>
      <c r="F288" s="40"/>
    </row>
    <row r="289" spans="2:6" x14ac:dyDescent="0.2">
      <c r="B289" s="40"/>
      <c r="F289" s="40"/>
    </row>
    <row r="290" spans="2:6" x14ac:dyDescent="0.2">
      <c r="B290" s="40"/>
      <c r="F290" s="40"/>
    </row>
    <row r="291" spans="2:6" x14ac:dyDescent="0.2">
      <c r="B291" s="40"/>
      <c r="F291" s="40"/>
    </row>
    <row r="292" spans="2:6" x14ac:dyDescent="0.2">
      <c r="B292" s="40"/>
      <c r="F292" s="40"/>
    </row>
    <row r="293" spans="2:6" x14ac:dyDescent="0.2">
      <c r="B293" s="40"/>
      <c r="F293" s="40"/>
    </row>
    <row r="294" spans="2:6" x14ac:dyDescent="0.2">
      <c r="B294" s="40"/>
      <c r="F294" s="40"/>
    </row>
    <row r="295" spans="2:6" x14ac:dyDescent="0.2">
      <c r="B295" s="40"/>
      <c r="F295" s="40"/>
    </row>
    <row r="296" spans="2:6" x14ac:dyDescent="0.2">
      <c r="B296" s="40"/>
      <c r="F296" s="40"/>
    </row>
    <row r="297" spans="2:6" x14ac:dyDescent="0.2">
      <c r="B297" s="40"/>
      <c r="F297" s="40"/>
    </row>
    <row r="298" spans="2:6" x14ac:dyDescent="0.2">
      <c r="B298" s="40"/>
      <c r="F298" s="40"/>
    </row>
    <row r="299" spans="2:6" x14ac:dyDescent="0.2">
      <c r="B299" s="40"/>
      <c r="F299" s="40"/>
    </row>
    <row r="300" spans="2:6" x14ac:dyDescent="0.2">
      <c r="B300" s="40"/>
      <c r="F300" s="40"/>
    </row>
    <row r="301" spans="2:6" x14ac:dyDescent="0.2">
      <c r="B301" s="40"/>
      <c r="F301" s="40"/>
    </row>
    <row r="302" spans="2:6" x14ac:dyDescent="0.2">
      <c r="B302" s="40"/>
      <c r="F302" s="40"/>
    </row>
    <row r="303" spans="2:6" x14ac:dyDescent="0.2">
      <c r="B303" s="40"/>
      <c r="F303" s="40"/>
    </row>
    <row r="304" spans="2:6" x14ac:dyDescent="0.2">
      <c r="B304" s="40"/>
      <c r="F304" s="40"/>
    </row>
    <row r="305" spans="2:6" x14ac:dyDescent="0.2">
      <c r="B305" s="40"/>
      <c r="F305" s="40"/>
    </row>
    <row r="306" spans="2:6" x14ac:dyDescent="0.2">
      <c r="B306" s="40"/>
      <c r="F306" s="40"/>
    </row>
    <row r="307" spans="2:6" x14ac:dyDescent="0.2">
      <c r="B307" s="40"/>
      <c r="F307" s="40"/>
    </row>
    <row r="308" spans="2:6" x14ac:dyDescent="0.2">
      <c r="B308" s="40"/>
      <c r="F308" s="40"/>
    </row>
    <row r="309" spans="2:6" x14ac:dyDescent="0.2">
      <c r="B309" s="40"/>
      <c r="F309" s="40"/>
    </row>
    <row r="310" spans="2:6" x14ac:dyDescent="0.2">
      <c r="B310" s="40"/>
      <c r="F310" s="40"/>
    </row>
    <row r="311" spans="2:6" x14ac:dyDescent="0.2">
      <c r="B311" s="40"/>
      <c r="F311" s="40"/>
    </row>
    <row r="312" spans="2:6" x14ac:dyDescent="0.2">
      <c r="B312" s="40"/>
      <c r="F312" s="40"/>
    </row>
    <row r="313" spans="2:6" x14ac:dyDescent="0.2">
      <c r="B313" s="40"/>
      <c r="F313" s="40"/>
    </row>
    <row r="314" spans="2:6" x14ac:dyDescent="0.2">
      <c r="B314" s="40"/>
      <c r="F314" s="40"/>
    </row>
    <row r="315" spans="2:6" x14ac:dyDescent="0.2">
      <c r="B315" s="40"/>
      <c r="F315" s="40"/>
    </row>
    <row r="316" spans="2:6" x14ac:dyDescent="0.2">
      <c r="B316" s="40"/>
      <c r="F316" s="40"/>
    </row>
    <row r="317" spans="2:6" x14ac:dyDescent="0.2">
      <c r="B317" s="40"/>
      <c r="F317" s="40"/>
    </row>
    <row r="318" spans="2:6" x14ac:dyDescent="0.2">
      <c r="B318" s="40"/>
      <c r="F318" s="40"/>
    </row>
    <row r="319" spans="2:6" x14ac:dyDescent="0.2">
      <c r="B319" s="40"/>
      <c r="F319" s="40"/>
    </row>
    <row r="320" spans="2:6" x14ac:dyDescent="0.2">
      <c r="B320" s="40"/>
      <c r="F320" s="40"/>
    </row>
    <row r="321" spans="2:6" x14ac:dyDescent="0.2">
      <c r="B321" s="40"/>
      <c r="F321" s="40"/>
    </row>
    <row r="322" spans="2:6" x14ac:dyDescent="0.2">
      <c r="B322" s="40"/>
      <c r="F322" s="40"/>
    </row>
    <row r="323" spans="2:6" x14ac:dyDescent="0.2">
      <c r="B323" s="40"/>
      <c r="F323" s="40"/>
    </row>
    <row r="324" spans="2:6" x14ac:dyDescent="0.2">
      <c r="B324" s="40"/>
      <c r="F324" s="40"/>
    </row>
    <row r="325" spans="2:6" x14ac:dyDescent="0.2">
      <c r="B325" s="40"/>
      <c r="F325" s="40"/>
    </row>
    <row r="326" spans="2:6" x14ac:dyDescent="0.2">
      <c r="B326" s="40"/>
      <c r="F326" s="40"/>
    </row>
    <row r="327" spans="2:6" x14ac:dyDescent="0.2">
      <c r="B327" s="40"/>
      <c r="F327" s="40"/>
    </row>
    <row r="328" spans="2:6" x14ac:dyDescent="0.2">
      <c r="B328" s="40"/>
      <c r="F328" s="40"/>
    </row>
    <row r="329" spans="2:6" x14ac:dyDescent="0.2">
      <c r="B329" s="40"/>
      <c r="F329" s="40"/>
    </row>
    <row r="330" spans="2:6" x14ac:dyDescent="0.2">
      <c r="B330" s="40"/>
      <c r="F330" s="40"/>
    </row>
    <row r="331" spans="2:6" x14ac:dyDescent="0.2">
      <c r="B331" s="40"/>
      <c r="F331" s="40"/>
    </row>
    <row r="332" spans="2:6" x14ac:dyDescent="0.2">
      <c r="B332" s="40"/>
      <c r="F332" s="40"/>
    </row>
    <row r="333" spans="2:6" x14ac:dyDescent="0.2">
      <c r="B333" s="40"/>
      <c r="F333" s="40"/>
    </row>
    <row r="334" spans="2:6" x14ac:dyDescent="0.2">
      <c r="B334" s="40"/>
      <c r="F334" s="40"/>
    </row>
    <row r="335" spans="2:6" x14ac:dyDescent="0.2">
      <c r="B335" s="40"/>
      <c r="F335" s="40"/>
    </row>
    <row r="336" spans="2:6" x14ac:dyDescent="0.2">
      <c r="B336" s="40"/>
      <c r="F336" s="40"/>
    </row>
    <row r="337" spans="2:6" x14ac:dyDescent="0.2">
      <c r="B337" s="40"/>
      <c r="F337" s="40"/>
    </row>
    <row r="338" spans="2:6" x14ac:dyDescent="0.2">
      <c r="B338" s="40"/>
      <c r="F338" s="40"/>
    </row>
    <row r="339" spans="2:6" x14ac:dyDescent="0.2">
      <c r="B339" s="40"/>
      <c r="F339" s="40"/>
    </row>
    <row r="340" spans="2:6" x14ac:dyDescent="0.2">
      <c r="B340" s="40"/>
      <c r="F340" s="40"/>
    </row>
    <row r="341" spans="2:6" x14ac:dyDescent="0.2">
      <c r="B341" s="40"/>
      <c r="F341" s="40"/>
    </row>
    <row r="342" spans="2:6" x14ac:dyDescent="0.2">
      <c r="B342" s="40"/>
      <c r="F342" s="40"/>
    </row>
    <row r="343" spans="2:6" x14ac:dyDescent="0.2">
      <c r="B343" s="40"/>
      <c r="F343" s="40"/>
    </row>
    <row r="344" spans="2:6" x14ac:dyDescent="0.2">
      <c r="B344" s="40"/>
      <c r="F344" s="40"/>
    </row>
    <row r="345" spans="2:6" x14ac:dyDescent="0.2">
      <c r="B345" s="40"/>
      <c r="F345" s="40"/>
    </row>
    <row r="346" spans="2:6" x14ac:dyDescent="0.2">
      <c r="B346" s="40"/>
      <c r="F346" s="40"/>
    </row>
    <row r="347" spans="2:6" x14ac:dyDescent="0.2">
      <c r="B347" s="40"/>
      <c r="F347" s="40"/>
    </row>
    <row r="348" spans="2:6" x14ac:dyDescent="0.2">
      <c r="B348" s="40"/>
      <c r="F348" s="40"/>
    </row>
    <row r="349" spans="2:6" x14ac:dyDescent="0.2">
      <c r="B349" s="40"/>
      <c r="F349" s="40"/>
    </row>
    <row r="350" spans="2:6" x14ac:dyDescent="0.2">
      <c r="B350" s="40"/>
      <c r="F350" s="40"/>
    </row>
    <row r="351" spans="2:6" x14ac:dyDescent="0.2">
      <c r="B351" s="40"/>
      <c r="F351" s="40"/>
    </row>
    <row r="352" spans="2:6" x14ac:dyDescent="0.2">
      <c r="B352" s="40"/>
      <c r="F352" s="40"/>
    </row>
    <row r="353" spans="2:6" x14ac:dyDescent="0.2">
      <c r="B353" s="40"/>
      <c r="F353" s="40"/>
    </row>
    <row r="354" spans="2:6" x14ac:dyDescent="0.2">
      <c r="B354" s="40"/>
      <c r="F354" s="40"/>
    </row>
    <row r="355" spans="2:6" x14ac:dyDescent="0.2">
      <c r="B355" s="40"/>
      <c r="F355" s="40"/>
    </row>
    <row r="356" spans="2:6" x14ac:dyDescent="0.2">
      <c r="B356" s="40"/>
      <c r="F356" s="40"/>
    </row>
    <row r="357" spans="2:6" x14ac:dyDescent="0.2">
      <c r="B357" s="40"/>
      <c r="F357" s="40"/>
    </row>
    <row r="358" spans="2:6" x14ac:dyDescent="0.2">
      <c r="B358" s="40"/>
      <c r="F358" s="40"/>
    </row>
    <row r="359" spans="2:6" x14ac:dyDescent="0.2">
      <c r="B359" s="40"/>
      <c r="F359" s="40"/>
    </row>
    <row r="360" spans="2:6" x14ac:dyDescent="0.2">
      <c r="B360" s="40"/>
      <c r="F360" s="40"/>
    </row>
    <row r="361" spans="2:6" x14ac:dyDescent="0.2">
      <c r="B361" s="40"/>
      <c r="F361" s="40"/>
    </row>
    <row r="362" spans="2:6" x14ac:dyDescent="0.2">
      <c r="B362" s="40"/>
      <c r="F362" s="40"/>
    </row>
    <row r="363" spans="2:6" x14ac:dyDescent="0.2">
      <c r="B363" s="40"/>
      <c r="F363" s="40"/>
    </row>
    <row r="364" spans="2:6" x14ac:dyDescent="0.2">
      <c r="B364" s="40"/>
      <c r="F364" s="40"/>
    </row>
    <row r="365" spans="2:6" x14ac:dyDescent="0.2">
      <c r="B365" s="40"/>
      <c r="F365" s="40"/>
    </row>
    <row r="366" spans="2:6" x14ac:dyDescent="0.2">
      <c r="B366" s="40"/>
      <c r="F366" s="40"/>
    </row>
    <row r="367" spans="2:6" x14ac:dyDescent="0.2">
      <c r="B367" s="40"/>
      <c r="F367" s="40"/>
    </row>
    <row r="368" spans="2:6" x14ac:dyDescent="0.2">
      <c r="B368" s="40"/>
      <c r="F368" s="40"/>
    </row>
    <row r="369" spans="2:6" x14ac:dyDescent="0.2">
      <c r="B369" s="40"/>
      <c r="F369" s="40"/>
    </row>
    <row r="370" spans="2:6" x14ac:dyDescent="0.2">
      <c r="B370" s="40"/>
      <c r="F370" s="40"/>
    </row>
    <row r="371" spans="2:6" x14ac:dyDescent="0.2">
      <c r="B371" s="40"/>
      <c r="F371" s="40"/>
    </row>
    <row r="372" spans="2:6" x14ac:dyDescent="0.2">
      <c r="B372" s="40"/>
      <c r="F372" s="40"/>
    </row>
    <row r="373" spans="2:6" x14ac:dyDescent="0.2">
      <c r="B373" s="40"/>
      <c r="F373" s="40"/>
    </row>
    <row r="374" spans="2:6" x14ac:dyDescent="0.2">
      <c r="B374" s="40"/>
      <c r="F374" s="40"/>
    </row>
    <row r="375" spans="2:6" x14ac:dyDescent="0.2">
      <c r="B375" s="40"/>
      <c r="F375" s="40"/>
    </row>
    <row r="376" spans="2:6" x14ac:dyDescent="0.2">
      <c r="B376" s="40"/>
      <c r="F376" s="40"/>
    </row>
    <row r="377" spans="2:6" x14ac:dyDescent="0.2">
      <c r="B377" s="40"/>
      <c r="F377" s="40"/>
    </row>
    <row r="378" spans="2:6" x14ac:dyDescent="0.2">
      <c r="B378" s="40"/>
      <c r="F378" s="40"/>
    </row>
    <row r="379" spans="2:6" x14ac:dyDescent="0.2">
      <c r="B379" s="40"/>
      <c r="F379" s="40"/>
    </row>
    <row r="380" spans="2:6" x14ac:dyDescent="0.2">
      <c r="B380" s="40"/>
      <c r="F380" s="40"/>
    </row>
    <row r="381" spans="2:6" x14ac:dyDescent="0.2">
      <c r="B381" s="40"/>
      <c r="F381" s="40"/>
    </row>
    <row r="382" spans="2:6" x14ac:dyDescent="0.2">
      <c r="B382" s="40"/>
      <c r="F382" s="40"/>
    </row>
    <row r="383" spans="2:6" x14ac:dyDescent="0.2">
      <c r="B383" s="40"/>
      <c r="F383" s="40"/>
    </row>
    <row r="384" spans="2:6" x14ac:dyDescent="0.2">
      <c r="B384" s="40"/>
      <c r="F384" s="40"/>
    </row>
    <row r="385" spans="2:6" x14ac:dyDescent="0.2">
      <c r="B385" s="40"/>
      <c r="F385" s="40"/>
    </row>
    <row r="386" spans="2:6" x14ac:dyDescent="0.2">
      <c r="B386" s="40"/>
      <c r="F386" s="40"/>
    </row>
    <row r="387" spans="2:6" x14ac:dyDescent="0.2">
      <c r="B387" s="40"/>
      <c r="F387" s="40"/>
    </row>
    <row r="388" spans="2:6" x14ac:dyDescent="0.2">
      <c r="B388" s="40"/>
      <c r="F388" s="40"/>
    </row>
    <row r="389" spans="2:6" x14ac:dyDescent="0.2">
      <c r="B389" s="40"/>
      <c r="F389" s="40"/>
    </row>
    <row r="390" spans="2:6" x14ac:dyDescent="0.2">
      <c r="B390" s="40"/>
      <c r="F390" s="40"/>
    </row>
    <row r="391" spans="2:6" x14ac:dyDescent="0.2">
      <c r="B391" s="40"/>
      <c r="F391" s="40"/>
    </row>
    <row r="392" spans="2:6" x14ac:dyDescent="0.2">
      <c r="B392" s="40"/>
      <c r="F392" s="40"/>
    </row>
    <row r="393" spans="2:6" x14ac:dyDescent="0.2">
      <c r="B393" s="40"/>
      <c r="F393" s="40"/>
    </row>
    <row r="394" spans="2:6" x14ac:dyDescent="0.2">
      <c r="B394" s="40"/>
      <c r="F394" s="40"/>
    </row>
    <row r="395" spans="2:6" x14ac:dyDescent="0.2">
      <c r="B395" s="40"/>
      <c r="F395" s="40"/>
    </row>
    <row r="396" spans="2:6" x14ac:dyDescent="0.2">
      <c r="B396" s="40"/>
      <c r="F396" s="40"/>
    </row>
    <row r="397" spans="2:6" x14ac:dyDescent="0.2">
      <c r="B397" s="40"/>
      <c r="F397" s="40"/>
    </row>
    <row r="398" spans="2:6" x14ac:dyDescent="0.2">
      <c r="B398" s="40"/>
      <c r="F398" s="40"/>
    </row>
    <row r="399" spans="2:6" x14ac:dyDescent="0.2">
      <c r="B399" s="40"/>
      <c r="F399" s="40"/>
    </row>
    <row r="400" spans="2:6" x14ac:dyDescent="0.2">
      <c r="B400" s="40"/>
      <c r="F400" s="40"/>
    </row>
    <row r="401" spans="2:6" x14ac:dyDescent="0.2">
      <c r="B401" s="40"/>
      <c r="F401" s="40"/>
    </row>
    <row r="402" spans="2:6" x14ac:dyDescent="0.2">
      <c r="B402" s="40"/>
      <c r="F402" s="40"/>
    </row>
    <row r="403" spans="2:6" x14ac:dyDescent="0.2">
      <c r="B403" s="40"/>
      <c r="F403" s="40"/>
    </row>
    <row r="404" spans="2:6" x14ac:dyDescent="0.2">
      <c r="B404" s="40"/>
      <c r="F404" s="40"/>
    </row>
    <row r="405" spans="2:6" x14ac:dyDescent="0.2">
      <c r="B405" s="40"/>
      <c r="F405" s="40"/>
    </row>
    <row r="406" spans="2:6" x14ac:dyDescent="0.2">
      <c r="B406" s="40"/>
      <c r="F406" s="40"/>
    </row>
    <row r="407" spans="2:6" x14ac:dyDescent="0.2">
      <c r="B407" s="40"/>
      <c r="F407" s="40"/>
    </row>
    <row r="408" spans="2:6" x14ac:dyDescent="0.2">
      <c r="B408" s="40"/>
      <c r="F408" s="40"/>
    </row>
    <row r="409" spans="2:6" x14ac:dyDescent="0.2">
      <c r="B409" s="40"/>
      <c r="F409" s="40"/>
    </row>
    <row r="410" spans="2:6" x14ac:dyDescent="0.2">
      <c r="B410" s="40"/>
      <c r="F410" s="40"/>
    </row>
    <row r="411" spans="2:6" x14ac:dyDescent="0.2">
      <c r="B411" s="40"/>
      <c r="F411" s="40"/>
    </row>
    <row r="412" spans="2:6" x14ac:dyDescent="0.2">
      <c r="B412" s="40"/>
      <c r="F412" s="40"/>
    </row>
    <row r="413" spans="2:6" x14ac:dyDescent="0.2">
      <c r="B413" s="40"/>
      <c r="F413" s="40"/>
    </row>
    <row r="414" spans="2:6" x14ac:dyDescent="0.2">
      <c r="B414" s="40"/>
      <c r="F414" s="40"/>
    </row>
    <row r="415" spans="2:6" x14ac:dyDescent="0.2">
      <c r="B415" s="40"/>
      <c r="F415" s="40"/>
    </row>
    <row r="416" spans="2:6" x14ac:dyDescent="0.2">
      <c r="B416" s="40"/>
      <c r="F416" s="40"/>
    </row>
    <row r="417" spans="2:6" x14ac:dyDescent="0.2">
      <c r="B417" s="40"/>
      <c r="F417" s="40"/>
    </row>
    <row r="418" spans="2:6" x14ac:dyDescent="0.2">
      <c r="B418" s="40"/>
      <c r="F418" s="40"/>
    </row>
    <row r="419" spans="2:6" x14ac:dyDescent="0.2">
      <c r="B419" s="40"/>
      <c r="F419" s="40"/>
    </row>
    <row r="420" spans="2:6" x14ac:dyDescent="0.2">
      <c r="B420" s="40"/>
      <c r="F420" s="40"/>
    </row>
    <row r="421" spans="2:6" x14ac:dyDescent="0.2">
      <c r="B421" s="40"/>
      <c r="F421" s="40"/>
    </row>
    <row r="422" spans="2:6" x14ac:dyDescent="0.2">
      <c r="B422" s="40"/>
      <c r="F422" s="40"/>
    </row>
    <row r="423" spans="2:6" x14ac:dyDescent="0.2">
      <c r="B423" s="40"/>
      <c r="F423" s="40"/>
    </row>
    <row r="424" spans="2:6" x14ac:dyDescent="0.2">
      <c r="B424" s="40"/>
      <c r="F424" s="40"/>
    </row>
    <row r="425" spans="2:6" x14ac:dyDescent="0.2">
      <c r="B425" s="40"/>
      <c r="F425" s="40"/>
    </row>
    <row r="426" spans="2:6" x14ac:dyDescent="0.2">
      <c r="B426" s="40"/>
      <c r="F426" s="40"/>
    </row>
    <row r="427" spans="2:6" x14ac:dyDescent="0.2">
      <c r="B427" s="40"/>
      <c r="F427" s="40"/>
    </row>
    <row r="428" spans="2:6" x14ac:dyDescent="0.2">
      <c r="B428" s="40"/>
      <c r="F428" s="40"/>
    </row>
    <row r="429" spans="2:6" x14ac:dyDescent="0.2">
      <c r="B429" s="40"/>
      <c r="F429" s="40"/>
    </row>
    <row r="430" spans="2:6" x14ac:dyDescent="0.2">
      <c r="B430" s="40"/>
      <c r="F430" s="40"/>
    </row>
    <row r="431" spans="2:6" x14ac:dyDescent="0.2">
      <c r="B431" s="40"/>
      <c r="F431" s="40"/>
    </row>
    <row r="432" spans="2:6" x14ac:dyDescent="0.2">
      <c r="B432" s="40"/>
      <c r="F432" s="40"/>
    </row>
    <row r="433" spans="2:6" x14ac:dyDescent="0.2">
      <c r="B433" s="40"/>
      <c r="F433" s="40"/>
    </row>
    <row r="434" spans="2:6" x14ac:dyDescent="0.2">
      <c r="B434" s="40"/>
      <c r="F434" s="40"/>
    </row>
    <row r="435" spans="2:6" x14ac:dyDescent="0.2">
      <c r="B435" s="40"/>
      <c r="F435" s="40"/>
    </row>
    <row r="436" spans="2:6" x14ac:dyDescent="0.2">
      <c r="B436" s="40"/>
      <c r="F436" s="40"/>
    </row>
    <row r="437" spans="2:6" x14ac:dyDescent="0.2">
      <c r="B437" s="40"/>
      <c r="F437" s="40"/>
    </row>
    <row r="438" spans="2:6" x14ac:dyDescent="0.2">
      <c r="B438" s="40"/>
      <c r="F438" s="40"/>
    </row>
    <row r="439" spans="2:6" x14ac:dyDescent="0.2">
      <c r="B439" s="40"/>
      <c r="F439" s="40"/>
    </row>
    <row r="440" spans="2:6" x14ac:dyDescent="0.2">
      <c r="B440" s="40"/>
      <c r="F440" s="40"/>
    </row>
    <row r="441" spans="2:6" x14ac:dyDescent="0.2">
      <c r="B441" s="40"/>
      <c r="F441" s="40"/>
    </row>
    <row r="442" spans="2:6" x14ac:dyDescent="0.2">
      <c r="B442" s="40"/>
      <c r="F442" s="40"/>
    </row>
    <row r="443" spans="2:6" x14ac:dyDescent="0.2">
      <c r="B443" s="40"/>
      <c r="F443" s="40"/>
    </row>
    <row r="444" spans="2:6" x14ac:dyDescent="0.2">
      <c r="B444" s="40"/>
      <c r="F444" s="40"/>
    </row>
    <row r="445" spans="2:6" x14ac:dyDescent="0.2">
      <c r="B445" s="40"/>
      <c r="F445" s="40"/>
    </row>
    <row r="446" spans="2:6" x14ac:dyDescent="0.2">
      <c r="B446" s="40"/>
      <c r="F446" s="40"/>
    </row>
    <row r="447" spans="2:6" x14ac:dyDescent="0.2">
      <c r="B447" s="40"/>
      <c r="F447" s="40"/>
    </row>
    <row r="448" spans="2:6" x14ac:dyDescent="0.2">
      <c r="B448" s="40"/>
      <c r="F448" s="40"/>
    </row>
    <row r="449" spans="2:6" x14ac:dyDescent="0.2">
      <c r="B449" s="40"/>
      <c r="F449" s="40"/>
    </row>
    <row r="450" spans="2:6" x14ac:dyDescent="0.2">
      <c r="B450" s="40"/>
      <c r="F450" s="40"/>
    </row>
    <row r="451" spans="2:6" x14ac:dyDescent="0.2">
      <c r="B451" s="40"/>
      <c r="F451" s="40"/>
    </row>
    <row r="452" spans="2:6" x14ac:dyDescent="0.2">
      <c r="B452" s="40"/>
      <c r="F452" s="40"/>
    </row>
    <row r="453" spans="2:6" x14ac:dyDescent="0.2">
      <c r="B453" s="40"/>
      <c r="F453" s="40"/>
    </row>
    <row r="454" spans="2:6" x14ac:dyDescent="0.2">
      <c r="B454" s="40"/>
      <c r="F454" s="40"/>
    </row>
    <row r="455" spans="2:6" x14ac:dyDescent="0.2">
      <c r="B455" s="40"/>
      <c r="F455" s="40"/>
    </row>
    <row r="456" spans="2:6" x14ac:dyDescent="0.2">
      <c r="B456" s="40"/>
      <c r="F456" s="40"/>
    </row>
    <row r="457" spans="2:6" x14ac:dyDescent="0.2">
      <c r="B457" s="40"/>
      <c r="F457" s="40"/>
    </row>
    <row r="458" spans="2:6" x14ac:dyDescent="0.2">
      <c r="B458" s="40"/>
      <c r="F458" s="40"/>
    </row>
    <row r="459" spans="2:6" x14ac:dyDescent="0.2">
      <c r="B459" s="40"/>
      <c r="F459" s="40"/>
    </row>
    <row r="460" spans="2:6" x14ac:dyDescent="0.2">
      <c r="B460" s="40"/>
      <c r="F460" s="40"/>
    </row>
    <row r="461" spans="2:6" x14ac:dyDescent="0.2">
      <c r="B461" s="40"/>
      <c r="F461" s="40"/>
    </row>
    <row r="462" spans="2:6" x14ac:dyDescent="0.2">
      <c r="B462" s="40"/>
      <c r="F462" s="40"/>
    </row>
    <row r="463" spans="2:6" x14ac:dyDescent="0.2">
      <c r="B463" s="40"/>
      <c r="F463" s="40"/>
    </row>
    <row r="464" spans="2:6" x14ac:dyDescent="0.2">
      <c r="B464" s="40"/>
      <c r="F464" s="40"/>
    </row>
    <row r="465" spans="2:6" x14ac:dyDescent="0.2">
      <c r="B465" s="40"/>
      <c r="F465" s="40"/>
    </row>
    <row r="466" spans="2:6" x14ac:dyDescent="0.2">
      <c r="B466" s="40"/>
      <c r="F466" s="40"/>
    </row>
    <row r="467" spans="2:6" x14ac:dyDescent="0.2">
      <c r="B467" s="40"/>
      <c r="F467" s="40"/>
    </row>
    <row r="468" spans="2:6" x14ac:dyDescent="0.2">
      <c r="B468" s="40"/>
      <c r="F468" s="40"/>
    </row>
    <row r="469" spans="2:6" x14ac:dyDescent="0.2">
      <c r="B469" s="40"/>
      <c r="F469" s="40"/>
    </row>
    <row r="470" spans="2:6" x14ac:dyDescent="0.2">
      <c r="B470" s="40"/>
      <c r="F470" s="40"/>
    </row>
    <row r="471" spans="2:6" x14ac:dyDescent="0.2">
      <c r="B471" s="40"/>
      <c r="F471" s="40"/>
    </row>
    <row r="472" spans="2:6" x14ac:dyDescent="0.2">
      <c r="B472" s="40"/>
      <c r="F472" s="40"/>
    </row>
    <row r="473" spans="2:6" x14ac:dyDescent="0.2">
      <c r="B473" s="40"/>
      <c r="F473" s="40"/>
    </row>
    <row r="474" spans="2:6" x14ac:dyDescent="0.2">
      <c r="B474" s="40"/>
      <c r="F474" s="40"/>
    </row>
    <row r="475" spans="2:6" x14ac:dyDescent="0.2">
      <c r="B475" s="40"/>
      <c r="F475" s="40"/>
    </row>
    <row r="476" spans="2:6" x14ac:dyDescent="0.2">
      <c r="B476" s="40"/>
      <c r="F476" s="40"/>
    </row>
    <row r="477" spans="2:6" x14ac:dyDescent="0.2">
      <c r="B477" s="40"/>
      <c r="F477" s="40"/>
    </row>
    <row r="478" spans="2:6" x14ac:dyDescent="0.2">
      <c r="B478" s="40"/>
      <c r="F478" s="40"/>
    </row>
    <row r="479" spans="2:6" x14ac:dyDescent="0.2">
      <c r="B479" s="40"/>
      <c r="F479" s="40"/>
    </row>
    <row r="480" spans="2:6" x14ac:dyDescent="0.2">
      <c r="B480" s="40"/>
      <c r="F480" s="40"/>
    </row>
    <row r="481" spans="2:6" x14ac:dyDescent="0.2">
      <c r="B481" s="40"/>
      <c r="F481" s="40"/>
    </row>
    <row r="482" spans="2:6" x14ac:dyDescent="0.2">
      <c r="B482" s="40"/>
      <c r="F482" s="40"/>
    </row>
    <row r="483" spans="2:6" x14ac:dyDescent="0.2">
      <c r="B483" s="40"/>
      <c r="F483" s="40"/>
    </row>
    <row r="484" spans="2:6" x14ac:dyDescent="0.2">
      <c r="B484" s="40"/>
      <c r="F484" s="40"/>
    </row>
    <row r="485" spans="2:6" x14ac:dyDescent="0.2">
      <c r="B485" s="40"/>
      <c r="F485" s="40"/>
    </row>
    <row r="486" spans="2:6" x14ac:dyDescent="0.2">
      <c r="B486" s="40"/>
      <c r="F486" s="40"/>
    </row>
    <row r="487" spans="2:6" x14ac:dyDescent="0.2">
      <c r="B487" s="40"/>
      <c r="F487" s="40"/>
    </row>
    <row r="488" spans="2:6" x14ac:dyDescent="0.2">
      <c r="B488" s="40"/>
      <c r="F488" s="40"/>
    </row>
    <row r="489" spans="2:6" x14ac:dyDescent="0.2">
      <c r="B489" s="40"/>
      <c r="F489" s="40"/>
    </row>
    <row r="490" spans="2:6" x14ac:dyDescent="0.2">
      <c r="B490" s="40"/>
      <c r="F490" s="40"/>
    </row>
    <row r="491" spans="2:6" x14ac:dyDescent="0.2">
      <c r="B491" s="40"/>
      <c r="F491" s="40"/>
    </row>
    <row r="492" spans="2:6" x14ac:dyDescent="0.2">
      <c r="B492" s="40"/>
      <c r="F492" s="40"/>
    </row>
    <row r="493" spans="2:6" x14ac:dyDescent="0.2">
      <c r="B493" s="40"/>
      <c r="F493" s="40"/>
    </row>
    <row r="494" spans="2:6" x14ac:dyDescent="0.2">
      <c r="B494" s="40"/>
      <c r="F494" s="40"/>
    </row>
    <row r="495" spans="2:6" x14ac:dyDescent="0.2">
      <c r="B495" s="40"/>
      <c r="F495" s="40"/>
    </row>
    <row r="496" spans="2:6" x14ac:dyDescent="0.2">
      <c r="B496" s="40"/>
      <c r="F496" s="40"/>
    </row>
    <row r="497" spans="2:6" x14ac:dyDescent="0.2">
      <c r="B497" s="40"/>
      <c r="F497" s="40"/>
    </row>
    <row r="498" spans="2:6" x14ac:dyDescent="0.2">
      <c r="B498" s="40"/>
      <c r="F498" s="40"/>
    </row>
    <row r="499" spans="2:6" x14ac:dyDescent="0.2">
      <c r="B499" s="40"/>
      <c r="F499" s="40"/>
    </row>
    <row r="500" spans="2:6" x14ac:dyDescent="0.2">
      <c r="B500" s="40"/>
      <c r="F500" s="40"/>
    </row>
    <row r="501" spans="2:6" x14ac:dyDescent="0.2">
      <c r="B501" s="40"/>
      <c r="F501" s="40"/>
    </row>
    <row r="502" spans="2:6" x14ac:dyDescent="0.2">
      <c r="B502" s="40"/>
      <c r="F502" s="40"/>
    </row>
    <row r="503" spans="2:6" x14ac:dyDescent="0.2">
      <c r="B503" s="40"/>
      <c r="F503" s="40"/>
    </row>
    <row r="504" spans="2:6" x14ac:dyDescent="0.2">
      <c r="B504" s="40"/>
      <c r="F504" s="40"/>
    </row>
    <row r="505" spans="2:6" x14ac:dyDescent="0.2">
      <c r="B505" s="40"/>
      <c r="F505" s="40"/>
    </row>
    <row r="506" spans="2:6" x14ac:dyDescent="0.2">
      <c r="B506" s="40"/>
      <c r="F506" s="40"/>
    </row>
    <row r="507" spans="2:6" x14ac:dyDescent="0.2">
      <c r="B507" s="40"/>
      <c r="F507" s="40"/>
    </row>
    <row r="508" spans="2:6" x14ac:dyDescent="0.2">
      <c r="B508" s="40"/>
      <c r="F508" s="40"/>
    </row>
    <row r="509" spans="2:6" x14ac:dyDescent="0.2">
      <c r="B509" s="40"/>
      <c r="F509" s="40"/>
    </row>
    <row r="510" spans="2:6" x14ac:dyDescent="0.2">
      <c r="B510" s="40"/>
      <c r="F510" s="40"/>
    </row>
    <row r="511" spans="2:6" x14ac:dyDescent="0.2">
      <c r="B511" s="40"/>
      <c r="F511" s="40"/>
    </row>
    <row r="512" spans="2:6" x14ac:dyDescent="0.2">
      <c r="B512" s="40"/>
      <c r="F512" s="40"/>
    </row>
    <row r="513" spans="2:6" x14ac:dyDescent="0.2">
      <c r="B513" s="40"/>
      <c r="F513" s="40"/>
    </row>
    <row r="514" spans="2:6" x14ac:dyDescent="0.2">
      <c r="B514" s="40"/>
      <c r="F514" s="40"/>
    </row>
    <row r="515" spans="2:6" x14ac:dyDescent="0.2">
      <c r="B515" s="40"/>
      <c r="F515" s="40"/>
    </row>
    <row r="516" spans="2:6" x14ac:dyDescent="0.2">
      <c r="B516" s="40"/>
      <c r="F516" s="40"/>
    </row>
    <row r="517" spans="2:6" x14ac:dyDescent="0.2">
      <c r="B517" s="40"/>
      <c r="F517" s="40"/>
    </row>
    <row r="518" spans="2:6" x14ac:dyDescent="0.2">
      <c r="B518" s="40"/>
      <c r="F518" s="40"/>
    </row>
    <row r="519" spans="2:6" x14ac:dyDescent="0.2">
      <c r="B519" s="40"/>
      <c r="F519" s="40"/>
    </row>
    <row r="520" spans="2:6" x14ac:dyDescent="0.2">
      <c r="B520" s="40"/>
      <c r="F520" s="40"/>
    </row>
    <row r="521" spans="2:6" x14ac:dyDescent="0.2">
      <c r="B521" s="40"/>
      <c r="F521" s="40"/>
    </row>
    <row r="522" spans="2:6" x14ac:dyDescent="0.2">
      <c r="B522" s="40"/>
      <c r="F522" s="40"/>
    </row>
    <row r="523" spans="2:6" x14ac:dyDescent="0.2">
      <c r="B523" s="40"/>
      <c r="F523" s="40"/>
    </row>
    <row r="524" spans="2:6" x14ac:dyDescent="0.2">
      <c r="B524" s="40"/>
      <c r="F524" s="40"/>
    </row>
    <row r="525" spans="2:6" x14ac:dyDescent="0.2">
      <c r="B525" s="40"/>
      <c r="F525" s="40"/>
    </row>
    <row r="526" spans="2:6" x14ac:dyDescent="0.2">
      <c r="B526" s="40"/>
      <c r="F526" s="40"/>
    </row>
    <row r="527" spans="2:6" x14ac:dyDescent="0.2">
      <c r="B527" s="40"/>
      <c r="F527" s="40"/>
    </row>
    <row r="528" spans="2:6" x14ac:dyDescent="0.2">
      <c r="B528" s="40"/>
      <c r="F528" s="40"/>
    </row>
    <row r="529" spans="2:6" x14ac:dyDescent="0.2">
      <c r="B529" s="40"/>
      <c r="F529" s="40"/>
    </row>
    <row r="530" spans="2:6" x14ac:dyDescent="0.2">
      <c r="B530" s="40"/>
      <c r="F530" s="40"/>
    </row>
    <row r="531" spans="2:6" x14ac:dyDescent="0.2">
      <c r="B531" s="40"/>
      <c r="F531" s="40"/>
    </row>
    <row r="532" spans="2:6" x14ac:dyDescent="0.2">
      <c r="B532" s="40"/>
      <c r="F532" s="40"/>
    </row>
    <row r="533" spans="2:6" x14ac:dyDescent="0.2">
      <c r="B533" s="40"/>
      <c r="F533" s="40"/>
    </row>
    <row r="534" spans="2:6" x14ac:dyDescent="0.2">
      <c r="B534" s="40"/>
      <c r="F534" s="40"/>
    </row>
    <row r="535" spans="2:6" x14ac:dyDescent="0.2">
      <c r="B535" s="40"/>
      <c r="F535" s="40"/>
    </row>
    <row r="536" spans="2:6" x14ac:dyDescent="0.2">
      <c r="B536" s="40"/>
      <c r="F536" s="40"/>
    </row>
    <row r="537" spans="2:6" x14ac:dyDescent="0.2">
      <c r="B537" s="40"/>
      <c r="F537" s="40"/>
    </row>
    <row r="538" spans="2:6" x14ac:dyDescent="0.2">
      <c r="B538" s="40"/>
      <c r="F538" s="40"/>
    </row>
    <row r="539" spans="2:6" x14ac:dyDescent="0.2">
      <c r="B539" s="40"/>
      <c r="F539" s="40"/>
    </row>
    <row r="540" spans="2:6" x14ac:dyDescent="0.2">
      <c r="B540" s="40"/>
      <c r="F540" s="40"/>
    </row>
    <row r="541" spans="2:6" x14ac:dyDescent="0.2">
      <c r="B541" s="40"/>
      <c r="F541" s="40"/>
    </row>
    <row r="542" spans="2:6" x14ac:dyDescent="0.2">
      <c r="B542" s="40"/>
      <c r="F542" s="40"/>
    </row>
    <row r="543" spans="2:6" x14ac:dyDescent="0.2">
      <c r="B543" s="40"/>
      <c r="F543" s="40"/>
    </row>
    <row r="544" spans="2:6" x14ac:dyDescent="0.2">
      <c r="B544" s="40"/>
      <c r="F544" s="40"/>
    </row>
    <row r="545" spans="2:6" x14ac:dyDescent="0.2">
      <c r="B545" s="40"/>
      <c r="F545" s="40"/>
    </row>
    <row r="546" spans="2:6" x14ac:dyDescent="0.2">
      <c r="B546" s="40"/>
      <c r="F546" s="40"/>
    </row>
    <row r="547" spans="2:6" x14ac:dyDescent="0.2">
      <c r="B547" s="40"/>
      <c r="F547" s="40"/>
    </row>
    <row r="548" spans="2:6" x14ac:dyDescent="0.2">
      <c r="B548" s="40"/>
      <c r="F548" s="40"/>
    </row>
    <row r="549" spans="2:6" x14ac:dyDescent="0.2">
      <c r="B549" s="40"/>
      <c r="F549" s="40"/>
    </row>
    <row r="550" spans="2:6" x14ac:dyDescent="0.2">
      <c r="B550" s="40"/>
      <c r="F550" s="40"/>
    </row>
    <row r="551" spans="2:6" x14ac:dyDescent="0.2">
      <c r="B551" s="40"/>
      <c r="F551" s="40"/>
    </row>
    <row r="552" spans="2:6" x14ac:dyDescent="0.2">
      <c r="B552" s="40"/>
      <c r="F552" s="40"/>
    </row>
    <row r="553" spans="2:6" x14ac:dyDescent="0.2">
      <c r="B553" s="40"/>
      <c r="F553" s="40"/>
    </row>
    <row r="554" spans="2:6" x14ac:dyDescent="0.2">
      <c r="B554" s="40"/>
      <c r="F554" s="40"/>
    </row>
    <row r="555" spans="2:6" x14ac:dyDescent="0.2">
      <c r="B555" s="40"/>
      <c r="F555" s="40"/>
    </row>
    <row r="556" spans="2:6" x14ac:dyDescent="0.2">
      <c r="B556" s="40"/>
      <c r="F556" s="40"/>
    </row>
    <row r="557" spans="2:6" x14ac:dyDescent="0.2">
      <c r="B557" s="40"/>
      <c r="F557" s="40"/>
    </row>
    <row r="558" spans="2:6" x14ac:dyDescent="0.2">
      <c r="B558" s="40"/>
      <c r="F558" s="40"/>
    </row>
    <row r="559" spans="2:6" x14ac:dyDescent="0.2">
      <c r="B559" s="40"/>
      <c r="F559" s="40"/>
    </row>
    <row r="560" spans="2:6" x14ac:dyDescent="0.2">
      <c r="B560" s="40"/>
      <c r="F560" s="40"/>
    </row>
    <row r="561" spans="2:6" x14ac:dyDescent="0.2">
      <c r="B561" s="40"/>
      <c r="F561" s="40"/>
    </row>
    <row r="562" spans="2:6" x14ac:dyDescent="0.2">
      <c r="B562" s="40"/>
      <c r="F562" s="40"/>
    </row>
    <row r="563" spans="2:6" x14ac:dyDescent="0.2">
      <c r="B563" s="40"/>
      <c r="F563" s="40"/>
    </row>
    <row r="564" spans="2:6" x14ac:dyDescent="0.2">
      <c r="B564" s="40"/>
      <c r="F564" s="40"/>
    </row>
    <row r="565" spans="2:6" x14ac:dyDescent="0.2">
      <c r="B565" s="40"/>
      <c r="F565" s="40"/>
    </row>
    <row r="566" spans="2:6" x14ac:dyDescent="0.2">
      <c r="B566" s="40"/>
      <c r="F566" s="40"/>
    </row>
    <row r="567" spans="2:6" x14ac:dyDescent="0.2">
      <c r="B567" s="40"/>
      <c r="F567" s="40"/>
    </row>
    <row r="568" spans="2:6" x14ac:dyDescent="0.2">
      <c r="B568" s="40"/>
      <c r="F568" s="40"/>
    </row>
    <row r="569" spans="2:6" x14ac:dyDescent="0.2">
      <c r="B569" s="40"/>
      <c r="F569" s="40"/>
    </row>
    <row r="570" spans="2:6" x14ac:dyDescent="0.2">
      <c r="B570" s="40"/>
      <c r="F570" s="40"/>
    </row>
    <row r="571" spans="2:6" x14ac:dyDescent="0.2">
      <c r="B571" s="40"/>
      <c r="F571" s="40"/>
    </row>
    <row r="572" spans="2:6" x14ac:dyDescent="0.2">
      <c r="B572" s="40"/>
      <c r="F572" s="40"/>
    </row>
    <row r="573" spans="2:6" x14ac:dyDescent="0.2">
      <c r="B573" s="40"/>
      <c r="F573" s="40"/>
    </row>
    <row r="574" spans="2:6" x14ac:dyDescent="0.2">
      <c r="B574" s="40"/>
      <c r="F574" s="40"/>
    </row>
    <row r="575" spans="2:6" x14ac:dyDescent="0.2">
      <c r="B575" s="40"/>
      <c r="F575" s="40"/>
    </row>
    <row r="576" spans="2:6" x14ac:dyDescent="0.2">
      <c r="B576" s="40"/>
      <c r="F576" s="40"/>
    </row>
    <row r="577" spans="2:6" x14ac:dyDescent="0.2">
      <c r="B577" s="40"/>
      <c r="F577" s="40"/>
    </row>
    <row r="578" spans="2:6" x14ac:dyDescent="0.2">
      <c r="B578" s="40"/>
      <c r="F578" s="40"/>
    </row>
    <row r="579" spans="2:6" x14ac:dyDescent="0.2">
      <c r="B579" s="40"/>
      <c r="F579" s="40"/>
    </row>
    <row r="580" spans="2:6" x14ac:dyDescent="0.2">
      <c r="B580" s="40"/>
      <c r="F580" s="40"/>
    </row>
    <row r="581" spans="2:6" x14ac:dyDescent="0.2">
      <c r="B581" s="40"/>
      <c r="F581" s="40"/>
    </row>
    <row r="582" spans="2:6" x14ac:dyDescent="0.2">
      <c r="B582" s="40"/>
      <c r="F582" s="40"/>
    </row>
    <row r="583" spans="2:6" x14ac:dyDescent="0.2">
      <c r="B583" s="40"/>
      <c r="F583" s="40"/>
    </row>
    <row r="584" spans="2:6" x14ac:dyDescent="0.2">
      <c r="B584" s="40"/>
      <c r="F584" s="40"/>
    </row>
    <row r="585" spans="2:6" x14ac:dyDescent="0.2">
      <c r="B585" s="40"/>
      <c r="F585" s="40"/>
    </row>
    <row r="586" spans="2:6" x14ac:dyDescent="0.2">
      <c r="B586" s="40"/>
      <c r="F586" s="40"/>
    </row>
    <row r="587" spans="2:6" x14ac:dyDescent="0.2">
      <c r="B587" s="40"/>
      <c r="F587" s="40"/>
    </row>
    <row r="588" spans="2:6" x14ac:dyDescent="0.2">
      <c r="B588" s="40"/>
      <c r="F588" s="40"/>
    </row>
    <row r="589" spans="2:6" x14ac:dyDescent="0.2">
      <c r="B589" s="40"/>
      <c r="F589" s="40"/>
    </row>
    <row r="590" spans="2:6" x14ac:dyDescent="0.2">
      <c r="B590" s="40"/>
      <c r="F590" s="40"/>
    </row>
    <row r="591" spans="2:6" x14ac:dyDescent="0.2">
      <c r="B591" s="40"/>
      <c r="F591" s="40"/>
    </row>
    <row r="592" spans="2:6" x14ac:dyDescent="0.2">
      <c r="B592" s="40"/>
      <c r="F592" s="40"/>
    </row>
    <row r="593" spans="2:6" x14ac:dyDescent="0.2">
      <c r="B593" s="40"/>
      <c r="F593" s="40"/>
    </row>
    <row r="594" spans="2:6" x14ac:dyDescent="0.2">
      <c r="B594" s="40"/>
      <c r="F594" s="40"/>
    </row>
    <row r="595" spans="2:6" x14ac:dyDescent="0.2">
      <c r="B595" s="40"/>
      <c r="F595" s="40"/>
    </row>
    <row r="596" spans="2:6" x14ac:dyDescent="0.2">
      <c r="B596" s="40"/>
      <c r="F596" s="40"/>
    </row>
    <row r="597" spans="2:6" x14ac:dyDescent="0.2">
      <c r="B597" s="40"/>
      <c r="F597" s="40"/>
    </row>
    <row r="598" spans="2:6" x14ac:dyDescent="0.2">
      <c r="B598" s="40"/>
      <c r="F598" s="40"/>
    </row>
    <row r="599" spans="2:6" x14ac:dyDescent="0.2">
      <c r="B599" s="40"/>
      <c r="F599" s="40"/>
    </row>
    <row r="600" spans="2:6" x14ac:dyDescent="0.2">
      <c r="B600" s="40"/>
      <c r="F600" s="40"/>
    </row>
    <row r="601" spans="2:6" x14ac:dyDescent="0.2">
      <c r="B601" s="40"/>
      <c r="F601" s="40"/>
    </row>
    <row r="602" spans="2:6" x14ac:dyDescent="0.2">
      <c r="B602" s="40"/>
      <c r="F602" s="40"/>
    </row>
    <row r="603" spans="2:6" x14ac:dyDescent="0.2">
      <c r="B603" s="40"/>
      <c r="F603" s="40"/>
    </row>
    <row r="604" spans="2:6" x14ac:dyDescent="0.2">
      <c r="B604" s="40"/>
      <c r="F604" s="40"/>
    </row>
    <row r="605" spans="2:6" x14ac:dyDescent="0.2">
      <c r="B605" s="40"/>
      <c r="F605" s="40"/>
    </row>
    <row r="606" spans="2:6" x14ac:dyDescent="0.2">
      <c r="B606" s="40"/>
      <c r="F606" s="40"/>
    </row>
    <row r="607" spans="2:6" x14ac:dyDescent="0.2">
      <c r="B607" s="40"/>
      <c r="F607" s="40"/>
    </row>
    <row r="608" spans="2:6" x14ac:dyDescent="0.2">
      <c r="B608" s="40"/>
      <c r="F608" s="40"/>
    </row>
    <row r="609" spans="2:6" x14ac:dyDescent="0.2">
      <c r="B609" s="40"/>
      <c r="F609" s="40"/>
    </row>
    <row r="610" spans="2:6" x14ac:dyDescent="0.2">
      <c r="B610" s="40"/>
      <c r="F610" s="40"/>
    </row>
    <row r="611" spans="2:6" x14ac:dyDescent="0.2">
      <c r="B611" s="40"/>
      <c r="F611" s="40"/>
    </row>
    <row r="612" spans="2:6" x14ac:dyDescent="0.2">
      <c r="B612" s="40"/>
      <c r="F612" s="40"/>
    </row>
    <row r="613" spans="2:6" x14ac:dyDescent="0.2">
      <c r="B613" s="40"/>
      <c r="F613" s="40"/>
    </row>
    <row r="614" spans="2:6" x14ac:dyDescent="0.2">
      <c r="B614" s="40"/>
      <c r="F614" s="40"/>
    </row>
    <row r="615" spans="2:6" x14ac:dyDescent="0.2">
      <c r="B615" s="40"/>
      <c r="F615" s="40"/>
    </row>
    <row r="616" spans="2:6" x14ac:dyDescent="0.2">
      <c r="B616" s="40"/>
      <c r="F616" s="40"/>
    </row>
    <row r="617" spans="2:6" x14ac:dyDescent="0.2">
      <c r="B617" s="40"/>
      <c r="F617" s="40"/>
    </row>
    <row r="618" spans="2:6" x14ac:dyDescent="0.2">
      <c r="B618" s="40"/>
      <c r="F618" s="40"/>
    </row>
    <row r="619" spans="2:6" x14ac:dyDescent="0.2">
      <c r="B619" s="40"/>
      <c r="F619" s="40"/>
    </row>
    <row r="620" spans="2:6" x14ac:dyDescent="0.2">
      <c r="B620" s="40"/>
      <c r="F620" s="40"/>
    </row>
    <row r="621" spans="2:6" x14ac:dyDescent="0.2">
      <c r="B621" s="40"/>
      <c r="F621" s="40"/>
    </row>
    <row r="622" spans="2:6" x14ac:dyDescent="0.2">
      <c r="B622" s="40"/>
      <c r="F622" s="40"/>
    </row>
    <row r="623" spans="2:6" x14ac:dyDescent="0.2">
      <c r="B623" s="40"/>
      <c r="F623" s="40"/>
    </row>
    <row r="624" spans="2:6" x14ac:dyDescent="0.2">
      <c r="B624" s="40"/>
      <c r="F624" s="40"/>
    </row>
    <row r="625" spans="2:6" x14ac:dyDescent="0.2">
      <c r="B625" s="40"/>
      <c r="F625" s="40"/>
    </row>
    <row r="626" spans="2:6" x14ac:dyDescent="0.2">
      <c r="B626" s="40"/>
      <c r="F626" s="40"/>
    </row>
    <row r="627" spans="2:6" x14ac:dyDescent="0.2">
      <c r="B627" s="40"/>
      <c r="F627" s="40"/>
    </row>
    <row r="628" spans="2:6" x14ac:dyDescent="0.2">
      <c r="B628" s="40"/>
      <c r="F628" s="40"/>
    </row>
    <row r="629" spans="2:6" x14ac:dyDescent="0.2">
      <c r="B629" s="40"/>
      <c r="F629" s="40"/>
    </row>
    <row r="630" spans="2:6" x14ac:dyDescent="0.2">
      <c r="B630" s="40"/>
      <c r="F630" s="40"/>
    </row>
    <row r="631" spans="2:6" x14ac:dyDescent="0.2">
      <c r="B631" s="40"/>
      <c r="F631" s="40"/>
    </row>
    <row r="632" spans="2:6" x14ac:dyDescent="0.2">
      <c r="B632" s="40"/>
      <c r="F632" s="40"/>
    </row>
    <row r="633" spans="2:6" x14ac:dyDescent="0.2">
      <c r="B633" s="40"/>
      <c r="F633" s="40"/>
    </row>
    <row r="634" spans="2:6" x14ac:dyDescent="0.2">
      <c r="B634" s="40"/>
      <c r="F634" s="40"/>
    </row>
    <row r="635" spans="2:6" x14ac:dyDescent="0.2">
      <c r="B635" s="40"/>
      <c r="F635" s="40"/>
    </row>
    <row r="636" spans="2:6" x14ac:dyDescent="0.2">
      <c r="B636" s="40"/>
      <c r="F636" s="40"/>
    </row>
    <row r="637" spans="2:6" x14ac:dyDescent="0.2">
      <c r="B637" s="40"/>
      <c r="F637" s="40"/>
    </row>
    <row r="638" spans="2:6" x14ac:dyDescent="0.2">
      <c r="B638" s="40"/>
      <c r="F638" s="40"/>
    </row>
    <row r="639" spans="2:6" x14ac:dyDescent="0.2">
      <c r="B639" s="40"/>
      <c r="F639" s="40"/>
    </row>
    <row r="640" spans="2:6" x14ac:dyDescent="0.2">
      <c r="B640" s="40"/>
      <c r="F640" s="40"/>
    </row>
    <row r="641" spans="2:6" x14ac:dyDescent="0.2">
      <c r="B641" s="40"/>
      <c r="F641" s="40"/>
    </row>
    <row r="642" spans="2:6" x14ac:dyDescent="0.2">
      <c r="B642" s="40"/>
      <c r="F642" s="40"/>
    </row>
    <row r="643" spans="2:6" x14ac:dyDescent="0.2">
      <c r="B643" s="40"/>
      <c r="F643" s="40"/>
    </row>
    <row r="644" spans="2:6" x14ac:dyDescent="0.2">
      <c r="B644" s="40"/>
      <c r="F644" s="40"/>
    </row>
    <row r="645" spans="2:6" x14ac:dyDescent="0.2">
      <c r="B645" s="40"/>
      <c r="F645" s="40"/>
    </row>
    <row r="646" spans="2:6" x14ac:dyDescent="0.2">
      <c r="B646" s="40"/>
      <c r="F646" s="40"/>
    </row>
    <row r="647" spans="2:6" x14ac:dyDescent="0.2">
      <c r="B647" s="40"/>
      <c r="F647" s="40"/>
    </row>
    <row r="648" spans="2:6" x14ac:dyDescent="0.2">
      <c r="B648" s="40"/>
      <c r="F648" s="40"/>
    </row>
    <row r="649" spans="2:6" x14ac:dyDescent="0.2">
      <c r="B649" s="40"/>
      <c r="F649" s="40"/>
    </row>
    <row r="650" spans="2:6" x14ac:dyDescent="0.2">
      <c r="B650" s="40"/>
      <c r="F650" s="40"/>
    </row>
    <row r="651" spans="2:6" x14ac:dyDescent="0.2">
      <c r="B651" s="40"/>
      <c r="F651" s="40"/>
    </row>
    <row r="652" spans="2:6" x14ac:dyDescent="0.2">
      <c r="B652" s="40"/>
      <c r="F652" s="40"/>
    </row>
    <row r="653" spans="2:6" x14ac:dyDescent="0.2">
      <c r="B653" s="40"/>
      <c r="F653" s="40"/>
    </row>
    <row r="654" spans="2:6" x14ac:dyDescent="0.2">
      <c r="B654" s="40"/>
      <c r="F654" s="40"/>
    </row>
    <row r="655" spans="2:6" x14ac:dyDescent="0.2">
      <c r="B655" s="40"/>
      <c r="F655" s="40"/>
    </row>
    <row r="656" spans="2:6" x14ac:dyDescent="0.2">
      <c r="B656" s="40"/>
      <c r="F656" s="40"/>
    </row>
    <row r="657" spans="2:6" x14ac:dyDescent="0.2">
      <c r="B657" s="40"/>
      <c r="F657" s="40"/>
    </row>
    <row r="658" spans="2:6" x14ac:dyDescent="0.2">
      <c r="B658" s="40"/>
      <c r="F658" s="40"/>
    </row>
    <row r="659" spans="2:6" x14ac:dyDescent="0.2">
      <c r="B659" s="40"/>
      <c r="F659" s="40"/>
    </row>
    <row r="660" spans="2:6" x14ac:dyDescent="0.2">
      <c r="B660" s="40"/>
      <c r="F660" s="40"/>
    </row>
    <row r="661" spans="2:6" x14ac:dyDescent="0.2">
      <c r="B661" s="40"/>
      <c r="F661" s="40"/>
    </row>
    <row r="662" spans="2:6" x14ac:dyDescent="0.2">
      <c r="B662" s="40"/>
      <c r="F662" s="40"/>
    </row>
    <row r="663" spans="2:6" x14ac:dyDescent="0.2">
      <c r="B663" s="40"/>
      <c r="F663" s="40"/>
    </row>
    <row r="664" spans="2:6" x14ac:dyDescent="0.2">
      <c r="B664" s="40"/>
      <c r="F664" s="40"/>
    </row>
    <row r="665" spans="2:6" x14ac:dyDescent="0.2">
      <c r="B665" s="40"/>
      <c r="F665" s="40"/>
    </row>
    <row r="666" spans="2:6" x14ac:dyDescent="0.2">
      <c r="B666" s="40"/>
      <c r="F666" s="40"/>
    </row>
    <row r="667" spans="2:6" x14ac:dyDescent="0.2">
      <c r="B667" s="40"/>
      <c r="F667" s="40"/>
    </row>
    <row r="668" spans="2:6" x14ac:dyDescent="0.2">
      <c r="B668" s="40"/>
      <c r="F668" s="40"/>
    </row>
    <row r="669" spans="2:6" x14ac:dyDescent="0.2">
      <c r="B669" s="40"/>
      <c r="F669" s="40"/>
    </row>
    <row r="670" spans="2:6" x14ac:dyDescent="0.2">
      <c r="B670" s="40"/>
      <c r="F670" s="40"/>
    </row>
    <row r="671" spans="2:6" x14ac:dyDescent="0.2">
      <c r="B671" s="40"/>
      <c r="F671" s="40"/>
    </row>
    <row r="672" spans="2:6" x14ac:dyDescent="0.2">
      <c r="B672" s="40"/>
      <c r="F672" s="40"/>
    </row>
    <row r="673" spans="2:6" x14ac:dyDescent="0.2">
      <c r="B673" s="40"/>
      <c r="F673" s="40"/>
    </row>
    <row r="674" spans="2:6" x14ac:dyDescent="0.2">
      <c r="B674" s="40"/>
      <c r="F674" s="40"/>
    </row>
    <row r="675" spans="2:6" x14ac:dyDescent="0.2">
      <c r="B675" s="40"/>
      <c r="F675" s="40"/>
    </row>
    <row r="676" spans="2:6" x14ac:dyDescent="0.2">
      <c r="B676" s="40"/>
      <c r="F676" s="40"/>
    </row>
    <row r="677" spans="2:6" x14ac:dyDescent="0.2">
      <c r="B677" s="40"/>
      <c r="F677" s="40"/>
    </row>
    <row r="678" spans="2:6" x14ac:dyDescent="0.2">
      <c r="B678" s="40"/>
      <c r="F678" s="40"/>
    </row>
    <row r="679" spans="2:6" x14ac:dyDescent="0.2">
      <c r="B679" s="40"/>
      <c r="F679" s="40"/>
    </row>
    <row r="680" spans="2:6" x14ac:dyDescent="0.2">
      <c r="B680" s="40"/>
      <c r="F680" s="40"/>
    </row>
    <row r="681" spans="2:6" x14ac:dyDescent="0.2">
      <c r="B681" s="40"/>
      <c r="F681" s="40"/>
    </row>
    <row r="682" spans="2:6" x14ac:dyDescent="0.2">
      <c r="B682" s="40"/>
      <c r="F682" s="40"/>
    </row>
    <row r="683" spans="2:6" x14ac:dyDescent="0.2">
      <c r="B683" s="40"/>
      <c r="F683" s="40"/>
    </row>
    <row r="684" spans="2:6" x14ac:dyDescent="0.2">
      <c r="B684" s="40"/>
      <c r="F684" s="40"/>
    </row>
    <row r="685" spans="2:6" x14ac:dyDescent="0.2">
      <c r="B685" s="40"/>
      <c r="F685" s="40"/>
    </row>
    <row r="686" spans="2:6" x14ac:dyDescent="0.2">
      <c r="B686" s="40"/>
      <c r="F686" s="40"/>
    </row>
    <row r="687" spans="2:6" x14ac:dyDescent="0.2">
      <c r="B687" s="40"/>
      <c r="F687" s="40"/>
    </row>
    <row r="688" spans="2:6" x14ac:dyDescent="0.2">
      <c r="B688" s="40"/>
      <c r="F688" s="40"/>
    </row>
    <row r="689" spans="2:6" x14ac:dyDescent="0.2">
      <c r="B689" s="40"/>
      <c r="F689" s="40"/>
    </row>
    <row r="690" spans="2:6" x14ac:dyDescent="0.2">
      <c r="B690" s="40"/>
      <c r="F690" s="40"/>
    </row>
    <row r="691" spans="2:6" x14ac:dyDescent="0.2">
      <c r="B691" s="40"/>
      <c r="F691" s="40"/>
    </row>
    <row r="692" spans="2:6" x14ac:dyDescent="0.2">
      <c r="B692" s="40"/>
      <c r="F692" s="40"/>
    </row>
    <row r="693" spans="2:6" x14ac:dyDescent="0.2">
      <c r="B693" s="40"/>
      <c r="F693" s="40"/>
    </row>
    <row r="694" spans="2:6" x14ac:dyDescent="0.2">
      <c r="B694" s="40"/>
      <c r="F694" s="40"/>
    </row>
    <row r="695" spans="2:6" x14ac:dyDescent="0.2">
      <c r="B695" s="40"/>
      <c r="F695" s="40"/>
    </row>
    <row r="696" spans="2:6" x14ac:dyDescent="0.2">
      <c r="B696" s="40"/>
      <c r="F696" s="40"/>
    </row>
    <row r="697" spans="2:6" x14ac:dyDescent="0.2">
      <c r="B697" s="40"/>
      <c r="F697" s="40"/>
    </row>
    <row r="698" spans="2:6" x14ac:dyDescent="0.2">
      <c r="B698" s="40"/>
      <c r="F698" s="40"/>
    </row>
    <row r="699" spans="2:6" x14ac:dyDescent="0.2">
      <c r="B699" s="40"/>
      <c r="F699" s="40"/>
    </row>
    <row r="700" spans="2:6" x14ac:dyDescent="0.2">
      <c r="B700" s="40"/>
      <c r="F700" s="40"/>
    </row>
    <row r="701" spans="2:6" x14ac:dyDescent="0.2">
      <c r="B701" s="40"/>
      <c r="F701" s="40"/>
    </row>
    <row r="702" spans="2:6" x14ac:dyDescent="0.2">
      <c r="B702" s="40"/>
      <c r="F702" s="40"/>
    </row>
    <row r="703" spans="2:6" x14ac:dyDescent="0.2">
      <c r="B703" s="40"/>
      <c r="F703" s="40"/>
    </row>
    <row r="704" spans="2:6" x14ac:dyDescent="0.2">
      <c r="B704" s="40"/>
      <c r="F704" s="40"/>
    </row>
    <row r="705" spans="2:6" x14ac:dyDescent="0.2">
      <c r="B705" s="40"/>
      <c r="F705" s="40"/>
    </row>
    <row r="706" spans="2:6" x14ac:dyDescent="0.2">
      <c r="B706" s="40"/>
      <c r="F706" s="40"/>
    </row>
    <row r="707" spans="2:6" x14ac:dyDescent="0.2">
      <c r="B707" s="40"/>
      <c r="F707" s="40"/>
    </row>
    <row r="708" spans="2:6" x14ac:dyDescent="0.2">
      <c r="B708" s="40"/>
      <c r="F708" s="40"/>
    </row>
    <row r="709" spans="2:6" x14ac:dyDescent="0.2">
      <c r="B709" s="40"/>
      <c r="F709" s="40"/>
    </row>
    <row r="710" spans="2:6" x14ac:dyDescent="0.2">
      <c r="B710" s="40"/>
      <c r="F710" s="40"/>
    </row>
    <row r="711" spans="2:6" x14ac:dyDescent="0.2">
      <c r="B711" s="40"/>
      <c r="F711" s="40"/>
    </row>
    <row r="712" spans="2:6" x14ac:dyDescent="0.2">
      <c r="B712" s="40"/>
      <c r="F712" s="40"/>
    </row>
    <row r="713" spans="2:6" x14ac:dyDescent="0.2">
      <c r="B713" s="40"/>
      <c r="F713" s="40"/>
    </row>
    <row r="714" spans="2:6" x14ac:dyDescent="0.2">
      <c r="B714" s="40"/>
      <c r="F714" s="40"/>
    </row>
    <row r="715" spans="2:6" x14ac:dyDescent="0.2">
      <c r="B715" s="40"/>
      <c r="F715" s="40"/>
    </row>
    <row r="716" spans="2:6" x14ac:dyDescent="0.2">
      <c r="B716" s="40"/>
      <c r="F716" s="40"/>
    </row>
    <row r="717" spans="2:6" x14ac:dyDescent="0.2">
      <c r="B717" s="40"/>
      <c r="F717" s="40"/>
    </row>
    <row r="718" spans="2:6" x14ac:dyDescent="0.2">
      <c r="B718" s="40"/>
      <c r="F718" s="40"/>
    </row>
    <row r="719" spans="2:6" x14ac:dyDescent="0.2">
      <c r="B719" s="40"/>
      <c r="F719" s="40"/>
    </row>
    <row r="720" spans="2:6" x14ac:dyDescent="0.2">
      <c r="B720" s="40"/>
      <c r="F720" s="40"/>
    </row>
    <row r="721" spans="2:6" x14ac:dyDescent="0.2">
      <c r="B721" s="40"/>
      <c r="F721" s="40"/>
    </row>
    <row r="722" spans="2:6" x14ac:dyDescent="0.2">
      <c r="B722" s="40"/>
      <c r="F722" s="40"/>
    </row>
    <row r="723" spans="2:6" x14ac:dyDescent="0.2">
      <c r="B723" s="40"/>
      <c r="F723" s="40"/>
    </row>
    <row r="724" spans="2:6" x14ac:dyDescent="0.2">
      <c r="B724" s="40"/>
      <c r="F724" s="40"/>
    </row>
    <row r="725" spans="2:6" x14ac:dyDescent="0.2">
      <c r="B725" s="40"/>
      <c r="F725" s="40"/>
    </row>
    <row r="726" spans="2:6" x14ac:dyDescent="0.2">
      <c r="B726" s="40"/>
      <c r="F726" s="40"/>
    </row>
    <row r="727" spans="2:6" x14ac:dyDescent="0.2">
      <c r="B727" s="40"/>
      <c r="F727" s="40"/>
    </row>
    <row r="728" spans="2:6" x14ac:dyDescent="0.2">
      <c r="B728" s="40"/>
      <c r="F728" s="40"/>
    </row>
    <row r="729" spans="2:6" x14ac:dyDescent="0.2">
      <c r="B729" s="40"/>
      <c r="F729" s="40"/>
    </row>
    <row r="730" spans="2:6" x14ac:dyDescent="0.2">
      <c r="B730" s="40"/>
      <c r="F730" s="40"/>
    </row>
    <row r="731" spans="2:6" x14ac:dyDescent="0.2">
      <c r="B731" s="40"/>
      <c r="F731" s="40"/>
    </row>
    <row r="732" spans="2:6" x14ac:dyDescent="0.2">
      <c r="B732" s="40"/>
      <c r="F732" s="40"/>
    </row>
    <row r="733" spans="2:6" x14ac:dyDescent="0.2">
      <c r="B733" s="40"/>
      <c r="F733" s="40"/>
    </row>
    <row r="734" spans="2:6" x14ac:dyDescent="0.2">
      <c r="B734" s="40"/>
      <c r="F734" s="40"/>
    </row>
    <row r="735" spans="2:6" x14ac:dyDescent="0.2">
      <c r="B735" s="40"/>
      <c r="F735" s="40"/>
    </row>
    <row r="736" spans="2:6" x14ac:dyDescent="0.2">
      <c r="B736" s="40"/>
      <c r="F736" s="40"/>
    </row>
    <row r="737" spans="2:6" x14ac:dyDescent="0.2">
      <c r="B737" s="40"/>
      <c r="F737" s="40"/>
    </row>
    <row r="738" spans="2:6" x14ac:dyDescent="0.2">
      <c r="B738" s="40"/>
      <c r="F738" s="40"/>
    </row>
    <row r="739" spans="2:6" x14ac:dyDescent="0.2">
      <c r="B739" s="40"/>
      <c r="F739" s="40"/>
    </row>
    <row r="740" spans="2:6" x14ac:dyDescent="0.2">
      <c r="B740" s="40"/>
      <c r="F740" s="40"/>
    </row>
    <row r="741" spans="2:6" x14ac:dyDescent="0.2">
      <c r="B741" s="40"/>
      <c r="F741" s="40"/>
    </row>
    <row r="742" spans="2:6" x14ac:dyDescent="0.2">
      <c r="B742" s="40"/>
      <c r="F742" s="40"/>
    </row>
    <row r="743" spans="2:6" x14ac:dyDescent="0.2">
      <c r="B743" s="40"/>
      <c r="F743" s="40"/>
    </row>
    <row r="744" spans="2:6" x14ac:dyDescent="0.2">
      <c r="B744" s="40"/>
      <c r="F744" s="40"/>
    </row>
    <row r="745" spans="2:6" x14ac:dyDescent="0.2">
      <c r="B745" s="40"/>
      <c r="F745" s="40"/>
    </row>
    <row r="746" spans="2:6" x14ac:dyDescent="0.2">
      <c r="B746" s="40"/>
      <c r="F746" s="40"/>
    </row>
    <row r="747" spans="2:6" x14ac:dyDescent="0.2">
      <c r="B747" s="40"/>
      <c r="F747" s="40"/>
    </row>
    <row r="748" spans="2:6" x14ac:dyDescent="0.2">
      <c r="B748" s="40"/>
      <c r="F748" s="40"/>
    </row>
    <row r="749" spans="2:6" x14ac:dyDescent="0.2">
      <c r="B749" s="40"/>
      <c r="F749" s="40"/>
    </row>
    <row r="750" spans="2:6" x14ac:dyDescent="0.2">
      <c r="B750" s="40"/>
      <c r="F750" s="40"/>
    </row>
    <row r="751" spans="2:6" x14ac:dyDescent="0.2">
      <c r="B751" s="40"/>
      <c r="F751" s="40"/>
    </row>
    <row r="752" spans="2:6" x14ac:dyDescent="0.2">
      <c r="B752" s="40"/>
      <c r="F752" s="40"/>
    </row>
    <row r="753" spans="2:6" x14ac:dyDescent="0.2">
      <c r="B753" s="40"/>
      <c r="F753" s="40"/>
    </row>
    <row r="754" spans="2:6" x14ac:dyDescent="0.2">
      <c r="B754" s="40"/>
      <c r="F754" s="40"/>
    </row>
    <row r="755" spans="2:6" x14ac:dyDescent="0.2">
      <c r="B755" s="40"/>
      <c r="F755" s="40"/>
    </row>
    <row r="756" spans="2:6" x14ac:dyDescent="0.2">
      <c r="B756" s="40"/>
      <c r="F756" s="40"/>
    </row>
    <row r="757" spans="2:6" x14ac:dyDescent="0.2">
      <c r="B757" s="40"/>
      <c r="F757" s="40"/>
    </row>
    <row r="758" spans="2:6" x14ac:dyDescent="0.2">
      <c r="B758" s="40"/>
      <c r="F758" s="40"/>
    </row>
    <row r="759" spans="2:6" x14ac:dyDescent="0.2">
      <c r="B759" s="40"/>
      <c r="F759" s="40"/>
    </row>
    <row r="760" spans="2:6" x14ac:dyDescent="0.2">
      <c r="B760" s="40"/>
      <c r="F760" s="40"/>
    </row>
    <row r="761" spans="2:6" x14ac:dyDescent="0.2">
      <c r="B761" s="40"/>
      <c r="F761" s="40"/>
    </row>
    <row r="762" spans="2:6" x14ac:dyDescent="0.2">
      <c r="B762" s="40"/>
      <c r="F762" s="40"/>
    </row>
    <row r="763" spans="2:6" x14ac:dyDescent="0.2">
      <c r="B763" s="40"/>
      <c r="F763" s="40"/>
    </row>
    <row r="764" spans="2:6" x14ac:dyDescent="0.2">
      <c r="B764" s="40"/>
      <c r="F764" s="40"/>
    </row>
    <row r="765" spans="2:6" x14ac:dyDescent="0.2">
      <c r="B765" s="40"/>
      <c r="F765" s="40"/>
    </row>
    <row r="766" spans="2:6" x14ac:dyDescent="0.2">
      <c r="B766" s="40"/>
      <c r="F766" s="40"/>
    </row>
    <row r="767" spans="2:6" x14ac:dyDescent="0.2">
      <c r="B767" s="40"/>
      <c r="F767" s="40"/>
    </row>
    <row r="768" spans="2:6" x14ac:dyDescent="0.2">
      <c r="B768" s="40"/>
      <c r="F768" s="40"/>
    </row>
    <row r="769" spans="2:6" x14ac:dyDescent="0.2">
      <c r="B769" s="40"/>
      <c r="F769" s="40"/>
    </row>
    <row r="770" spans="2:6" x14ac:dyDescent="0.2">
      <c r="B770" s="40"/>
      <c r="F770" s="40"/>
    </row>
    <row r="771" spans="2:6" x14ac:dyDescent="0.2">
      <c r="B771" s="40"/>
      <c r="F771" s="40"/>
    </row>
    <row r="772" spans="2:6" x14ac:dyDescent="0.2">
      <c r="B772" s="40"/>
      <c r="F772" s="40"/>
    </row>
  </sheetData>
  <phoneticPr fontId="8" type="noConversion"/>
  <hyperlinks>
    <hyperlink ref="P38" r:id="rId1" display="http://www.bav-astro.de/sfs/BAVM_link.php?BAVMnr=71" xr:uid="{00000000-0004-0000-0100-000000000000}"/>
    <hyperlink ref="P40" r:id="rId2" display="http://www.bav-astro.de/sfs/BAVM_link.php?BAVMnr=71" xr:uid="{00000000-0004-0000-0100-000001000000}"/>
    <hyperlink ref="P41" r:id="rId3" display="http://www.bav-astro.de/sfs/BAVM_link.php?BAVMnr=71" xr:uid="{00000000-0004-0000-0100-000002000000}"/>
    <hyperlink ref="P42" r:id="rId4" display="http://www.bav-astro.de/sfs/BAVM_link.php?BAVMnr=71" xr:uid="{00000000-0004-0000-0100-000003000000}"/>
    <hyperlink ref="P77" r:id="rId5" display="http://www.bav-astro.de/sfs/BAVM_link.php?BAVMnr=71" xr:uid="{00000000-0004-0000-0100-000004000000}"/>
    <hyperlink ref="P43" r:id="rId6" display="http://www.bav-astro.de/sfs/BAVM_link.php?BAVMnr=71" xr:uid="{00000000-0004-0000-0100-000005000000}"/>
    <hyperlink ref="P44" r:id="rId7" display="http://www.bav-astro.de/sfs/BAVM_link.php?BAVMnr=71" xr:uid="{00000000-0004-0000-0100-000006000000}"/>
    <hyperlink ref="P45" r:id="rId8" display="http://www.bav-astro.de/sfs/BAVM_link.php?BAVMnr=71" xr:uid="{00000000-0004-0000-0100-000007000000}"/>
    <hyperlink ref="P46" r:id="rId9" display="http://www.bav-astro.de/sfs/BAVM_link.php?BAVMnr=71" xr:uid="{00000000-0004-0000-0100-000008000000}"/>
    <hyperlink ref="P47" r:id="rId10" display="http://www.bav-astro.de/sfs/BAVM_link.php?BAVMnr=71" xr:uid="{00000000-0004-0000-0100-000009000000}"/>
    <hyperlink ref="P48" r:id="rId11" display="http://www.bav-astro.de/sfs/BAVM_link.php?BAVMnr=80" xr:uid="{00000000-0004-0000-0100-00000A000000}"/>
    <hyperlink ref="P78" r:id="rId12" display="http://www.bav-astro.de/sfs/BAVM_link.php?BAVMnr=91" xr:uid="{00000000-0004-0000-0100-00000B000000}"/>
    <hyperlink ref="P50" r:id="rId13" display="http://www.bav-astro.de/sfs/BAVM_link.php?BAVMnr=102" xr:uid="{00000000-0004-0000-0100-00000C000000}"/>
    <hyperlink ref="P79" r:id="rId14" display="http://www.bav-astro.de/sfs/BAVM_link.php?BAVMnr=117" xr:uid="{00000000-0004-0000-0100-00000D000000}"/>
    <hyperlink ref="P81" r:id="rId15" display="http://www.bav-astro.de/sfs/BAVM_link.php?BAVMnr=117" xr:uid="{00000000-0004-0000-0100-00000E000000}"/>
    <hyperlink ref="P82" r:id="rId16" display="http://www.konkoly.hu/cgi-bin/IBVS?4737" xr:uid="{00000000-0004-0000-0100-00000F000000}"/>
    <hyperlink ref="P83" r:id="rId17" display="http://www.bav-astro.de/sfs/BAVM_link.php?BAVMnr=128" xr:uid="{00000000-0004-0000-0100-000010000000}"/>
    <hyperlink ref="P53" r:id="rId18" display="http://www.bav-astro.de/sfs/BAVM_link.php?BAVMnr=132" xr:uid="{00000000-0004-0000-0100-000011000000}"/>
    <hyperlink ref="P54" r:id="rId19" display="http://www.konkoly.hu/cgi-bin/IBVS?5067" xr:uid="{00000000-0004-0000-0100-000012000000}"/>
    <hyperlink ref="P86" r:id="rId20" display="http://www.konkoly.hu/cgi-bin/IBVS?5067" xr:uid="{00000000-0004-0000-0100-000013000000}"/>
    <hyperlink ref="P55" r:id="rId21" display="http://www.konkoly.hu/cgi-bin/IBVS?5067" xr:uid="{00000000-0004-0000-0100-000014000000}"/>
    <hyperlink ref="P56" r:id="rId22" display="http://www.konkoly.hu/cgi-bin/IBVS?5251" xr:uid="{00000000-0004-0000-0100-000015000000}"/>
    <hyperlink ref="P57" r:id="rId23" display="http://www.konkoly.hu/cgi-bin/IBVS?5251" xr:uid="{00000000-0004-0000-0100-000016000000}"/>
    <hyperlink ref="P58" r:id="rId24" display="http://www.bav-astro.de/sfs/BAVM_link.php?BAVMnr=152" xr:uid="{00000000-0004-0000-0100-000017000000}"/>
    <hyperlink ref="P60" r:id="rId25" display="http://www.bav-astro.de/sfs/BAVM_link.php?BAVMnr=158" xr:uid="{00000000-0004-0000-0100-000018000000}"/>
    <hyperlink ref="P62" r:id="rId26" display="http://www.konkoly.hu/cgi-bin/IBVS?5653" xr:uid="{00000000-0004-0000-0100-000019000000}"/>
    <hyperlink ref="P63" r:id="rId27" display="http://www.bav-astro.de/sfs/BAVM_link.php?BAVMnr=178" xr:uid="{00000000-0004-0000-0100-00001A000000}"/>
    <hyperlink ref="P87" r:id="rId28" display="http://www.konkoly.hu/cgi-bin/IBVS?5910" xr:uid="{00000000-0004-0000-0100-00001B000000}"/>
    <hyperlink ref="P88" r:id="rId29" display="http://www.konkoly.hu/cgi-bin/IBVS?5910" xr:uid="{00000000-0004-0000-0100-00001C000000}"/>
    <hyperlink ref="P89" r:id="rId30" display="http://www.konkoly.hu/cgi-bin/IBVS?5910" xr:uid="{00000000-0004-0000-0100-00001D000000}"/>
    <hyperlink ref="P64" r:id="rId31" display="http://www.bav-astro.de/sfs/BAVM_link.php?BAVMnr=201" xr:uid="{00000000-0004-0000-0100-00001E000000}"/>
    <hyperlink ref="P90" r:id="rId32" display="http://www.konkoly.hu/cgi-bin/IBVS?5910" xr:uid="{00000000-0004-0000-0100-00001F000000}"/>
    <hyperlink ref="P91" r:id="rId33" display="http://www.konkoly.hu/cgi-bin/IBVS?5910" xr:uid="{00000000-0004-0000-0100-000020000000}"/>
    <hyperlink ref="P92" r:id="rId34" display="http://www.konkoly.hu/cgi-bin/IBVS?5910" xr:uid="{00000000-0004-0000-0100-000021000000}"/>
    <hyperlink ref="P93" r:id="rId35" display="http://www.konkoly.hu/cgi-bin/IBVS?5910" xr:uid="{00000000-0004-0000-0100-000022000000}"/>
    <hyperlink ref="P94" r:id="rId36" display="http://www.bav-astro.de/sfs/BAVM_link.php?BAVMnr=203" xr:uid="{00000000-0004-0000-0100-000023000000}"/>
    <hyperlink ref="P95" r:id="rId37" display="http://www.konkoly.hu/cgi-bin/IBVS?5910" xr:uid="{00000000-0004-0000-0100-000024000000}"/>
    <hyperlink ref="P96" r:id="rId38" display="http://www.konkoly.hu/cgi-bin/IBVS?5910" xr:uid="{00000000-0004-0000-0100-000025000000}"/>
    <hyperlink ref="P97" r:id="rId39" display="http://vsolj.cetus-net.org/no48.pdf" xr:uid="{00000000-0004-0000-0100-000026000000}"/>
    <hyperlink ref="P68" r:id="rId40" display="http://www.konkoly.hu/cgi-bin/IBVS?5972" xr:uid="{00000000-0004-0000-0100-000027000000}"/>
    <hyperlink ref="P69" r:id="rId41" display="http://www.konkoly.hu/cgi-bin/IBVS?5972" xr:uid="{00000000-0004-0000-0100-000028000000}"/>
    <hyperlink ref="P70" r:id="rId42" display="http://www.konkoly.hu/cgi-bin/IBVS?5972" xr:uid="{00000000-0004-0000-0100-000029000000}"/>
    <hyperlink ref="P71" r:id="rId43" display="http://www.bav-astro.de/sfs/BAVM_link.php?BAVMnr=220" xr:uid="{00000000-0004-0000-0100-00002A000000}"/>
    <hyperlink ref="P72" r:id="rId44" display="http://www.bav-astro.de/sfs/BAVM_link.php?BAVMnr=215" xr:uid="{00000000-0004-0000-0100-00002B000000}"/>
    <hyperlink ref="P73" r:id="rId45" display="http://www.konkoly.hu/cgi-bin/IBVS?5972" xr:uid="{00000000-0004-0000-0100-00002C000000}"/>
    <hyperlink ref="P74" r:id="rId46" display="http://www.konkoly.hu/cgi-bin/IBVS?6014" xr:uid="{00000000-0004-0000-0100-00002D000000}"/>
    <hyperlink ref="P76" r:id="rId47" display="http://www.konkoly.hu/cgi-bin/IBVS?6014" xr:uid="{00000000-0004-0000-0100-00002E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2024-09-21T08:16:59Z</dcterms:modified>
</cp:coreProperties>
</file>