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5AC964-0F5E-47EB-BD8F-3EC74F733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E23" i="1"/>
  <c r="F23" i="1"/>
  <c r="G23" i="1"/>
  <c r="I23" i="1"/>
  <c r="Q23" i="1"/>
  <c r="C9" i="1"/>
  <c r="D9" i="1"/>
  <c r="Q21" i="1"/>
  <c r="E21" i="1"/>
  <c r="F21" i="1"/>
  <c r="G21" i="1"/>
  <c r="H21" i="1"/>
  <c r="C17" i="1"/>
  <c r="C11" i="1"/>
  <c r="C12" i="1"/>
  <c r="F15" i="1" l="1"/>
  <c r="C16" i="1"/>
  <c r="D18" i="1" s="1"/>
  <c r="O21" i="1"/>
  <c r="C15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<sst xmlns="http://schemas.openxmlformats.org/spreadsheetml/2006/main" count="59" uniqueCount="54">
  <si>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</si>
  <si>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</si>
  <si>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</si>
  <si>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</si>
  <si>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</si>
  <si>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</si>
  <si>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</si>
  <si>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</si>
  <si>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</si>
  <si>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</si>
  <si>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</si>
  <si>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</si>
  <si>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</si>
  <si>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</si>
  <si>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</si>
  <si>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</si>
  <si>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</si>
  <si>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</si>
  <si>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</si>
  <si>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</si>
  <si>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</si>
  <si>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</si>
  <si>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</si>
  <si>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</si>
  <si>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</si>
  <si>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</si>
  <si>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</si>
  <si>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</si>
  <si>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</si>
  <si>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</si>
  <si>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</si>
  <si>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</si>
  <si>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</si>
  <si>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</si>
  <si>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</si>
  <si>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</si>
  <si>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</si>
  <si>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</t>
  </si>
  <si>
    <t>CCD</t>
  </si>
  <si>
    <t>add star</t>
  </si>
  <si>
    <t>Local time</t>
  </si>
  <si>
    <t>VY Cir / GSC 9261-0134</t>
  </si>
  <si>
    <t>EA</t>
  </si>
  <si>
    <t>IBVS 5652</t>
  </si>
  <si>
    <t>OEJV 0048</t>
  </si>
  <si>
    <t>I</t>
  </si>
  <si>
    <t>OEJV 0155</t>
  </si>
  <si>
    <t>0,0060</t>
  </si>
  <si>
    <t xml:space="preserve">Mag </t>
  </si>
  <si>
    <t>Next ToM-P</t>
  </si>
  <si>
    <t>Next ToM-S</t>
  </si>
  <si>
    <t>VSX</t>
  </si>
  <si>
    <t>12.60-13.32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</si>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</sst>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Cir - O-C Diagr.</a:t>
            </a:r>
          </a:p>
        </c:rich>
      </c:tx>
      <c:layout>
        <c:manualLayout>
          <c:xMode val="edge"/>
          <c:yMode val="edge"/>
          <c:x val="0.3924812030075188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C-4908-B3CB-4BD8558A7F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-2.0640000002458692E-2</c:v>
                </c:pt>
                <c:pt idx="2">
                  <c:v>0.11869999999908032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0C-4908-B3CB-4BD8558A7F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0C-4908-B3CB-4BD8558A7F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0C-4908-B3CB-4BD8558A7F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0C-4908-B3CB-4BD8558A7F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0C-4908-B3CB-4BD8558A7F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0C-4908-B3CB-4BD8558A7F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-2.6869401422239675E-2</c:v>
                </c:pt>
                <c:pt idx="1">
                  <c:v>3.1276658289166939E-2</c:v>
                </c:pt>
                <c:pt idx="2">
                  <c:v>9.3652743129694363E-2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0C-4908-B3CB-4BD8558A7F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0C-4908-B3CB-4BD8558A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23200"/>
        <c:axId val="1"/>
      </c:scatterChart>
      <c:valAx>
        <c:axId val="52692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2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E60CFE-2CEE-2159-FBAF-C33F51455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41</v>
      </c>
      <c r="F1" s="30" t="s">
        <v>39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ht="12.95" customHeight="1" x14ac:dyDescent="0.2">
      <c r="A2" t="s">
        <v>23</v>
      </c>
      <c r="B2" s="38" t="s">
        <v>42</v>
      </c>
      <c r="C2" s="27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>
        <v>51901.832000000002</v>
      </c>
      <c r="D7" s="38" t="s">
        <v>51</v>
      </c>
    </row>
    <row r="8" spans="1:15" ht="12.95" customHeight="1" x14ac:dyDescent="0.2">
      <c r="A8" t="s">
        <v>3</v>
      </c>
      <c r="C8">
        <v>4.6870799999999999</v>
      </c>
      <c r="D8" s="38" t="s">
        <v>51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-2.6869401422239675E-2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1.342865120355811E-4</v>
      </c>
      <c r="D12" s="3"/>
      <c r="E12" s="39" t="s">
        <v>48</v>
      </c>
      <c r="F12" s="40" t="s">
        <v>52</v>
      </c>
    </row>
    <row r="13" spans="1:15" ht="12.95" customHeight="1" x14ac:dyDescent="0.2">
      <c r="A13" s="10" t="s">
        <v>18</v>
      </c>
      <c r="B13" s="10"/>
      <c r="C13" s="3" t="s">
        <v>13</v>
      </c>
      <c r="E13" s="41" t="s">
        <v>33</v>
      </c>
      <c r="F13" s="42">
        <v>1</v>
      </c>
    </row>
    <row r="14" spans="1:15" ht="12.95" customHeight="1" x14ac:dyDescent="0.2">
      <c r="A14" s="10"/>
      <c r="B14" s="10"/>
      <c r="C14" s="10"/>
      <c r="E14" s="41" t="s">
        <v>30</v>
      </c>
      <c r="F14" s="43">
        <f ca="1">NOW()+15018.5+$C$5/24</f>
        <v>60525.723561458333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56106.236345599871</v>
      </c>
      <c r="E15" s="41" t="s">
        <v>34</v>
      </c>
      <c r="F15" s="43">
        <f ca="1">ROUND(2*($F$14-$C$7)/$C$8,0)/2+$F$13</f>
        <v>1841</v>
      </c>
    </row>
    <row r="16" spans="1:15" ht="12.95" customHeight="1" x14ac:dyDescent="0.2">
      <c r="A16" s="15" t="s">
        <v>4</v>
      </c>
      <c r="B16" s="10"/>
      <c r="C16" s="16">
        <f ca="1">+C8+C12</f>
        <v>4.6872142865120354</v>
      </c>
      <c r="E16" s="41" t="s">
        <v>35</v>
      </c>
      <c r="F16" s="43">
        <f ca="1">ROUND(2*($F$14-$C$15)/$C$16,0)/2+$F$13</f>
        <v>944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41" t="s">
        <v>49</v>
      </c>
      <c r="F17" s="44">
        <f ca="1">+$C$15+$C$16*$F$16-15018.5-$C$5/24</f>
        <v>45512.862465400569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56106.236345599871</v>
      </c>
      <c r="D18" s="18">
        <f ca="1">+C16</f>
        <v>4.6872142865120354</v>
      </c>
      <c r="E18" s="46" t="s">
        <v>50</v>
      </c>
      <c r="F18" s="45">
        <f ca="1">+($C$15+$C$16*$F$16)-($C$16/2)-15018.5-$C$5/24</f>
        <v>45510.51885825731</v>
      </c>
    </row>
    <row r="19" spans="1:21" ht="12.95" customHeight="1" thickTop="1" x14ac:dyDescent="0.2">
      <c r="F19" s="37" t="s">
        <v>40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53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43</v>
      </c>
      <c r="C21">
        <v>51901.832000000002</v>
      </c>
      <c r="D2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-2.6869401422239675E-2</v>
      </c>
      <c r="Q21" s="2">
        <f>+C21-15018.5</f>
        <v>36883.332000000002</v>
      </c>
    </row>
    <row r="22" spans="1:21" ht="12.95" customHeight="1" x14ac:dyDescent="0.2">
      <c r="A22" t="s">
        <v>44</v>
      </c>
      <c r="B22" t="s">
        <v>45</v>
      </c>
      <c r="C22">
        <v>53931.317000000003</v>
      </c>
      <c r="D22">
        <v>6.0000000000000001E-3</v>
      </c>
      <c r="E22">
        <f>+(C22-C$7)/C$8</f>
        <v>432.99559640543805</v>
      </c>
      <c r="F22">
        <f>ROUND(2*E22,0)/2</f>
        <v>433</v>
      </c>
      <c r="G22">
        <f>+C22-(C$7+F22*C$8)</f>
        <v>-2.0640000002458692E-2</v>
      </c>
      <c r="I22">
        <f>+G22</f>
        <v>-2.0640000002458692E-2</v>
      </c>
      <c r="O22">
        <f ca="1">+C$11+C$12*$F22</f>
        <v>3.1276658289166939E-2</v>
      </c>
      <c r="Q22" s="2">
        <f>+C22-15018.5</f>
        <v>38912.817000000003</v>
      </c>
    </row>
    <row r="23" spans="1:21" ht="12.95" customHeight="1" x14ac:dyDescent="0.2">
      <c r="A23" t="s">
        <v>46</v>
      </c>
      <c r="B23" t="s">
        <v>45</v>
      </c>
      <c r="C23">
        <v>56108.605000000003</v>
      </c>
      <c r="D23" t="s">
        <v>47</v>
      </c>
      <c r="E23">
        <f>+(C23-C$7)/C$8</f>
        <v>897.5253249357811</v>
      </c>
      <c r="F23">
        <f>ROUND(2*E23,0)/2</f>
        <v>897.5</v>
      </c>
      <c r="G23">
        <f>+C23-(C$7+F23*C$8)</f>
        <v>0.11869999999908032</v>
      </c>
      <c r="I23">
        <f>+G23</f>
        <v>0.11869999999908032</v>
      </c>
      <c r="O23">
        <f ca="1">+C$11+C$12*$F23</f>
        <v>9.3652743129694363E-2</v>
      </c>
      <c r="Q23" s="2">
        <f>+C23-15018.5</f>
        <v>41090.105000000003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2024-08-03T05:21:55Z</dcterms:modified>
</cp:coreProperties>
</file>