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DFE267-CEB6-46FB-90BE-FBE267AE53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3" i="1" l="1"/>
  <c r="Q44" i="1"/>
  <c r="Q45" i="1"/>
  <c r="Q41" i="1"/>
  <c r="Q42" i="1"/>
  <c r="D9" i="1"/>
  <c r="C9" i="1"/>
  <c r="Q32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9" i="2"/>
  <c r="C29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9" i="2"/>
  <c r="B29" i="2"/>
  <c r="D29" i="2"/>
  <c r="A29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40" i="1"/>
  <c r="Q39" i="1"/>
  <c r="Q37" i="1"/>
  <c r="Q38" i="1"/>
  <c r="Q36" i="1"/>
  <c r="Q34" i="1"/>
  <c r="Q35" i="1"/>
  <c r="Q33" i="1"/>
  <c r="Q31" i="1"/>
  <c r="Q30" i="1"/>
  <c r="Q28" i="1"/>
  <c r="Q27" i="1"/>
  <c r="Q26" i="1"/>
  <c r="Q24" i="1"/>
  <c r="Q22" i="1"/>
  <c r="C7" i="1"/>
  <c r="E43" i="1"/>
  <c r="F43" i="1"/>
  <c r="C8" i="1"/>
  <c r="E30" i="1"/>
  <c r="F30" i="1"/>
  <c r="F16" i="1"/>
  <c r="F17" i="1" s="1"/>
  <c r="C17" i="1"/>
  <c r="Q25" i="1"/>
  <c r="Q29" i="1"/>
  <c r="Q23" i="1"/>
  <c r="Q21" i="1"/>
  <c r="E24" i="2"/>
  <c r="E19" i="2"/>
  <c r="E25" i="2"/>
  <c r="E29" i="2"/>
  <c r="E21" i="2"/>
  <c r="E23" i="1"/>
  <c r="F23" i="1"/>
  <c r="G23" i="1"/>
  <c r="K23" i="1"/>
  <c r="E37" i="1"/>
  <c r="F37" i="1"/>
  <c r="G30" i="1"/>
  <c r="K30" i="1"/>
  <c r="E28" i="1"/>
  <c r="F28" i="1"/>
  <c r="E22" i="1"/>
  <c r="F22" i="1"/>
  <c r="E42" i="1"/>
  <c r="F42" i="1"/>
  <c r="G42" i="1"/>
  <c r="K42" i="1"/>
  <c r="E34" i="1"/>
  <c r="F34" i="1"/>
  <c r="G34" i="1"/>
  <c r="K34" i="1"/>
  <c r="E25" i="1"/>
  <c r="F25" i="1"/>
  <c r="E39" i="1"/>
  <c r="F39" i="1"/>
  <c r="G39" i="1"/>
  <c r="J39" i="1"/>
  <c r="E21" i="1"/>
  <c r="F21" i="1"/>
  <c r="G21" i="1"/>
  <c r="H21" i="1"/>
  <c r="E32" i="1"/>
  <c r="F32" i="1"/>
  <c r="E36" i="1"/>
  <c r="F36" i="1"/>
  <c r="G36" i="1"/>
  <c r="K36" i="1"/>
  <c r="E27" i="1"/>
  <c r="F27" i="1"/>
  <c r="G27" i="1"/>
  <c r="J27" i="1"/>
  <c r="E44" i="1"/>
  <c r="F44" i="1"/>
  <c r="G44" i="1"/>
  <c r="K44" i="1"/>
  <c r="E41" i="1"/>
  <c r="F41" i="1"/>
  <c r="G41" i="1"/>
  <c r="K41" i="1"/>
  <c r="E33" i="1"/>
  <c r="F33" i="1"/>
  <c r="G33" i="1"/>
  <c r="K33" i="1"/>
  <c r="E24" i="1"/>
  <c r="F24" i="1"/>
  <c r="G24" i="1"/>
  <c r="J24" i="1"/>
  <c r="G40" i="1"/>
  <c r="J40" i="1"/>
  <c r="E38" i="1"/>
  <c r="F38" i="1"/>
  <c r="G38" i="1"/>
  <c r="K38" i="1"/>
  <c r="E29" i="1"/>
  <c r="F29" i="1"/>
  <c r="G29" i="1"/>
  <c r="K29" i="1"/>
  <c r="G43" i="1"/>
  <c r="K43" i="1"/>
  <c r="E45" i="1"/>
  <c r="F45" i="1"/>
  <c r="G45" i="1"/>
  <c r="K45" i="1"/>
  <c r="G37" i="1"/>
  <c r="J37" i="1"/>
  <c r="E35" i="1"/>
  <c r="F35" i="1"/>
  <c r="G35" i="1"/>
  <c r="K35" i="1"/>
  <c r="G28" i="1"/>
  <c r="J28" i="1"/>
  <c r="E26" i="1"/>
  <c r="F26" i="1"/>
  <c r="G26" i="1"/>
  <c r="J26" i="1"/>
  <c r="U32" i="1"/>
  <c r="E40" i="1"/>
  <c r="F40" i="1"/>
  <c r="E31" i="1"/>
  <c r="F31" i="1"/>
  <c r="G31" i="1"/>
  <c r="K31" i="1"/>
  <c r="G25" i="1"/>
  <c r="K25" i="1"/>
  <c r="G22" i="1"/>
  <c r="E15" i="2"/>
  <c r="E18" i="2"/>
  <c r="E26" i="2"/>
  <c r="E12" i="2"/>
  <c r="E20" i="2"/>
  <c r="E28" i="2"/>
  <c r="E14" i="2"/>
  <c r="E11" i="2"/>
  <c r="E23" i="2"/>
  <c r="J22" i="1"/>
  <c r="E16" i="2"/>
  <c r="E17" i="2"/>
  <c r="E27" i="2"/>
  <c r="E13" i="2"/>
  <c r="E22" i="2"/>
  <c r="C12" i="1"/>
  <c r="C11" i="1"/>
  <c r="O30" i="1" l="1"/>
  <c r="O32" i="1"/>
  <c r="O21" i="1"/>
  <c r="O43" i="1"/>
  <c r="O26" i="1"/>
  <c r="O29" i="1"/>
  <c r="O34" i="1"/>
  <c r="O24" i="1"/>
  <c r="O36" i="1"/>
  <c r="O37" i="1"/>
  <c r="O45" i="1"/>
  <c r="O28" i="1"/>
  <c r="O38" i="1"/>
  <c r="O22" i="1"/>
  <c r="O23" i="1"/>
  <c r="C15" i="1"/>
  <c r="O41" i="1"/>
  <c r="O40" i="1"/>
  <c r="O33" i="1"/>
  <c r="O42" i="1"/>
  <c r="O31" i="1"/>
  <c r="O27" i="1"/>
  <c r="O35" i="1"/>
  <c r="O44" i="1"/>
  <c r="O39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<sst xmlns="http://schemas.openxmlformats.org/spreadsheetml/2006/main" count="277" uniqueCount="164">
  <si>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</si>
  <si>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</si>
  <si>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</si>
  <si>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</si>
  <si>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</si>
  <si>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</si>
  <si>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</si>
  <si>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</si>
  <si>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</si>
  <si>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</si>
  <si>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</si>
  <si>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</si>
  <si>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</si>
  <si>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</si>
  <si>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</si>
  <si>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</si>
  <si>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</si>
  <si>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</si>
  <si>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</si>
  <si>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</si>
  <si>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</si>
  <si>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</si>
  <si>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</si>
  <si>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</si>
  <si>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</si>
  <si>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</si>
  <si>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</si>
  <si>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</si>
  <si>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</si>
  <si>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</si>
  <si>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</si>
  <si>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</si>
  <si>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</si>
  <si>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</si>
  <si>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</si>
  <si>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</si>
  <si>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</si>
  <si>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IL Cnc / GSC 1400-0455 </t>
  </si>
  <si>
    <t>EW</t>
  </si>
  <si>
    <t>Cnc_IL.xls</t>
  </si>
  <si>
    <t>IBVS 5871</t>
  </si>
  <si>
    <t>II</t>
  </si>
  <si>
    <t>IBVS 5945</t>
  </si>
  <si>
    <t>I</t>
  </si>
  <si>
    <t>Add cycle</t>
  </si>
  <si>
    <t>Old Cycle</t>
  </si>
  <si>
    <t>IBVS 5966</t>
  </si>
  <si>
    <t>IBVS 5918</t>
  </si>
  <si>
    <t>IBVS 5959</t>
  </si>
  <si>
    <t>IBVS 5992</t>
  </si>
  <si>
    <t>IBVS 6029</t>
  </si>
  <si>
    <t>IBVS 6092</t>
  </si>
  <si>
    <t>IBVS 6118</t>
  </si>
  <si>
    <t>IBVS 6149</t>
  </si>
  <si>
    <t>IBVS 6131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</si>
  <si>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</si>
  <si>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</si>
  <si>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</si>
  <si>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</si>
  <si>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</si>
  <si>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</si>
  <si>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</si>
  <si>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</si>
  <si>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</si>
  <si>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</si>
  <si>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</si>
  <si>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2454500.4124 </t>
  </si>
  <si>
    <t> 03.02.2008 21:53 </t>
  </si>
  <si>
    <t> 0.0017 </t>
  </si>
  <si>
    <t>C </t>
  </si>
  <si>
    <t>-I</t>
  </si>
  <si>
    <t> M.Rätz &amp; K.Rätz </t>
  </si>
  <si>
    <t>BAVM 209 </t>
  </si>
  <si>
    <t>2454831.9068 </t>
  </si>
  <si>
    <t> 31.12.2008 09:45 </t>
  </si>
  <si>
    <t>-4366.5</t>
  </si>
  <si>
    <t> 0.0044 </t>
  </si>
  <si>
    <t> R.Diethelm </t>
  </si>
  <si>
    <t>IBVS 5871 </t>
  </si>
  <si>
    <t>2454866.4299 </t>
  </si>
  <si>
    <t> 03.02.2009 22:19 </t>
  </si>
  <si>
    <t>-4237.5</t>
  </si>
  <si>
    <t> -0.0001 </t>
  </si>
  <si>
    <t>BAVM 214 </t>
  </si>
  <si>
    <t>2455245.8286 </t>
  </si>
  <si>
    <t> 18.02.2010 07:53 </t>
  </si>
  <si>
    <t>-2820</t>
  </si>
  <si>
    <t> -0.0035 </t>
  </si>
  <si>
    <t>IBVS 5945 </t>
  </si>
  <si>
    <t>2455275.4110 </t>
  </si>
  <si>
    <t> 19.03.2010 21:51 </t>
  </si>
  <si>
    <t>-2709.5</t>
  </si>
  <si>
    <t> 0.0029 </t>
  </si>
  <si>
    <t> F.Agerer </t>
  </si>
  <si>
    <t>2455295.3479 </t>
  </si>
  <si>
    <t> 08.04.2010 20:20 </t>
  </si>
  <si>
    <t>-2635</t>
  </si>
  <si>
    <t> -0.0006 </t>
  </si>
  <si>
    <t>2455295.4840 </t>
  </si>
  <si>
    <t> 08.04.2010 23:36 </t>
  </si>
  <si>
    <t>-2634.5</t>
  </si>
  <si>
    <t>2455523.926 </t>
  </si>
  <si>
    <t> 23.11.2010 10:13 </t>
  </si>
  <si>
    <t>-1781</t>
  </si>
  <si>
    <t> -0.001 </t>
  </si>
  <si>
    <t>R</t>
  </si>
  <si>
    <t> R.Nelson </t>
  </si>
  <si>
    <t>IBVS 5966 </t>
  </si>
  <si>
    <t>2455571.8365 </t>
  </si>
  <si>
    <t> 10.01.2011 08:04 </t>
  </si>
  <si>
    <t>-1602</t>
  </si>
  <si>
    <t> -0.0004 </t>
  </si>
  <si>
    <t>IBVS 5992 </t>
  </si>
  <si>
    <t>2455571.9700 </t>
  </si>
  <si>
    <t> 10.01.2011 11:16 </t>
  </si>
  <si>
    <t>-1601.5</t>
  </si>
  <si>
    <t> -0.0007 </t>
  </si>
  <si>
    <t>2455627.3762 </t>
  </si>
  <si>
    <t> 06.03.2011 21:01 </t>
  </si>
  <si>
    <t>-1394.5</t>
  </si>
  <si>
    <t> 0.0007 </t>
  </si>
  <si>
    <t> M.&amp; K.Rätz </t>
  </si>
  <si>
    <t>BAVM 225 </t>
  </si>
  <si>
    <t>2455667.6576 </t>
  </si>
  <si>
    <t> 16.04.2011 03:46 </t>
  </si>
  <si>
    <t>-1244</t>
  </si>
  <si>
    <t>2456000.619 </t>
  </si>
  <si>
    <t> 14.03.2012 02:51 </t>
  </si>
  <si>
    <t>0</t>
  </si>
  <si>
    <t> -0.002 </t>
  </si>
  <si>
    <t>IBVS 6029 </t>
  </si>
  <si>
    <t>2456000.7575 </t>
  </si>
  <si>
    <t> 14.03.2012 06:10 </t>
  </si>
  <si>
    <t>0.5</t>
  </si>
  <si>
    <t> 0.0022 </t>
  </si>
  <si>
    <t>2456355.6678 </t>
  </si>
  <si>
    <t> 04.03.2013 04:01 </t>
  </si>
  <si>
    <t>1326.5</t>
  </si>
  <si>
    <t> 0.0009 </t>
  </si>
  <si>
    <t>IBVS 6092 </t>
  </si>
  <si>
    <t>2456643.5313 </t>
  </si>
  <si>
    <t> 17.12.2013 00:45 </t>
  </si>
  <si>
    <t>2402</t>
  </si>
  <si>
    <t> 0.0006 </t>
  </si>
  <si>
    <t>o</t>
  </si>
  <si>
    <t> W.Moschner &amp; P.Frank </t>
  </si>
  <si>
    <t>BAVM 234 </t>
  </si>
  <si>
    <t>2456677.791 </t>
  </si>
  <si>
    <t> 20.01.2014 06:59 </t>
  </si>
  <si>
    <t>2530</t>
  </si>
  <si>
    <t> 0.000 </t>
  </si>
  <si>
    <t>IBVS 6131 </t>
  </si>
  <si>
    <t>2456743.3679 </t>
  </si>
  <si>
    <t> 26.03.2014 20:49 </t>
  </si>
  <si>
    <t>2775</t>
  </si>
  <si>
    <t> 0.0016 </t>
  </si>
  <si>
    <t>BAVM 238 </t>
  </si>
  <si>
    <t>2456743.5003 </t>
  </si>
  <si>
    <t> 27.03.2014 00:00 </t>
  </si>
  <si>
    <t>2775.5</t>
  </si>
  <si>
    <t> 0.0001 </t>
  </si>
  <si>
    <t>BAVM 0225 </t>
  </si>
  <si>
    <t>BAD?</t>
  </si>
  <si>
    <t>RHN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</si>
</sst>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5" fillId="0" borderId="0" xfId="0" applyFont="1" applyAlignment="1"/>
    <xf numFmtId="0" fontId="16" fillId="24" borderId="0" xfId="0" applyFont="1" applyFill="1" applyAlignme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8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Cnc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D-40E0-A9CD-C953719BA1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D-40E0-A9CD-C953719BA1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4.0000000000873115E-2</c:v>
                </c:pt>
                <c:pt idx="3">
                  <c:v>4.61250000007567E-2</c:v>
                </c:pt>
                <c:pt idx="5">
                  <c:v>5.8024999998451676E-2</c:v>
                </c:pt>
                <c:pt idx="6">
                  <c:v>5.5000000000291038E-2</c:v>
                </c:pt>
                <c:pt idx="7">
                  <c:v>5.7274999991932418E-2</c:v>
                </c:pt>
                <c:pt idx="16">
                  <c:v>8.5350000001199078E-2</c:v>
                </c:pt>
                <c:pt idx="18">
                  <c:v>8.849999999802094E-2</c:v>
                </c:pt>
                <c:pt idx="19">
                  <c:v>8.707499999582069E-2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8D-40E0-A9CD-C953719BA1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4.9874999996973202E-2</c:v>
                </c:pt>
                <c:pt idx="4">
                  <c:v>5.0949999997101258E-2</c:v>
                </c:pt>
                <c:pt idx="8">
                  <c:v>5.9999999997671694E-2</c:v>
                </c:pt>
                <c:pt idx="9">
                  <c:v>6.1149999994086102E-2</c:v>
                </c:pt>
                <c:pt idx="10">
                  <c:v>6.0825000000477303E-2</c:v>
                </c:pt>
                <c:pt idx="12">
                  <c:v>6.3549999998940621E-2</c:v>
                </c:pt>
                <c:pt idx="13">
                  <c:v>6.8349999994097743E-2</c:v>
                </c:pt>
                <c:pt idx="14">
                  <c:v>7.30249999978696E-2</c:v>
                </c:pt>
                <c:pt idx="15">
                  <c:v>7.9425000003539026E-2</c:v>
                </c:pt>
                <c:pt idx="17">
                  <c:v>8.5849999995843973E-2</c:v>
                </c:pt>
                <c:pt idx="20">
                  <c:v>0.10384999999951106</c:v>
                </c:pt>
                <c:pt idx="21">
                  <c:v>0.10492499999963911</c:v>
                </c:pt>
                <c:pt idx="22">
                  <c:v>0.11905000009573996</c:v>
                </c:pt>
                <c:pt idx="23">
                  <c:v>0.11922500017681159</c:v>
                </c:pt>
                <c:pt idx="24">
                  <c:v>0.12769999999727588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8D-40E0-A9CD-C953719BA1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8D-40E0-A9CD-C953719BA1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8D-40E0-A9CD-C953719BA1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1.2999999999999999E-3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4.0000000000000001E-3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5.0000000000000001E-4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8D-40E0-A9CD-C953719BA1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-8.1030122941706806E-4</c:v>
                </c:pt>
                <c:pt idx="1">
                  <c:v>3.8465011473711896E-2</c:v>
                </c:pt>
                <c:pt idx="2">
                  <c:v>4.5784071778079222E-2</c:v>
                </c:pt>
                <c:pt idx="3">
                  <c:v>4.6546412334610009E-2</c:v>
                </c:pt>
                <c:pt idx="4">
                  <c:v>5.492329403137277E-2</c:v>
                </c:pt>
                <c:pt idx="5">
                  <c:v>5.5576306678633641E-2</c:v>
                </c:pt>
                <c:pt idx="6">
                  <c:v>5.6016573124071968E-2</c:v>
                </c:pt>
                <c:pt idx="7">
                  <c:v>5.6019527932430611E-2</c:v>
                </c:pt>
                <c:pt idx="8">
                  <c:v>6.1063385800640149E-2</c:v>
                </c:pt>
                <c:pt idx="9">
                  <c:v>6.2121207193035585E-2</c:v>
                </c:pt>
                <c:pt idx="10">
                  <c:v>6.2124162001394229E-2</c:v>
                </c:pt>
                <c:pt idx="11">
                  <c:v>6.334449785351523E-2</c:v>
                </c:pt>
                <c:pt idx="12">
                  <c:v>6.4236849977826457E-2</c:v>
                </c:pt>
                <c:pt idx="13">
                  <c:v>7.1588413174138901E-2</c:v>
                </c:pt>
                <c:pt idx="14">
                  <c:v>7.1591367982497545E-2</c:v>
                </c:pt>
                <c:pt idx="15">
                  <c:v>7.9427519749628001E-2</c:v>
                </c:pt>
                <c:pt idx="16">
                  <c:v>8.5783312529076575E-2</c:v>
                </c:pt>
                <c:pt idx="17">
                  <c:v>8.6539743468890068E-2</c:v>
                </c:pt>
                <c:pt idx="18">
                  <c:v>8.7987599564626845E-2</c:v>
                </c:pt>
                <c:pt idx="19">
                  <c:v>8.7990554372985488E-2</c:v>
                </c:pt>
                <c:pt idx="20">
                  <c:v>0.10280300867488028</c:v>
                </c:pt>
                <c:pt idx="21">
                  <c:v>0.10280596348323892</c:v>
                </c:pt>
                <c:pt idx="22">
                  <c:v>0.11880625074530959</c:v>
                </c:pt>
                <c:pt idx="23">
                  <c:v>0.11880920555366824</c:v>
                </c:pt>
                <c:pt idx="24">
                  <c:v>0.1280902586081768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8D-40E0-A9CD-C953719BA12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6646</c:v>
                </c:pt>
                <c:pt idx="2">
                  <c:v>7884.5</c:v>
                </c:pt>
                <c:pt idx="3">
                  <c:v>8013.5</c:v>
                </c:pt>
                <c:pt idx="4">
                  <c:v>9431</c:v>
                </c:pt>
                <c:pt idx="5">
                  <c:v>9541.5</c:v>
                </c:pt>
                <c:pt idx="6">
                  <c:v>9616</c:v>
                </c:pt>
                <c:pt idx="7">
                  <c:v>9616.5</c:v>
                </c:pt>
                <c:pt idx="8">
                  <c:v>10470</c:v>
                </c:pt>
                <c:pt idx="9">
                  <c:v>10649</c:v>
                </c:pt>
                <c:pt idx="10">
                  <c:v>10649.5</c:v>
                </c:pt>
                <c:pt idx="11">
                  <c:v>10856</c:v>
                </c:pt>
                <c:pt idx="12">
                  <c:v>11007</c:v>
                </c:pt>
                <c:pt idx="13">
                  <c:v>12251</c:v>
                </c:pt>
                <c:pt idx="14">
                  <c:v>12251.5</c:v>
                </c:pt>
                <c:pt idx="15">
                  <c:v>13577.5</c:v>
                </c:pt>
                <c:pt idx="16">
                  <c:v>14653</c:v>
                </c:pt>
                <c:pt idx="17">
                  <c:v>14781</c:v>
                </c:pt>
                <c:pt idx="18">
                  <c:v>15026</c:v>
                </c:pt>
                <c:pt idx="19">
                  <c:v>15026.5</c:v>
                </c:pt>
                <c:pt idx="20">
                  <c:v>17533</c:v>
                </c:pt>
                <c:pt idx="21">
                  <c:v>17533.5</c:v>
                </c:pt>
                <c:pt idx="22">
                  <c:v>20241</c:v>
                </c:pt>
                <c:pt idx="23">
                  <c:v>20241.5</c:v>
                </c:pt>
                <c:pt idx="24">
                  <c:v>21812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0.19729999999981374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8D-40E0-A9CD-C953719B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01224"/>
        <c:axId val="1"/>
      </c:scatterChart>
      <c:valAx>
        <c:axId val="1008101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01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FD3258-881D-AB0C-3D19-9CA57A6FA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6" TargetMode="External"/><Relationship Id="rId13" Type="http://schemas.openxmlformats.org/officeDocument/2006/relationships/hyperlink" Target="http://www.konkoly.hu/cgi-bin/IBVS?6029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871" TargetMode="External"/><Relationship Id="rId16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09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14" TargetMode="External"/><Relationship Id="rId15" Type="http://schemas.openxmlformats.org/officeDocument/2006/relationships/hyperlink" Target="http://www.konkoly.hu/cgi-bin/IBVS?6092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945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3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37</v>
      </c>
      <c r="F1">
        <v>52721.570500000002</v>
      </c>
      <c r="G1">
        <v>0.26765</v>
      </c>
      <c r="H1" t="s">
        <v>38</v>
      </c>
      <c r="I1" t="s">
        <v>39</v>
      </c>
    </row>
    <row r="2" spans="1:9" x14ac:dyDescent="0.2">
      <c r="A2" t="s">
        <v>26</v>
      </c>
      <c r="B2" t="s">
        <v>38</v>
      </c>
      <c r="C2" s="3"/>
      <c r="D2" s="3"/>
      <c r="E2" t="s">
        <v>39</v>
      </c>
    </row>
    <row r="3" spans="1:9" ht="13.5" thickBot="1" x14ac:dyDescent="0.25"/>
    <row r="4" spans="1:9" ht="14.25" thickTop="1" thickBot="1" x14ac:dyDescent="0.25">
      <c r="A4" s="5" t="s">
        <v>2</v>
      </c>
      <c r="C4" s="8">
        <v>52721.570500000002</v>
      </c>
      <c r="D4" s="9">
        <v>0.26765</v>
      </c>
    </row>
    <row r="5" spans="1:9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9" x14ac:dyDescent="0.2">
      <c r="A6" s="5" t="s">
        <v>3</v>
      </c>
    </row>
    <row r="7" spans="1:9" x14ac:dyDescent="0.2">
      <c r="A7" t="s">
        <v>4</v>
      </c>
      <c r="C7">
        <f>+C4</f>
        <v>52721.570500000002</v>
      </c>
    </row>
    <row r="8" spans="1:9" x14ac:dyDescent="0.2">
      <c r="A8" t="s">
        <v>5</v>
      </c>
      <c r="C8">
        <f>+D4</f>
        <v>0.26765</v>
      </c>
    </row>
    <row r="9" spans="1:9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9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9" x14ac:dyDescent="0.2">
      <c r="A11" s="12" t="s">
        <v>18</v>
      </c>
      <c r="B11" s="12"/>
      <c r="C11" s="23">
        <f ca="1">INTERCEPT(INDIRECT($D$9):G991,INDIRECT($C$9):F991)</f>
        <v>-8.1030122941706806E-4</v>
      </c>
      <c r="D11" s="3"/>
      <c r="E11" s="12"/>
    </row>
    <row r="12" spans="1:9" x14ac:dyDescent="0.2">
      <c r="A12" s="12" t="s">
        <v>19</v>
      </c>
      <c r="B12" s="12"/>
      <c r="C12" s="23">
        <f ca="1">SLOPE(INDIRECT($D$9):G991,INDIRECT($C$9):F991)</f>
        <v>5.9096167172929528E-6</v>
      </c>
      <c r="D12" s="3"/>
      <c r="E12" s="12"/>
    </row>
    <row r="13" spans="1:9" x14ac:dyDescent="0.2">
      <c r="A13" s="12" t="s">
        <v>21</v>
      </c>
      <c r="B13" s="12"/>
      <c r="C13" s="3" t="s">
        <v>16</v>
      </c>
    </row>
    <row r="14" spans="1:9" x14ac:dyDescent="0.2">
      <c r="A14" s="12"/>
      <c r="B14" s="12"/>
      <c r="C14" s="12"/>
    </row>
    <row r="15" spans="1:9" x14ac:dyDescent="0.2">
      <c r="A15" s="14" t="s">
        <v>20</v>
      </c>
      <c r="B15" s="12"/>
      <c r="C15" s="15">
        <f ca="1">(C7+C11)+(C8+C12)*INT(MAX(F21:F3532))</f>
        <v>58559.680390258611</v>
      </c>
      <c r="E15" s="16" t="s">
        <v>44</v>
      </c>
      <c r="F15" s="13">
        <v>1</v>
      </c>
    </row>
    <row r="16" spans="1:9" x14ac:dyDescent="0.2">
      <c r="A16" s="18" t="s">
        <v>6</v>
      </c>
      <c r="B16" s="12"/>
      <c r="C16" s="19">
        <f ca="1">+C8+C12</f>
        <v>0.26765590961671731</v>
      </c>
      <c r="E16" s="16" t="s">
        <v>33</v>
      </c>
      <c r="F16" s="17">
        <f ca="1">NOW()+15018.5+$C$5/24</f>
        <v>60338.699256944441</v>
      </c>
    </row>
    <row r="17" spans="1:21" ht="13.5" thickBot="1" x14ac:dyDescent="0.25">
      <c r="A17" s="16" t="s">
        <v>30</v>
      </c>
      <c r="B17" s="12"/>
      <c r="C17" s="12">
        <f>COUNT(C21:C2190)</f>
        <v>25</v>
      </c>
      <c r="E17" s="16" t="s">
        <v>45</v>
      </c>
      <c r="F17" s="17">
        <f ca="1">ROUND(2*(F16-$C$7)/$C$8,0)/2+F15</f>
        <v>28460.5</v>
      </c>
    </row>
    <row r="18" spans="1:21" ht="14.25" thickTop="1" thickBot="1" x14ac:dyDescent="0.25">
      <c r="A18" s="18" t="s">
        <v>7</v>
      </c>
      <c r="B18" s="12"/>
      <c r="C18" s="21">
        <f ca="1">+C15</f>
        <v>58559.680390258611</v>
      </c>
      <c r="D18" s="22">
        <f ca="1">+C16</f>
        <v>0.26765590961671731</v>
      </c>
      <c r="E18" s="16" t="s">
        <v>34</v>
      </c>
      <c r="F18" s="25">
        <f ca="1">ROUND(2*(F16-$C$15)/$C$16,0)/2+F15</f>
        <v>6647.5</v>
      </c>
    </row>
    <row r="19" spans="1:21" ht="13.5" thickTop="1" x14ac:dyDescent="0.2">
      <c r="E19" s="16" t="s">
        <v>35</v>
      </c>
      <c r="F19" s="20">
        <f ca="1">+$C$15+$C$16*F18-15018.5-$C$5/24</f>
        <v>45320.818882769076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3" t="s">
        <v>162</v>
      </c>
    </row>
    <row r="21" spans="1:21" x14ac:dyDescent="0.2">
      <c r="A21" t="s">
        <v>14</v>
      </c>
      <c r="C21" s="10">
        <v>52721.570500000002</v>
      </c>
      <c r="D21" s="10" t="s">
        <v>16</v>
      </c>
      <c r="E21">
        <f t="shared" ref="E21:E45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45" ca="1" si="3">+C$11+C$12*$F21</f>
        <v>-8.1030122941706806E-4</v>
      </c>
      <c r="Q21" s="2">
        <f t="shared" ref="Q21:Q45" si="4">+C21-15018.5</f>
        <v>37703.070500000002</v>
      </c>
    </row>
    <row r="22" spans="1:21" x14ac:dyDescent="0.2">
      <c r="A22" s="30" t="s">
        <v>47</v>
      </c>
      <c r="B22" s="31" t="s">
        <v>43</v>
      </c>
      <c r="C22" s="30">
        <v>54500.412400000001</v>
      </c>
      <c r="D22" s="30">
        <v>4.0000000000000002E-4</v>
      </c>
      <c r="E22">
        <f t="shared" si="0"/>
        <v>6646.1494489071529</v>
      </c>
      <c r="F22">
        <f t="shared" si="1"/>
        <v>6646</v>
      </c>
      <c r="G22">
        <f t="shared" si="2"/>
        <v>4.0000000000873115E-2</v>
      </c>
      <c r="J22">
        <f>+G22</f>
        <v>4.0000000000873115E-2</v>
      </c>
      <c r="O22">
        <f t="shared" ca="1" si="3"/>
        <v>3.8465011473711896E-2</v>
      </c>
      <c r="Q22" s="2">
        <f t="shared" si="4"/>
        <v>39481.912400000001</v>
      </c>
    </row>
    <row r="23" spans="1:21" x14ac:dyDescent="0.2">
      <c r="A23" s="29" t="s">
        <v>40</v>
      </c>
      <c r="B23" s="28" t="s">
        <v>41</v>
      </c>
      <c r="C23" s="29">
        <v>54831.906799999997</v>
      </c>
      <c r="D23" s="29">
        <v>8.9999999999999998E-4</v>
      </c>
      <c r="E23">
        <f t="shared" si="0"/>
        <v>7884.6863441060914</v>
      </c>
      <c r="F23">
        <f t="shared" si="1"/>
        <v>7884.5</v>
      </c>
      <c r="G23">
        <f t="shared" si="2"/>
        <v>4.9874999996973202E-2</v>
      </c>
      <c r="K23">
        <f>+G23</f>
        <v>4.9874999996973202E-2</v>
      </c>
      <c r="O23">
        <f t="shared" ca="1" si="3"/>
        <v>4.5784071778079222E-2</v>
      </c>
      <c r="Q23" s="2">
        <f t="shared" si="4"/>
        <v>39813.406799999997</v>
      </c>
    </row>
    <row r="24" spans="1:21" x14ac:dyDescent="0.2">
      <c r="A24" s="30" t="s">
        <v>48</v>
      </c>
      <c r="B24" s="31" t="s">
        <v>41</v>
      </c>
      <c r="C24" s="30">
        <v>54866.429900000003</v>
      </c>
      <c r="D24" s="30">
        <v>2.9999999999999997E-4</v>
      </c>
      <c r="E24">
        <f t="shared" si="0"/>
        <v>8013.6723332710671</v>
      </c>
      <c r="F24">
        <f t="shared" si="1"/>
        <v>8013.5</v>
      </c>
      <c r="G24">
        <f t="shared" si="2"/>
        <v>4.61250000007567E-2</v>
      </c>
      <c r="J24">
        <f>+G24</f>
        <v>4.61250000007567E-2</v>
      </c>
      <c r="O24">
        <f t="shared" ca="1" si="3"/>
        <v>4.6546412334610009E-2</v>
      </c>
      <c r="Q24" s="2">
        <f t="shared" si="4"/>
        <v>39847.929900000003</v>
      </c>
    </row>
    <row r="25" spans="1:21" x14ac:dyDescent="0.2">
      <c r="A25" s="30" t="s">
        <v>42</v>
      </c>
      <c r="B25" s="31" t="s">
        <v>43</v>
      </c>
      <c r="C25" s="30">
        <v>55245.828600000001</v>
      </c>
      <c r="D25" s="30">
        <v>8.9999999999999998E-4</v>
      </c>
      <c r="E25">
        <f t="shared" si="0"/>
        <v>9431.1903605454845</v>
      </c>
      <c r="F25">
        <f t="shared" si="1"/>
        <v>9431</v>
      </c>
      <c r="G25">
        <f t="shared" si="2"/>
        <v>5.0949999997101258E-2</v>
      </c>
      <c r="K25">
        <f>+G25</f>
        <v>5.0949999997101258E-2</v>
      </c>
      <c r="O25">
        <f t="shared" ca="1" si="3"/>
        <v>5.492329403137277E-2</v>
      </c>
      <c r="Q25" s="2">
        <f t="shared" si="4"/>
        <v>40227.328600000001</v>
      </c>
    </row>
    <row r="26" spans="1:21" x14ac:dyDescent="0.2">
      <c r="A26" s="30" t="s">
        <v>48</v>
      </c>
      <c r="B26" s="31" t="s">
        <v>41</v>
      </c>
      <c r="C26" s="30">
        <v>55275.411</v>
      </c>
      <c r="D26" s="30">
        <v>1.2999999999999999E-3</v>
      </c>
      <c r="E26">
        <f t="shared" si="0"/>
        <v>9541.7167943209352</v>
      </c>
      <c r="F26">
        <f t="shared" si="1"/>
        <v>9541.5</v>
      </c>
      <c r="G26">
        <f t="shared" si="2"/>
        <v>5.8024999998451676E-2</v>
      </c>
      <c r="J26">
        <f>+G26</f>
        <v>5.8024999998451676E-2</v>
      </c>
      <c r="O26">
        <f t="shared" ca="1" si="3"/>
        <v>5.5576306678633641E-2</v>
      </c>
      <c r="Q26" s="2">
        <f t="shared" si="4"/>
        <v>40256.911</v>
      </c>
    </row>
    <row r="27" spans="1:21" x14ac:dyDescent="0.2">
      <c r="A27" s="30" t="s">
        <v>48</v>
      </c>
      <c r="B27" s="31" t="s">
        <v>43</v>
      </c>
      <c r="C27" s="30">
        <v>55295.347900000001</v>
      </c>
      <c r="D27" s="30">
        <v>1E-3</v>
      </c>
      <c r="E27">
        <f t="shared" si="0"/>
        <v>9616.2054922473344</v>
      </c>
      <c r="F27">
        <f t="shared" si="1"/>
        <v>9616</v>
      </c>
      <c r="G27">
        <f t="shared" si="2"/>
        <v>5.5000000000291038E-2</v>
      </c>
      <c r="J27">
        <f>+G27</f>
        <v>5.5000000000291038E-2</v>
      </c>
      <c r="O27">
        <f t="shared" ca="1" si="3"/>
        <v>5.6016573124071968E-2</v>
      </c>
      <c r="Q27" s="2">
        <f t="shared" si="4"/>
        <v>40276.847900000001</v>
      </c>
    </row>
    <row r="28" spans="1:21" x14ac:dyDescent="0.2">
      <c r="A28" s="30" t="s">
        <v>48</v>
      </c>
      <c r="B28" s="31" t="s">
        <v>41</v>
      </c>
      <c r="C28" s="30">
        <v>55295.483999999997</v>
      </c>
      <c r="D28" s="30">
        <v>8.9999999999999998E-4</v>
      </c>
      <c r="E28">
        <f t="shared" si="0"/>
        <v>9616.7139921539147</v>
      </c>
      <c r="F28">
        <f t="shared" si="1"/>
        <v>9616.5</v>
      </c>
      <c r="G28">
        <f t="shared" si="2"/>
        <v>5.7274999991932418E-2</v>
      </c>
      <c r="J28">
        <f>+G28</f>
        <v>5.7274999991932418E-2</v>
      </c>
      <c r="O28">
        <f t="shared" ca="1" si="3"/>
        <v>5.6019527932430611E-2</v>
      </c>
      <c r="Q28" s="2">
        <f t="shared" si="4"/>
        <v>40276.983999999997</v>
      </c>
    </row>
    <row r="29" spans="1:21" x14ac:dyDescent="0.2">
      <c r="A29" s="32" t="s">
        <v>46</v>
      </c>
      <c r="B29" s="33"/>
      <c r="C29" s="29">
        <v>55523.925999999999</v>
      </c>
      <c r="D29" s="29">
        <v>2.0000000000000001E-4</v>
      </c>
      <c r="E29">
        <f t="shared" si="0"/>
        <v>10470.224173360724</v>
      </c>
      <c r="F29">
        <f t="shared" si="1"/>
        <v>10470</v>
      </c>
      <c r="G29">
        <f t="shared" si="2"/>
        <v>5.9999999997671694E-2</v>
      </c>
      <c r="K29">
        <f>+G29</f>
        <v>5.9999999997671694E-2</v>
      </c>
      <c r="O29">
        <f t="shared" ca="1" si="3"/>
        <v>6.1063385800640149E-2</v>
      </c>
      <c r="Q29" s="2">
        <f t="shared" si="4"/>
        <v>40505.425999999999</v>
      </c>
    </row>
    <row r="30" spans="1:21" x14ac:dyDescent="0.2">
      <c r="A30" s="30" t="s">
        <v>49</v>
      </c>
      <c r="B30" s="31" t="s">
        <v>43</v>
      </c>
      <c r="C30" s="30">
        <v>55571.836499999998</v>
      </c>
      <c r="D30" s="30">
        <v>2.9999999999999997E-4</v>
      </c>
      <c r="E30">
        <f t="shared" si="0"/>
        <v>10649.228470016798</v>
      </c>
      <c r="F30">
        <f t="shared" si="1"/>
        <v>10649</v>
      </c>
      <c r="G30">
        <f t="shared" si="2"/>
        <v>6.1149999994086102E-2</v>
      </c>
      <c r="K30">
        <f>+G30</f>
        <v>6.1149999994086102E-2</v>
      </c>
      <c r="O30">
        <f t="shared" ca="1" si="3"/>
        <v>6.2121207193035585E-2</v>
      </c>
      <c r="Q30" s="2">
        <f t="shared" si="4"/>
        <v>40553.336499999998</v>
      </c>
    </row>
    <row r="31" spans="1:21" x14ac:dyDescent="0.2">
      <c r="A31" s="30" t="s">
        <v>49</v>
      </c>
      <c r="B31" s="31" t="s">
        <v>41</v>
      </c>
      <c r="C31" s="30">
        <v>55571.97</v>
      </c>
      <c r="D31" s="30">
        <v>2.9999999999999997E-4</v>
      </c>
      <c r="E31">
        <f t="shared" si="0"/>
        <v>10649.727255744441</v>
      </c>
      <c r="F31">
        <f t="shared" si="1"/>
        <v>10649.5</v>
      </c>
      <c r="G31">
        <f t="shared" si="2"/>
        <v>6.0825000000477303E-2</v>
      </c>
      <c r="K31">
        <f>+G31</f>
        <v>6.0825000000477303E-2</v>
      </c>
      <c r="O31">
        <f t="shared" ca="1" si="3"/>
        <v>6.2124162001394229E-2</v>
      </c>
      <c r="Q31" s="2">
        <f t="shared" si="4"/>
        <v>40553.47</v>
      </c>
    </row>
    <row r="32" spans="1:21" x14ac:dyDescent="0.2">
      <c r="A32" t="s">
        <v>161</v>
      </c>
      <c r="B32" t="s">
        <v>41</v>
      </c>
      <c r="C32" s="10">
        <v>55627.376199999999</v>
      </c>
      <c r="D32" s="10" t="s">
        <v>65</v>
      </c>
      <c r="E32">
        <f t="shared" si="0"/>
        <v>10856.737156734531</v>
      </c>
      <c r="F32" s="34">
        <f>ROUND(2*E32,0)/2-0.5</f>
        <v>10856</v>
      </c>
      <c r="O32">
        <f t="shared" ca="1" si="3"/>
        <v>6.334449785351523E-2</v>
      </c>
      <c r="Q32" s="2">
        <f t="shared" si="4"/>
        <v>40608.876199999999</v>
      </c>
      <c r="U32">
        <f>+C32-(C$7+F32*C$8)</f>
        <v>0.19729999999981374</v>
      </c>
    </row>
    <row r="33" spans="1:17" x14ac:dyDescent="0.2">
      <c r="A33" s="30" t="s">
        <v>49</v>
      </c>
      <c r="B33" s="31" t="s">
        <v>43</v>
      </c>
      <c r="C33" s="30">
        <v>55667.657599999999</v>
      </c>
      <c r="D33" s="30">
        <v>4.0000000000000002E-4</v>
      </c>
      <c r="E33">
        <f t="shared" si="0"/>
        <v>11007.237436951231</v>
      </c>
      <c r="F33">
        <f>ROUND(2*E33,0)/2</f>
        <v>11007</v>
      </c>
      <c r="G33">
        <f t="shared" ref="G33:G45" si="5">+C33-(C$7+F33*C$8)</f>
        <v>6.3549999998940621E-2</v>
      </c>
      <c r="K33">
        <f>+G33</f>
        <v>6.3549999998940621E-2</v>
      </c>
      <c r="O33">
        <f t="shared" ca="1" si="3"/>
        <v>6.4236849977826457E-2</v>
      </c>
      <c r="Q33" s="2">
        <f t="shared" si="4"/>
        <v>40649.157599999999</v>
      </c>
    </row>
    <row r="34" spans="1:17" x14ac:dyDescent="0.2">
      <c r="A34" s="29" t="s">
        <v>50</v>
      </c>
      <c r="B34" s="28" t="s">
        <v>43</v>
      </c>
      <c r="C34" s="29">
        <v>56000.618999999999</v>
      </c>
      <c r="D34" s="29">
        <v>4.0000000000000001E-3</v>
      </c>
      <c r="E34">
        <f t="shared" si="0"/>
        <v>12251.25537082009</v>
      </c>
      <c r="F34" s="34">
        <f t="shared" ref="F34:F45" si="6">ROUND(2*E34,0)/2-0.5</f>
        <v>12251</v>
      </c>
      <c r="G34">
        <f t="shared" si="5"/>
        <v>6.8349999994097743E-2</v>
      </c>
      <c r="K34">
        <f>+G34</f>
        <v>6.8349999994097743E-2</v>
      </c>
      <c r="O34">
        <f t="shared" ca="1" si="3"/>
        <v>7.1588413174138901E-2</v>
      </c>
      <c r="Q34" s="2">
        <f t="shared" si="4"/>
        <v>40982.118999999999</v>
      </c>
    </row>
    <row r="35" spans="1:17" x14ac:dyDescent="0.2">
      <c r="A35" s="29" t="s">
        <v>50</v>
      </c>
      <c r="B35" s="28" t="s">
        <v>41</v>
      </c>
      <c r="C35" s="29">
        <v>56000.7575</v>
      </c>
      <c r="D35" s="29">
        <v>6.9999999999999999E-4</v>
      </c>
      <c r="E35">
        <f t="shared" si="0"/>
        <v>12251.772837661118</v>
      </c>
      <c r="F35" s="34">
        <f t="shared" si="6"/>
        <v>12251.5</v>
      </c>
      <c r="G35">
        <f t="shared" si="5"/>
        <v>7.30249999978696E-2</v>
      </c>
      <c r="K35">
        <f>+G35</f>
        <v>7.30249999978696E-2</v>
      </c>
      <c r="O35">
        <f t="shared" ca="1" si="3"/>
        <v>7.1591367982497545E-2</v>
      </c>
      <c r="Q35" s="2">
        <f t="shared" si="4"/>
        <v>40982.2575</v>
      </c>
    </row>
    <row r="36" spans="1:17" x14ac:dyDescent="0.2">
      <c r="A36" s="35" t="s">
        <v>51</v>
      </c>
      <c r="B36" s="33"/>
      <c r="C36" s="29">
        <v>56355.667800000003</v>
      </c>
      <c r="D36" s="29">
        <v>2.0000000000000001E-4</v>
      </c>
      <c r="E36">
        <f t="shared" si="0"/>
        <v>13577.796749486275</v>
      </c>
      <c r="F36" s="34">
        <f t="shared" si="6"/>
        <v>13577.5</v>
      </c>
      <c r="G36">
        <f t="shared" si="5"/>
        <v>7.9425000003539026E-2</v>
      </c>
      <c r="K36">
        <f>+G36</f>
        <v>7.9425000003539026E-2</v>
      </c>
      <c r="O36">
        <f t="shared" ca="1" si="3"/>
        <v>7.9427519749628001E-2</v>
      </c>
      <c r="Q36" s="2">
        <f t="shared" si="4"/>
        <v>41337.167800000003</v>
      </c>
    </row>
    <row r="37" spans="1:17" x14ac:dyDescent="0.2">
      <c r="A37" s="36" t="s">
        <v>52</v>
      </c>
      <c r="B37" s="37" t="s">
        <v>43</v>
      </c>
      <c r="C37" s="38">
        <v>56643.531300000002</v>
      </c>
      <c r="D37" s="39">
        <v>1E-4</v>
      </c>
      <c r="E37">
        <f t="shared" si="0"/>
        <v>14653.318886605644</v>
      </c>
      <c r="F37" s="34">
        <f t="shared" si="6"/>
        <v>14653</v>
      </c>
      <c r="G37">
        <f t="shared" si="5"/>
        <v>8.5350000001199078E-2</v>
      </c>
      <c r="J37">
        <f>+G37</f>
        <v>8.5350000001199078E-2</v>
      </c>
      <c r="O37">
        <f t="shared" ca="1" si="3"/>
        <v>8.5783312529076575E-2</v>
      </c>
      <c r="Q37" s="2">
        <f t="shared" si="4"/>
        <v>41625.031300000002</v>
      </c>
    </row>
    <row r="38" spans="1:17" x14ac:dyDescent="0.2">
      <c r="A38" s="35" t="s">
        <v>54</v>
      </c>
      <c r="B38" s="33"/>
      <c r="C38" s="29">
        <v>56677.790999999997</v>
      </c>
      <c r="D38" s="29">
        <v>2.0000000000000001E-4</v>
      </c>
      <c r="E38">
        <f t="shared" si="0"/>
        <v>14781.320754716966</v>
      </c>
      <c r="F38" s="34">
        <f t="shared" si="6"/>
        <v>14781</v>
      </c>
      <c r="G38">
        <f t="shared" si="5"/>
        <v>8.5849999995843973E-2</v>
      </c>
      <c r="K38">
        <f>+G38</f>
        <v>8.5849999995843973E-2</v>
      </c>
      <c r="O38">
        <f t="shared" ca="1" si="3"/>
        <v>8.6539743468890068E-2</v>
      </c>
      <c r="Q38" s="2">
        <f t="shared" si="4"/>
        <v>41659.290999999997</v>
      </c>
    </row>
    <row r="39" spans="1:17" x14ac:dyDescent="0.2">
      <c r="A39" s="39" t="s">
        <v>53</v>
      </c>
      <c r="B39" s="37" t="s">
        <v>43</v>
      </c>
      <c r="C39" s="39">
        <v>56743.367899999997</v>
      </c>
      <c r="D39" s="39">
        <v>1.1000000000000001E-3</v>
      </c>
      <c r="E39">
        <f t="shared" si="0"/>
        <v>15026.330655707065</v>
      </c>
      <c r="F39" s="34">
        <f t="shared" si="6"/>
        <v>15026</v>
      </c>
      <c r="G39">
        <f t="shared" si="5"/>
        <v>8.849999999802094E-2</v>
      </c>
      <c r="J39">
        <f>+G39</f>
        <v>8.849999999802094E-2</v>
      </c>
      <c r="O39">
        <f t="shared" ca="1" si="3"/>
        <v>8.7987599564626845E-2</v>
      </c>
      <c r="Q39" s="2">
        <f t="shared" si="4"/>
        <v>41724.867899999997</v>
      </c>
    </row>
    <row r="40" spans="1:17" x14ac:dyDescent="0.2">
      <c r="A40" s="39" t="s">
        <v>53</v>
      </c>
      <c r="B40" s="37" t="s">
        <v>43</v>
      </c>
      <c r="C40" s="39">
        <v>56743.5003</v>
      </c>
      <c r="D40" s="39">
        <v>1.1000000000000001E-3</v>
      </c>
      <c r="E40">
        <f t="shared" si="0"/>
        <v>15026.825331589756</v>
      </c>
      <c r="F40" s="34">
        <f t="shared" si="6"/>
        <v>15026.5</v>
      </c>
      <c r="G40">
        <f t="shared" si="5"/>
        <v>8.707499999582069E-2</v>
      </c>
      <c r="J40">
        <f>+G40</f>
        <v>8.707499999582069E-2</v>
      </c>
      <c r="O40">
        <f t="shared" ca="1" si="3"/>
        <v>8.7990554372985488E-2</v>
      </c>
      <c r="Q40" s="2">
        <f t="shared" si="4"/>
        <v>41725.0003</v>
      </c>
    </row>
    <row r="41" spans="1:17" x14ac:dyDescent="0.2">
      <c r="A41" s="54" t="s">
        <v>1</v>
      </c>
      <c r="B41" s="55" t="s">
        <v>43</v>
      </c>
      <c r="C41" s="56">
        <v>57414.381800000003</v>
      </c>
      <c r="D41" s="56">
        <v>5.0000000000000001E-4</v>
      </c>
      <c r="E41">
        <f t="shared" si="0"/>
        <v>17533.388006725207</v>
      </c>
      <c r="F41" s="34">
        <f t="shared" si="6"/>
        <v>17533</v>
      </c>
      <c r="G41">
        <f t="shared" si="5"/>
        <v>0.10384999999951106</v>
      </c>
      <c r="K41">
        <f>+G41</f>
        <v>0.10384999999951106</v>
      </c>
      <c r="O41">
        <f t="shared" ca="1" si="3"/>
        <v>0.10280300867488028</v>
      </c>
      <c r="Q41" s="2">
        <f t="shared" si="4"/>
        <v>42395.881800000003</v>
      </c>
    </row>
    <row r="42" spans="1:17" x14ac:dyDescent="0.2">
      <c r="A42" s="54" t="s">
        <v>1</v>
      </c>
      <c r="B42" s="55" t="s">
        <v>43</v>
      </c>
      <c r="C42" s="56">
        <v>57414.5167</v>
      </c>
      <c r="D42" s="56">
        <v>6.9999999999999999E-4</v>
      </c>
      <c r="E42">
        <f t="shared" si="0"/>
        <v>17533.892023164575</v>
      </c>
      <c r="F42" s="34">
        <f t="shared" si="6"/>
        <v>17533.5</v>
      </c>
      <c r="G42">
        <f t="shared" si="5"/>
        <v>0.10492499999963911</v>
      </c>
      <c r="K42">
        <f>+G42</f>
        <v>0.10492499999963911</v>
      </c>
      <c r="O42">
        <f t="shared" ca="1" si="3"/>
        <v>0.10280596348323892</v>
      </c>
      <c r="Q42" s="2">
        <f t="shared" si="4"/>
        <v>42396.0167</v>
      </c>
    </row>
    <row r="43" spans="1:17" x14ac:dyDescent="0.2">
      <c r="A43" s="57" t="s">
        <v>0</v>
      </c>
      <c r="B43" s="58" t="s">
        <v>43</v>
      </c>
      <c r="C43" s="57">
        <v>58139.193200000096</v>
      </c>
      <c r="D43" s="57" t="s">
        <v>16</v>
      </c>
      <c r="E43">
        <f t="shared" si="0"/>
        <v>20241.444797310272</v>
      </c>
      <c r="F43" s="34">
        <f t="shared" si="6"/>
        <v>20241</v>
      </c>
      <c r="G43">
        <f t="shared" si="5"/>
        <v>0.11905000009573996</v>
      </c>
      <c r="K43">
        <f>+G43</f>
        <v>0.11905000009573996</v>
      </c>
      <c r="O43">
        <f t="shared" ca="1" si="3"/>
        <v>0.11880625074530959</v>
      </c>
      <c r="Q43" s="2">
        <f t="shared" si="4"/>
        <v>43120.693200000096</v>
      </c>
    </row>
    <row r="44" spans="1:17" x14ac:dyDescent="0.2">
      <c r="A44" s="57" t="s">
        <v>0</v>
      </c>
      <c r="B44" s="58" t="s">
        <v>41</v>
      </c>
      <c r="C44" s="57">
        <v>58139.327200000174</v>
      </c>
      <c r="D44" s="57" t="s">
        <v>16</v>
      </c>
      <c r="E44">
        <f t="shared" si="0"/>
        <v>20241.945451149535</v>
      </c>
      <c r="F44" s="34">
        <f t="shared" si="6"/>
        <v>20241.5</v>
      </c>
      <c r="G44">
        <f t="shared" si="5"/>
        <v>0.11922500017681159</v>
      </c>
      <c r="K44">
        <f>+G44</f>
        <v>0.11922500017681159</v>
      </c>
      <c r="O44">
        <f t="shared" ca="1" si="3"/>
        <v>0.11880920555366824</v>
      </c>
      <c r="Q44" s="2">
        <f t="shared" si="4"/>
        <v>43120.827200000174</v>
      </c>
    </row>
    <row r="45" spans="1:17" x14ac:dyDescent="0.2">
      <c r="A45" s="5" t="s">
        <v>163</v>
      </c>
      <c r="C45" s="10">
        <v>58559.68</v>
      </c>
      <c r="D45" s="10">
        <v>2E-3</v>
      </c>
      <c r="E45">
        <f t="shared" si="0"/>
        <v>21812.477115636088</v>
      </c>
      <c r="F45" s="34">
        <f t="shared" si="6"/>
        <v>21812</v>
      </c>
      <c r="G45">
        <f t="shared" si="5"/>
        <v>0.12769999999727588</v>
      </c>
      <c r="K45">
        <f>+G45</f>
        <v>0.12769999999727588</v>
      </c>
      <c r="O45">
        <f t="shared" ca="1" si="3"/>
        <v>0.1280902586081768</v>
      </c>
      <c r="Q45" s="2">
        <f t="shared" si="4"/>
        <v>43541.18</v>
      </c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1439" r:id="rId1" display="http://vsolj.cetus-net.org/bulletin.html"/>
    <hyperlink ref="H64517" r:id="rId2" display="http://vsolj.cetus-net.org/bulletin.html"/>
    <hyperlink ref="H64510" r:id="rId3" display="https://www.aavso.org/ejaavso"/>
    <hyperlink ref="I64517" r:id="rId4" display="http://vsolj.cetus-net.org/bulletin.html"/>
    <hyperlink ref="AQ58168" r:id="rId5" display="http://cdsbib.u-strasbg.fr/cgi-bin/cdsbib?1990RMxAA..21..381G"/>
    <hyperlink ref="H64514" r:id="rId6" display="https://www.aavso.org/ejaavso"/>
    <hyperlink ref="AP5532" r:id="rId7" display="http://cdsbib.u-strasbg.fr/cgi-bin/cdsbib?1990RMxAA..21..381G"/>
    <hyperlink ref="AP5535" r:id="rId8" display="http://cdsbib.u-strasbg.fr/cgi-bin/cdsbib?1990RMxAA..21..381G"/>
    <hyperlink ref="AP5533" r:id="rId9" display="http://cdsbib.u-strasbg.fr/cgi-bin/cdsbib?1990RMxAA..21..381G"/>
    <hyperlink ref="AP5517" r:id="rId10" display="http://cdsbib.u-strasbg.fr/cgi-bin/cdsbib?1990RMxAA..21..381G"/>
    <hyperlink ref="AQ5746" r:id="rId11" display="http://cdsbib.u-strasbg.fr/cgi-bin/cdsbib?1990RMxAA..21..381G"/>
    <hyperlink ref="AQ5750" r:id="rId12" display="http://cdsbib.u-strasbg.fr/cgi-bin/cdsbib?1990RMxAA..21..381G"/>
    <hyperlink ref="AQ65430" r:id="rId13" display="http://cdsbib.u-strasbg.fr/cgi-bin/cdsbib?1990RMxAA..21..381G"/>
    <hyperlink ref="I2638" r:id="rId14" display="http://vsolj.cetus-net.org/bulletin.html"/>
    <hyperlink ref="H2638" r:id="rId15" display="http://vsolj.cetus-net.org/bulletin.html"/>
    <hyperlink ref="AQ555" r:id="rId16" display="http://cdsbib.u-strasbg.fr/cgi-bin/cdsbib?1990RMxAA..21..381G"/>
    <hyperlink ref="AQ554" r:id="rId17" display="http://cdsbib.u-strasbg.fr/cgi-bin/cdsbib?1990RMxAA..21..381G"/>
    <hyperlink ref="AP3808" r:id="rId18" display="http://cdsbib.u-strasbg.fr/cgi-bin/cdsbib?1990RMxAA..21..381G"/>
    <hyperlink ref="AP3826" r:id="rId19" display="http://cdsbib.u-strasbg.fr/cgi-bin/cdsbib?1990RMxAA..21..381G"/>
    <hyperlink ref="AP3827" r:id="rId20" display="http://cdsbib.u-strasbg.fr/cgi-bin/cdsbib?1990RMxAA..21..381G"/>
    <hyperlink ref="AP3823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5"/>
  <sheetViews>
    <sheetView topLeftCell="A6" workbookViewId="0">
      <selection activeCell="A29" sqref="A29:D2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55</v>
      </c>
      <c r="I1" s="41" t="s">
        <v>56</v>
      </c>
      <c r="J1" s="42" t="s">
        <v>57</v>
      </c>
    </row>
    <row r="2" spans="1:16" x14ac:dyDescent="0.2">
      <c r="I2" s="43" t="s">
        <v>58</v>
      </c>
      <c r="J2" s="44" t="s">
        <v>59</v>
      </c>
    </row>
    <row r="3" spans="1:16" x14ac:dyDescent="0.2">
      <c r="A3" s="45" t="s">
        <v>60</v>
      </c>
      <c r="I3" s="43" t="s">
        <v>61</v>
      </c>
      <c r="J3" s="44" t="s">
        <v>62</v>
      </c>
    </row>
    <row r="4" spans="1:16" x14ac:dyDescent="0.2">
      <c r="I4" s="43" t="s">
        <v>63</v>
      </c>
      <c r="J4" s="44" t="s">
        <v>62</v>
      </c>
    </row>
    <row r="5" spans="1:16" ht="13.5" thickBot="1" x14ac:dyDescent="0.25">
      <c r="I5" s="46" t="s">
        <v>64</v>
      </c>
      <c r="J5" s="47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29" si="0">P11</f>
        <v>BAVM 209 </v>
      </c>
      <c r="B11" s="3" t="str">
        <f t="shared" ref="B11:B29" si="1">IF(H11=INT(H11),"I","II")</f>
        <v>I</v>
      </c>
      <c r="C11" s="10">
        <f t="shared" ref="C11:C29" si="2">1*G11</f>
        <v>54500.412400000001</v>
      </c>
      <c r="D11" s="12" t="str">
        <f t="shared" ref="D11:D29" si="3">VLOOKUP(F11,I$1:J$5,2,FALSE)</f>
        <v>vis</v>
      </c>
      <c r="E11" s="48">
        <f>VLOOKUP(C11,Active!C$21:E$973,3,FALSE)</f>
        <v>6646.1494489071529</v>
      </c>
      <c r="F11" s="3" t="s">
        <v>64</v>
      </c>
      <c r="G11" s="12" t="str">
        <f t="shared" ref="G11:G29" si="4">MID(I11,3,LEN(I11)-3)</f>
        <v>54500.4124</v>
      </c>
      <c r="H11" s="10">
        <f t="shared" ref="H11:H29" si="5">1*K11</f>
        <v>-5605</v>
      </c>
      <c r="I11" s="49" t="s">
        <v>66</v>
      </c>
      <c r="J11" s="50" t="s">
        <v>67</v>
      </c>
      <c r="K11" s="49">
        <v>-5605</v>
      </c>
      <c r="L11" s="49" t="s">
        <v>68</v>
      </c>
      <c r="M11" s="50" t="s">
        <v>69</v>
      </c>
      <c r="N11" s="50" t="s">
        <v>70</v>
      </c>
      <c r="O11" s="51" t="s">
        <v>71</v>
      </c>
      <c r="P11" s="52" t="s">
        <v>72</v>
      </c>
    </row>
    <row r="12" spans="1:16" ht="12.75" customHeight="1" thickBot="1" x14ac:dyDescent="0.25">
      <c r="A12" s="10" t="str">
        <f t="shared" si="0"/>
        <v>IBVS 5871 </v>
      </c>
      <c r="B12" s="3" t="str">
        <f t="shared" si="1"/>
        <v>II</v>
      </c>
      <c r="C12" s="10">
        <f t="shared" si="2"/>
        <v>54831.906799999997</v>
      </c>
      <c r="D12" s="12" t="str">
        <f t="shared" si="3"/>
        <v>vis</v>
      </c>
      <c r="E12" s="48">
        <f>VLOOKUP(C12,Active!C$21:E$973,3,FALSE)</f>
        <v>7884.6863441060914</v>
      </c>
      <c r="F12" s="3" t="s">
        <v>64</v>
      </c>
      <c r="G12" s="12" t="str">
        <f t="shared" si="4"/>
        <v>54831.9068</v>
      </c>
      <c r="H12" s="10">
        <f t="shared" si="5"/>
        <v>-4366.5</v>
      </c>
      <c r="I12" s="49" t="s">
        <v>73</v>
      </c>
      <c r="J12" s="50" t="s">
        <v>74</v>
      </c>
      <c r="K12" s="49" t="s">
        <v>75</v>
      </c>
      <c r="L12" s="49" t="s">
        <v>76</v>
      </c>
      <c r="M12" s="50" t="s">
        <v>69</v>
      </c>
      <c r="N12" s="50" t="s">
        <v>64</v>
      </c>
      <c r="O12" s="51" t="s">
        <v>77</v>
      </c>
      <c r="P12" s="52" t="s">
        <v>78</v>
      </c>
    </row>
    <row r="13" spans="1:16" ht="12.75" customHeight="1" thickBot="1" x14ac:dyDescent="0.25">
      <c r="A13" s="10" t="str">
        <f t="shared" si="0"/>
        <v>BAVM 214 </v>
      </c>
      <c r="B13" s="3" t="str">
        <f t="shared" si="1"/>
        <v>II</v>
      </c>
      <c r="C13" s="10">
        <f t="shared" si="2"/>
        <v>54866.429900000003</v>
      </c>
      <c r="D13" s="12" t="str">
        <f t="shared" si="3"/>
        <v>vis</v>
      </c>
      <c r="E13" s="48">
        <f>VLOOKUP(C13,Active!C$21:E$973,3,FALSE)</f>
        <v>8013.6723332710671</v>
      </c>
      <c r="F13" s="3" t="s">
        <v>64</v>
      </c>
      <c r="G13" s="12" t="str">
        <f t="shared" si="4"/>
        <v>54866.4299</v>
      </c>
      <c r="H13" s="10">
        <f t="shared" si="5"/>
        <v>-4237.5</v>
      </c>
      <c r="I13" s="49" t="s">
        <v>79</v>
      </c>
      <c r="J13" s="50" t="s">
        <v>80</v>
      </c>
      <c r="K13" s="49" t="s">
        <v>81</v>
      </c>
      <c r="L13" s="49" t="s">
        <v>82</v>
      </c>
      <c r="M13" s="50" t="s">
        <v>69</v>
      </c>
      <c r="N13" s="50" t="s">
        <v>70</v>
      </c>
      <c r="O13" s="51" t="s">
        <v>71</v>
      </c>
      <c r="P13" s="52" t="s">
        <v>83</v>
      </c>
    </row>
    <row r="14" spans="1:16" ht="12.75" customHeight="1" thickBot="1" x14ac:dyDescent="0.25">
      <c r="A14" s="10" t="str">
        <f t="shared" si="0"/>
        <v>IBVS 5945 </v>
      </c>
      <c r="B14" s="3" t="str">
        <f t="shared" si="1"/>
        <v>I</v>
      </c>
      <c r="C14" s="10">
        <f t="shared" si="2"/>
        <v>55245.828600000001</v>
      </c>
      <c r="D14" s="12" t="str">
        <f t="shared" si="3"/>
        <v>vis</v>
      </c>
      <c r="E14" s="48">
        <f>VLOOKUP(C14,Active!C$21:E$973,3,FALSE)</f>
        <v>9431.1903605454845</v>
      </c>
      <c r="F14" s="3" t="s">
        <v>64</v>
      </c>
      <c r="G14" s="12" t="str">
        <f t="shared" si="4"/>
        <v>55245.8286</v>
      </c>
      <c r="H14" s="10">
        <f t="shared" si="5"/>
        <v>-2820</v>
      </c>
      <c r="I14" s="49" t="s">
        <v>84</v>
      </c>
      <c r="J14" s="50" t="s">
        <v>85</v>
      </c>
      <c r="K14" s="49" t="s">
        <v>86</v>
      </c>
      <c r="L14" s="49" t="s">
        <v>87</v>
      </c>
      <c r="M14" s="50" t="s">
        <v>69</v>
      </c>
      <c r="N14" s="50" t="s">
        <v>64</v>
      </c>
      <c r="O14" s="51" t="s">
        <v>77</v>
      </c>
      <c r="P14" s="52" t="s">
        <v>88</v>
      </c>
    </row>
    <row r="15" spans="1:16" ht="12.75" customHeight="1" thickBot="1" x14ac:dyDescent="0.25">
      <c r="A15" s="10" t="str">
        <f t="shared" si="0"/>
        <v>BAVM 214 </v>
      </c>
      <c r="B15" s="3" t="str">
        <f t="shared" si="1"/>
        <v>II</v>
      </c>
      <c r="C15" s="10">
        <f t="shared" si="2"/>
        <v>55275.411</v>
      </c>
      <c r="D15" s="12" t="str">
        <f t="shared" si="3"/>
        <v>vis</v>
      </c>
      <c r="E15" s="48">
        <f>VLOOKUP(C15,Active!C$21:E$973,3,FALSE)</f>
        <v>9541.7167943209352</v>
      </c>
      <c r="F15" s="3" t="s">
        <v>64</v>
      </c>
      <c r="G15" s="12" t="str">
        <f t="shared" si="4"/>
        <v>55275.4110</v>
      </c>
      <c r="H15" s="10">
        <f t="shared" si="5"/>
        <v>-2709.5</v>
      </c>
      <c r="I15" s="49" t="s">
        <v>89</v>
      </c>
      <c r="J15" s="50" t="s">
        <v>90</v>
      </c>
      <c r="K15" s="49" t="s">
        <v>91</v>
      </c>
      <c r="L15" s="49" t="s">
        <v>92</v>
      </c>
      <c r="M15" s="50" t="s">
        <v>69</v>
      </c>
      <c r="N15" s="50" t="s">
        <v>70</v>
      </c>
      <c r="O15" s="51" t="s">
        <v>93</v>
      </c>
      <c r="P15" s="52" t="s">
        <v>83</v>
      </c>
    </row>
    <row r="16" spans="1:16" ht="12.75" customHeight="1" thickBot="1" x14ac:dyDescent="0.25">
      <c r="A16" s="10" t="str">
        <f t="shared" si="0"/>
        <v>BAVM 214 </v>
      </c>
      <c r="B16" s="3" t="str">
        <f t="shared" si="1"/>
        <v>I</v>
      </c>
      <c r="C16" s="10">
        <f t="shared" si="2"/>
        <v>55295.347900000001</v>
      </c>
      <c r="D16" s="12" t="str">
        <f t="shared" si="3"/>
        <v>vis</v>
      </c>
      <c r="E16" s="48">
        <f>VLOOKUP(C16,Active!C$21:E$973,3,FALSE)</f>
        <v>9616.2054922473344</v>
      </c>
      <c r="F16" s="3" t="s">
        <v>64</v>
      </c>
      <c r="G16" s="12" t="str">
        <f t="shared" si="4"/>
        <v>55295.3479</v>
      </c>
      <c r="H16" s="10">
        <f t="shared" si="5"/>
        <v>-2635</v>
      </c>
      <c r="I16" s="49" t="s">
        <v>94</v>
      </c>
      <c r="J16" s="50" t="s">
        <v>95</v>
      </c>
      <c r="K16" s="49" t="s">
        <v>96</v>
      </c>
      <c r="L16" s="49" t="s">
        <v>97</v>
      </c>
      <c r="M16" s="50" t="s">
        <v>69</v>
      </c>
      <c r="N16" s="50" t="s">
        <v>70</v>
      </c>
      <c r="O16" s="51" t="s">
        <v>93</v>
      </c>
      <c r="P16" s="52" t="s">
        <v>83</v>
      </c>
    </row>
    <row r="17" spans="1:16" ht="12.75" customHeight="1" thickBot="1" x14ac:dyDescent="0.25">
      <c r="A17" s="10" t="str">
        <f t="shared" si="0"/>
        <v>BAVM 214 </v>
      </c>
      <c r="B17" s="3" t="str">
        <f t="shared" si="1"/>
        <v>II</v>
      </c>
      <c r="C17" s="10">
        <f t="shared" si="2"/>
        <v>55295.483999999997</v>
      </c>
      <c r="D17" s="12" t="str">
        <f t="shared" si="3"/>
        <v>vis</v>
      </c>
      <c r="E17" s="48">
        <f>VLOOKUP(C17,Active!C$21:E$973,3,FALSE)</f>
        <v>9616.7139921539147</v>
      </c>
      <c r="F17" s="3" t="s">
        <v>64</v>
      </c>
      <c r="G17" s="12" t="str">
        <f t="shared" si="4"/>
        <v>55295.4840</v>
      </c>
      <c r="H17" s="10">
        <f t="shared" si="5"/>
        <v>-2634.5</v>
      </c>
      <c r="I17" s="49" t="s">
        <v>98</v>
      </c>
      <c r="J17" s="50" t="s">
        <v>99</v>
      </c>
      <c r="K17" s="49" t="s">
        <v>100</v>
      </c>
      <c r="L17" s="49" t="s">
        <v>68</v>
      </c>
      <c r="M17" s="50" t="s">
        <v>69</v>
      </c>
      <c r="N17" s="50" t="s">
        <v>70</v>
      </c>
      <c r="O17" s="51" t="s">
        <v>93</v>
      </c>
      <c r="P17" s="52" t="s">
        <v>83</v>
      </c>
    </row>
    <row r="18" spans="1:16" ht="12.75" customHeight="1" thickBot="1" x14ac:dyDescent="0.25">
      <c r="A18" s="10" t="str">
        <f t="shared" si="0"/>
        <v>IBVS 5966 </v>
      </c>
      <c r="B18" s="3" t="str">
        <f t="shared" si="1"/>
        <v>I</v>
      </c>
      <c r="C18" s="10">
        <f t="shared" si="2"/>
        <v>55523.925999999999</v>
      </c>
      <c r="D18" s="12" t="str">
        <f t="shared" si="3"/>
        <v>vis</v>
      </c>
      <c r="E18" s="48">
        <f>VLOOKUP(C18,Active!C$21:E$973,3,FALSE)</f>
        <v>10470.224173360724</v>
      </c>
      <c r="F18" s="3" t="s">
        <v>64</v>
      </c>
      <c r="G18" s="12" t="str">
        <f t="shared" si="4"/>
        <v>55523.926</v>
      </c>
      <c r="H18" s="10">
        <f t="shared" si="5"/>
        <v>-1781</v>
      </c>
      <c r="I18" s="49" t="s">
        <v>101</v>
      </c>
      <c r="J18" s="50" t="s">
        <v>102</v>
      </c>
      <c r="K18" s="49" t="s">
        <v>103</v>
      </c>
      <c r="L18" s="49" t="s">
        <v>104</v>
      </c>
      <c r="M18" s="50" t="s">
        <v>69</v>
      </c>
      <c r="N18" s="50" t="s">
        <v>105</v>
      </c>
      <c r="O18" s="51" t="s">
        <v>106</v>
      </c>
      <c r="P18" s="52" t="s">
        <v>107</v>
      </c>
    </row>
    <row r="19" spans="1:16" ht="12.75" customHeight="1" thickBot="1" x14ac:dyDescent="0.25">
      <c r="A19" s="10" t="str">
        <f t="shared" si="0"/>
        <v>IBVS 5992 </v>
      </c>
      <c r="B19" s="3" t="str">
        <f t="shared" si="1"/>
        <v>I</v>
      </c>
      <c r="C19" s="10">
        <f t="shared" si="2"/>
        <v>55571.836499999998</v>
      </c>
      <c r="D19" s="12" t="str">
        <f t="shared" si="3"/>
        <v>vis</v>
      </c>
      <c r="E19" s="48">
        <f>VLOOKUP(C19,Active!C$21:E$973,3,FALSE)</f>
        <v>10649.228470016798</v>
      </c>
      <c r="F19" s="3" t="s">
        <v>64</v>
      </c>
      <c r="G19" s="12" t="str">
        <f t="shared" si="4"/>
        <v>55571.8365</v>
      </c>
      <c r="H19" s="10">
        <f t="shared" si="5"/>
        <v>-1602</v>
      </c>
      <c r="I19" s="49" t="s">
        <v>108</v>
      </c>
      <c r="J19" s="50" t="s">
        <v>109</v>
      </c>
      <c r="K19" s="49" t="s">
        <v>110</v>
      </c>
      <c r="L19" s="49" t="s">
        <v>111</v>
      </c>
      <c r="M19" s="50" t="s">
        <v>69</v>
      </c>
      <c r="N19" s="50" t="s">
        <v>64</v>
      </c>
      <c r="O19" s="51" t="s">
        <v>77</v>
      </c>
      <c r="P19" s="52" t="s">
        <v>112</v>
      </c>
    </row>
    <row r="20" spans="1:16" ht="12.75" customHeight="1" thickBot="1" x14ac:dyDescent="0.25">
      <c r="A20" s="10" t="str">
        <f t="shared" si="0"/>
        <v>IBVS 5992 </v>
      </c>
      <c r="B20" s="3" t="str">
        <f t="shared" si="1"/>
        <v>II</v>
      </c>
      <c r="C20" s="10">
        <f t="shared" si="2"/>
        <v>55571.97</v>
      </c>
      <c r="D20" s="12" t="str">
        <f t="shared" si="3"/>
        <v>vis</v>
      </c>
      <c r="E20" s="48">
        <f>VLOOKUP(C20,Active!C$21:E$973,3,FALSE)</f>
        <v>10649.727255744441</v>
      </c>
      <c r="F20" s="3" t="s">
        <v>64</v>
      </c>
      <c r="G20" s="12" t="str">
        <f t="shared" si="4"/>
        <v>55571.9700</v>
      </c>
      <c r="H20" s="10">
        <f t="shared" si="5"/>
        <v>-1601.5</v>
      </c>
      <c r="I20" s="49" t="s">
        <v>113</v>
      </c>
      <c r="J20" s="50" t="s">
        <v>114</v>
      </c>
      <c r="K20" s="49" t="s">
        <v>115</v>
      </c>
      <c r="L20" s="49" t="s">
        <v>116</v>
      </c>
      <c r="M20" s="50" t="s">
        <v>69</v>
      </c>
      <c r="N20" s="50" t="s">
        <v>64</v>
      </c>
      <c r="O20" s="51" t="s">
        <v>77</v>
      </c>
      <c r="P20" s="52" t="s">
        <v>112</v>
      </c>
    </row>
    <row r="21" spans="1:16" ht="12.75" customHeight="1" thickBot="1" x14ac:dyDescent="0.25">
      <c r="A21" s="10" t="str">
        <f t="shared" si="0"/>
        <v>IBVS 5992 </v>
      </c>
      <c r="B21" s="3" t="str">
        <f t="shared" si="1"/>
        <v>I</v>
      </c>
      <c r="C21" s="10">
        <f t="shared" si="2"/>
        <v>55667.657599999999</v>
      </c>
      <c r="D21" s="12" t="str">
        <f t="shared" si="3"/>
        <v>vis</v>
      </c>
      <c r="E21" s="48">
        <f>VLOOKUP(C21,Active!C$21:E$973,3,FALSE)</f>
        <v>11007.237436951231</v>
      </c>
      <c r="F21" s="3" t="s">
        <v>64</v>
      </c>
      <c r="G21" s="12" t="str">
        <f t="shared" si="4"/>
        <v>55667.6576</v>
      </c>
      <c r="H21" s="10">
        <f t="shared" si="5"/>
        <v>-1244</v>
      </c>
      <c r="I21" s="49" t="s">
        <v>123</v>
      </c>
      <c r="J21" s="50" t="s">
        <v>124</v>
      </c>
      <c r="K21" s="49" t="s">
        <v>125</v>
      </c>
      <c r="L21" s="49" t="s">
        <v>82</v>
      </c>
      <c r="M21" s="50" t="s">
        <v>69</v>
      </c>
      <c r="N21" s="50" t="s">
        <v>64</v>
      </c>
      <c r="O21" s="51" t="s">
        <v>77</v>
      </c>
      <c r="P21" s="52" t="s">
        <v>112</v>
      </c>
    </row>
    <row r="22" spans="1:16" ht="12.75" customHeight="1" thickBot="1" x14ac:dyDescent="0.25">
      <c r="A22" s="10" t="str">
        <f t="shared" si="0"/>
        <v>IBVS 6029 </v>
      </c>
      <c r="B22" s="3" t="str">
        <f t="shared" si="1"/>
        <v>I</v>
      </c>
      <c r="C22" s="10">
        <f t="shared" si="2"/>
        <v>56000.618999999999</v>
      </c>
      <c r="D22" s="12" t="str">
        <f t="shared" si="3"/>
        <v>vis</v>
      </c>
      <c r="E22" s="48">
        <f>VLOOKUP(C22,Active!C$21:E$973,3,FALSE)</f>
        <v>12251.25537082009</v>
      </c>
      <c r="F22" s="3" t="s">
        <v>64</v>
      </c>
      <c r="G22" s="12" t="str">
        <f t="shared" si="4"/>
        <v>56000.619</v>
      </c>
      <c r="H22" s="10">
        <f t="shared" si="5"/>
        <v>0</v>
      </c>
      <c r="I22" s="49" t="s">
        <v>126</v>
      </c>
      <c r="J22" s="50" t="s">
        <v>127</v>
      </c>
      <c r="K22" s="49" t="s">
        <v>128</v>
      </c>
      <c r="L22" s="49" t="s">
        <v>129</v>
      </c>
      <c r="M22" s="50" t="s">
        <v>69</v>
      </c>
      <c r="N22" s="50" t="s">
        <v>64</v>
      </c>
      <c r="O22" s="51" t="s">
        <v>77</v>
      </c>
      <c r="P22" s="52" t="s">
        <v>130</v>
      </c>
    </row>
    <row r="23" spans="1:16" ht="12.75" customHeight="1" thickBot="1" x14ac:dyDescent="0.25">
      <c r="A23" s="10" t="str">
        <f t="shared" si="0"/>
        <v>IBVS 6029 </v>
      </c>
      <c r="B23" s="3" t="str">
        <f t="shared" si="1"/>
        <v>II</v>
      </c>
      <c r="C23" s="10">
        <f t="shared" si="2"/>
        <v>56000.7575</v>
      </c>
      <c r="D23" s="12" t="str">
        <f t="shared" si="3"/>
        <v>vis</v>
      </c>
      <c r="E23" s="48">
        <f>VLOOKUP(C23,Active!C$21:E$973,3,FALSE)</f>
        <v>12251.772837661118</v>
      </c>
      <c r="F23" s="3" t="s">
        <v>64</v>
      </c>
      <c r="G23" s="12" t="str">
        <f t="shared" si="4"/>
        <v>56000.7575</v>
      </c>
      <c r="H23" s="10">
        <f t="shared" si="5"/>
        <v>0.5</v>
      </c>
      <c r="I23" s="49" t="s">
        <v>131</v>
      </c>
      <c r="J23" s="50" t="s">
        <v>132</v>
      </c>
      <c r="K23" s="49" t="s">
        <v>133</v>
      </c>
      <c r="L23" s="49" t="s">
        <v>134</v>
      </c>
      <c r="M23" s="50" t="s">
        <v>69</v>
      </c>
      <c r="N23" s="50" t="s">
        <v>64</v>
      </c>
      <c r="O23" s="51" t="s">
        <v>77</v>
      </c>
      <c r="P23" s="52" t="s">
        <v>130</v>
      </c>
    </row>
    <row r="24" spans="1:16" ht="12.75" customHeight="1" thickBot="1" x14ac:dyDescent="0.25">
      <c r="A24" s="10" t="str">
        <f t="shared" si="0"/>
        <v>IBVS 6092 </v>
      </c>
      <c r="B24" s="3" t="str">
        <f t="shared" si="1"/>
        <v>II</v>
      </c>
      <c r="C24" s="10">
        <f t="shared" si="2"/>
        <v>56355.667800000003</v>
      </c>
      <c r="D24" s="12" t="str">
        <f t="shared" si="3"/>
        <v>vis</v>
      </c>
      <c r="E24" s="48">
        <f>VLOOKUP(C24,Active!C$21:E$973,3,FALSE)</f>
        <v>13577.796749486275</v>
      </c>
      <c r="F24" s="3" t="s">
        <v>64</v>
      </c>
      <c r="G24" s="12" t="str">
        <f t="shared" si="4"/>
        <v>56355.6678</v>
      </c>
      <c r="H24" s="10">
        <f t="shared" si="5"/>
        <v>1326.5</v>
      </c>
      <c r="I24" s="49" t="s">
        <v>135</v>
      </c>
      <c r="J24" s="50" t="s">
        <v>136</v>
      </c>
      <c r="K24" s="49" t="s">
        <v>137</v>
      </c>
      <c r="L24" s="49" t="s">
        <v>138</v>
      </c>
      <c r="M24" s="50" t="s">
        <v>69</v>
      </c>
      <c r="N24" s="50" t="s">
        <v>56</v>
      </c>
      <c r="O24" s="51" t="s">
        <v>106</v>
      </c>
      <c r="P24" s="52" t="s">
        <v>139</v>
      </c>
    </row>
    <row r="25" spans="1:16" ht="12.75" customHeight="1" thickBot="1" x14ac:dyDescent="0.25">
      <c r="A25" s="10" t="str">
        <f t="shared" si="0"/>
        <v>BAVM 234 </v>
      </c>
      <c r="B25" s="3" t="str">
        <f t="shared" si="1"/>
        <v>I</v>
      </c>
      <c r="C25" s="10">
        <f t="shared" si="2"/>
        <v>56643.531300000002</v>
      </c>
      <c r="D25" s="12" t="str">
        <f t="shared" si="3"/>
        <v>vis</v>
      </c>
      <c r="E25" s="48">
        <f>VLOOKUP(C25,Active!C$21:E$973,3,FALSE)</f>
        <v>14653.318886605644</v>
      </c>
      <c r="F25" s="3" t="s">
        <v>64</v>
      </c>
      <c r="G25" s="12" t="str">
        <f t="shared" si="4"/>
        <v>56643.5313</v>
      </c>
      <c r="H25" s="10">
        <f t="shared" si="5"/>
        <v>2402</v>
      </c>
      <c r="I25" s="49" t="s">
        <v>140</v>
      </c>
      <c r="J25" s="50" t="s">
        <v>141</v>
      </c>
      <c r="K25" s="49" t="s">
        <v>142</v>
      </c>
      <c r="L25" s="49" t="s">
        <v>143</v>
      </c>
      <c r="M25" s="50" t="s">
        <v>69</v>
      </c>
      <c r="N25" s="50" t="s">
        <v>144</v>
      </c>
      <c r="O25" s="51" t="s">
        <v>145</v>
      </c>
      <c r="P25" s="52" t="s">
        <v>146</v>
      </c>
    </row>
    <row r="26" spans="1:16" ht="12.75" customHeight="1" thickBot="1" x14ac:dyDescent="0.25">
      <c r="A26" s="10" t="str">
        <f t="shared" si="0"/>
        <v>IBVS 6131 </v>
      </c>
      <c r="B26" s="3" t="str">
        <f t="shared" si="1"/>
        <v>I</v>
      </c>
      <c r="C26" s="10">
        <f t="shared" si="2"/>
        <v>56677.790999999997</v>
      </c>
      <c r="D26" s="12" t="str">
        <f t="shared" si="3"/>
        <v>vis</v>
      </c>
      <c r="E26" s="48">
        <f>VLOOKUP(C26,Active!C$21:E$973,3,FALSE)</f>
        <v>14781.320754716966</v>
      </c>
      <c r="F26" s="3" t="s">
        <v>64</v>
      </c>
      <c r="G26" s="12" t="str">
        <f t="shared" si="4"/>
        <v>56677.791</v>
      </c>
      <c r="H26" s="10">
        <f t="shared" si="5"/>
        <v>2530</v>
      </c>
      <c r="I26" s="49" t="s">
        <v>147</v>
      </c>
      <c r="J26" s="50" t="s">
        <v>148</v>
      </c>
      <c r="K26" s="49" t="s">
        <v>149</v>
      </c>
      <c r="L26" s="49" t="s">
        <v>150</v>
      </c>
      <c r="M26" s="50" t="s">
        <v>69</v>
      </c>
      <c r="N26" s="50" t="s">
        <v>56</v>
      </c>
      <c r="O26" s="51" t="s">
        <v>106</v>
      </c>
      <c r="P26" s="52" t="s">
        <v>151</v>
      </c>
    </row>
    <row r="27" spans="1:16" ht="12.75" customHeight="1" thickBot="1" x14ac:dyDescent="0.25">
      <c r="A27" s="10" t="str">
        <f t="shared" si="0"/>
        <v>BAVM 238 </v>
      </c>
      <c r="B27" s="3" t="str">
        <f t="shared" si="1"/>
        <v>I</v>
      </c>
      <c r="C27" s="10">
        <f t="shared" si="2"/>
        <v>56743.367899999997</v>
      </c>
      <c r="D27" s="12" t="str">
        <f t="shared" si="3"/>
        <v>vis</v>
      </c>
      <c r="E27" s="48">
        <f>VLOOKUP(C27,Active!C$21:E$973,3,FALSE)</f>
        <v>15026.330655707065</v>
      </c>
      <c r="F27" s="3" t="s">
        <v>64</v>
      </c>
      <c r="G27" s="12" t="str">
        <f t="shared" si="4"/>
        <v>56743.3679</v>
      </c>
      <c r="H27" s="10">
        <f t="shared" si="5"/>
        <v>2775</v>
      </c>
      <c r="I27" s="49" t="s">
        <v>152</v>
      </c>
      <c r="J27" s="50" t="s">
        <v>153</v>
      </c>
      <c r="K27" s="49" t="s">
        <v>154</v>
      </c>
      <c r="L27" s="49" t="s">
        <v>155</v>
      </c>
      <c r="M27" s="50" t="s">
        <v>69</v>
      </c>
      <c r="N27" s="50" t="s">
        <v>70</v>
      </c>
      <c r="O27" s="51" t="s">
        <v>93</v>
      </c>
      <c r="P27" s="52" t="s">
        <v>156</v>
      </c>
    </row>
    <row r="28" spans="1:16" ht="12.75" customHeight="1" thickBot="1" x14ac:dyDescent="0.25">
      <c r="A28" s="10" t="str">
        <f t="shared" si="0"/>
        <v>BAVM 238 </v>
      </c>
      <c r="B28" s="3" t="str">
        <f t="shared" si="1"/>
        <v>II</v>
      </c>
      <c r="C28" s="10">
        <f t="shared" si="2"/>
        <v>56743.5003</v>
      </c>
      <c r="D28" s="12" t="str">
        <f t="shared" si="3"/>
        <v>vis</v>
      </c>
      <c r="E28" s="48">
        <f>VLOOKUP(C28,Active!C$21:E$973,3,FALSE)</f>
        <v>15026.825331589756</v>
      </c>
      <c r="F28" s="3" t="s">
        <v>64</v>
      </c>
      <c r="G28" s="12" t="str">
        <f t="shared" si="4"/>
        <v>56743.5003</v>
      </c>
      <c r="H28" s="10">
        <f t="shared" si="5"/>
        <v>2775.5</v>
      </c>
      <c r="I28" s="49" t="s">
        <v>157</v>
      </c>
      <c r="J28" s="50" t="s">
        <v>158</v>
      </c>
      <c r="K28" s="49" t="s">
        <v>159</v>
      </c>
      <c r="L28" s="49" t="s">
        <v>160</v>
      </c>
      <c r="M28" s="50" t="s">
        <v>69</v>
      </c>
      <c r="N28" s="50" t="s">
        <v>70</v>
      </c>
      <c r="O28" s="51" t="s">
        <v>93</v>
      </c>
      <c r="P28" s="52" t="s">
        <v>156</v>
      </c>
    </row>
    <row r="29" spans="1:16" ht="12.75" customHeight="1" thickBot="1" x14ac:dyDescent="0.25">
      <c r="A29" s="10" t="str">
        <f t="shared" si="0"/>
        <v>BAVM 225 </v>
      </c>
      <c r="B29" s="3" t="str">
        <f t="shared" si="1"/>
        <v>II</v>
      </c>
      <c r="C29" s="10">
        <f t="shared" si="2"/>
        <v>55627.376199999999</v>
      </c>
      <c r="D29" s="12" t="str">
        <f t="shared" si="3"/>
        <v>vis</v>
      </c>
      <c r="E29" s="48">
        <f>VLOOKUP(C29,Active!C$21:E$973,3,FALSE)</f>
        <v>10856.737156734531</v>
      </c>
      <c r="F29" s="3" t="s">
        <v>64</v>
      </c>
      <c r="G29" s="12" t="str">
        <f t="shared" si="4"/>
        <v>55627.3762</v>
      </c>
      <c r="H29" s="10">
        <f t="shared" si="5"/>
        <v>-1394.5</v>
      </c>
      <c r="I29" s="49" t="s">
        <v>117</v>
      </c>
      <c r="J29" s="50" t="s">
        <v>118</v>
      </c>
      <c r="K29" s="49" t="s">
        <v>119</v>
      </c>
      <c r="L29" s="49" t="s">
        <v>120</v>
      </c>
      <c r="M29" s="50" t="s">
        <v>69</v>
      </c>
      <c r="N29" s="50" t="s">
        <v>70</v>
      </c>
      <c r="O29" s="51" t="s">
        <v>121</v>
      </c>
      <c r="P29" s="52" t="s">
        <v>122</v>
      </c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E36" s="48"/>
      <c r="F36" s="3"/>
    </row>
    <row r="37" spans="2:6" x14ac:dyDescent="0.2">
      <c r="B37" s="3"/>
      <c r="E37" s="48"/>
      <c r="F37" s="3"/>
    </row>
    <row r="38" spans="2:6" x14ac:dyDescent="0.2">
      <c r="B38" s="3"/>
      <c r="E38" s="48"/>
      <c r="F38" s="3"/>
    </row>
    <row r="39" spans="2:6" x14ac:dyDescent="0.2">
      <c r="B39" s="3"/>
      <c r="E39" s="48"/>
      <c r="F39" s="3"/>
    </row>
    <row r="40" spans="2:6" x14ac:dyDescent="0.2">
      <c r="B40" s="3"/>
      <c r="E40" s="48"/>
      <c r="F40" s="3"/>
    </row>
    <row r="41" spans="2:6" x14ac:dyDescent="0.2">
      <c r="B41" s="3"/>
      <c r="E41" s="48"/>
      <c r="F41" s="3"/>
    </row>
    <row r="42" spans="2:6" x14ac:dyDescent="0.2">
      <c r="B42" s="3"/>
      <c r="E42" s="48"/>
      <c r="F42" s="3"/>
    </row>
    <row r="43" spans="2:6" x14ac:dyDescent="0.2">
      <c r="B43" s="3"/>
      <c r="E43" s="48"/>
      <c r="F43" s="3"/>
    </row>
    <row r="44" spans="2:6" x14ac:dyDescent="0.2">
      <c r="B44" s="3"/>
      <c r="E44" s="48"/>
      <c r="F44" s="3"/>
    </row>
    <row r="45" spans="2:6" x14ac:dyDescent="0.2">
      <c r="B45" s="3"/>
      <c r="E45" s="48"/>
      <c r="F45" s="3"/>
    </row>
    <row r="46" spans="2:6" x14ac:dyDescent="0.2">
      <c r="B46" s="3"/>
      <c r="E46" s="48"/>
      <c r="F46" s="3"/>
    </row>
    <row r="47" spans="2:6" x14ac:dyDescent="0.2">
      <c r="B47" s="3"/>
      <c r="E47" s="48"/>
      <c r="F47" s="3"/>
    </row>
    <row r="48" spans="2:6" x14ac:dyDescent="0.2">
      <c r="B48" s="3"/>
      <c r="E48" s="48"/>
      <c r="F48" s="3"/>
    </row>
    <row r="49" spans="2:6" x14ac:dyDescent="0.2">
      <c r="B49" s="3"/>
      <c r="E49" s="48"/>
      <c r="F49" s="3"/>
    </row>
    <row r="50" spans="2:6" x14ac:dyDescent="0.2">
      <c r="B50" s="3"/>
      <c r="E50" s="48"/>
      <c r="F50" s="3"/>
    </row>
    <row r="51" spans="2:6" x14ac:dyDescent="0.2">
      <c r="B51" s="3"/>
      <c r="E51" s="48"/>
      <c r="F51" s="3"/>
    </row>
    <row r="52" spans="2:6" x14ac:dyDescent="0.2">
      <c r="B52" s="3"/>
      <c r="E52" s="48"/>
      <c r="F52" s="3"/>
    </row>
    <row r="53" spans="2:6" x14ac:dyDescent="0.2">
      <c r="B53" s="3"/>
      <c r="E53" s="48"/>
      <c r="F53" s="3"/>
    </row>
    <row r="54" spans="2:6" x14ac:dyDescent="0.2">
      <c r="B54" s="3"/>
      <c r="E54" s="48"/>
      <c r="F54" s="3"/>
    </row>
    <row r="55" spans="2:6" x14ac:dyDescent="0.2">
      <c r="B55" s="3"/>
      <c r="E55" s="48"/>
      <c r="F55" s="3"/>
    </row>
    <row r="56" spans="2:6" x14ac:dyDescent="0.2">
      <c r="B56" s="3"/>
      <c r="E56" s="48"/>
      <c r="F56" s="3"/>
    </row>
    <row r="57" spans="2:6" x14ac:dyDescent="0.2">
      <c r="B57" s="3"/>
      <c r="E57" s="48"/>
      <c r="F57" s="3"/>
    </row>
    <row r="58" spans="2:6" x14ac:dyDescent="0.2">
      <c r="B58" s="3"/>
      <c r="E58" s="48"/>
      <c r="F58" s="3"/>
    </row>
    <row r="59" spans="2:6" x14ac:dyDescent="0.2">
      <c r="B59" s="3"/>
      <c r="E59" s="48"/>
      <c r="F59" s="3"/>
    </row>
    <row r="60" spans="2:6" x14ac:dyDescent="0.2">
      <c r="B60" s="3"/>
      <c r="E60" s="48"/>
      <c r="F60" s="3"/>
    </row>
    <row r="61" spans="2:6" x14ac:dyDescent="0.2">
      <c r="B61" s="3"/>
      <c r="E61" s="48"/>
      <c r="F61" s="3"/>
    </row>
    <row r="62" spans="2:6" x14ac:dyDescent="0.2">
      <c r="B62" s="3"/>
      <c r="E62" s="48"/>
      <c r="F62" s="3"/>
    </row>
    <row r="63" spans="2:6" x14ac:dyDescent="0.2">
      <c r="B63" s="3"/>
      <c r="E63" s="48"/>
      <c r="F63" s="3"/>
    </row>
    <row r="64" spans="2:6" x14ac:dyDescent="0.2">
      <c r="B64" s="3"/>
      <c r="E64" s="48"/>
      <c r="F64" s="3"/>
    </row>
    <row r="65" spans="2:6" x14ac:dyDescent="0.2">
      <c r="B65" s="3"/>
      <c r="E65" s="48"/>
      <c r="F65" s="3"/>
    </row>
    <row r="66" spans="2:6" x14ac:dyDescent="0.2">
      <c r="B66" s="3"/>
      <c r="E66" s="48"/>
      <c r="F66" s="3"/>
    </row>
    <row r="67" spans="2:6" x14ac:dyDescent="0.2">
      <c r="B67" s="3"/>
      <c r="E67" s="48"/>
      <c r="F67" s="3"/>
    </row>
    <row r="68" spans="2:6" x14ac:dyDescent="0.2">
      <c r="B68" s="3"/>
      <c r="E68" s="48"/>
      <c r="F68" s="3"/>
    </row>
    <row r="69" spans="2:6" x14ac:dyDescent="0.2">
      <c r="B69" s="3"/>
      <c r="E69" s="48"/>
      <c r="F69" s="3"/>
    </row>
    <row r="70" spans="2:6" x14ac:dyDescent="0.2">
      <c r="B70" s="3"/>
      <c r="E70" s="48"/>
      <c r="F70" s="3"/>
    </row>
    <row r="71" spans="2:6" x14ac:dyDescent="0.2">
      <c r="B71" s="3"/>
      <c r="E71" s="48"/>
      <c r="F71" s="3"/>
    </row>
    <row r="72" spans="2:6" x14ac:dyDescent="0.2">
      <c r="B72" s="3"/>
      <c r="E72" s="48"/>
      <c r="F72" s="3"/>
    </row>
    <row r="73" spans="2:6" x14ac:dyDescent="0.2">
      <c r="B73" s="3"/>
      <c r="E73" s="48"/>
      <c r="F73" s="3"/>
    </row>
    <row r="74" spans="2:6" x14ac:dyDescent="0.2">
      <c r="B74" s="3"/>
      <c r="E74" s="48"/>
      <c r="F74" s="3"/>
    </row>
    <row r="75" spans="2:6" x14ac:dyDescent="0.2">
      <c r="B75" s="3"/>
      <c r="E75" s="48"/>
      <c r="F75" s="3"/>
    </row>
    <row r="76" spans="2:6" x14ac:dyDescent="0.2">
      <c r="B76" s="3"/>
      <c r="E76" s="48"/>
      <c r="F76" s="3"/>
    </row>
    <row r="77" spans="2:6" x14ac:dyDescent="0.2">
      <c r="B77" s="3"/>
      <c r="E77" s="48"/>
      <c r="F77" s="3"/>
    </row>
    <row r="78" spans="2:6" x14ac:dyDescent="0.2">
      <c r="B78" s="3"/>
      <c r="E78" s="48"/>
      <c r="F78" s="3"/>
    </row>
    <row r="79" spans="2:6" x14ac:dyDescent="0.2">
      <c r="B79" s="3"/>
      <c r="E79" s="48"/>
      <c r="F79" s="3"/>
    </row>
    <row r="80" spans="2:6" x14ac:dyDescent="0.2">
      <c r="B80" s="3"/>
      <c r="E80" s="48"/>
      <c r="F80" s="3"/>
    </row>
    <row r="81" spans="2:6" x14ac:dyDescent="0.2">
      <c r="B81" s="3"/>
      <c r="E81" s="48"/>
      <c r="F81" s="3"/>
    </row>
    <row r="82" spans="2:6" x14ac:dyDescent="0.2">
      <c r="B82" s="3"/>
      <c r="E82" s="48"/>
      <c r="F82" s="3"/>
    </row>
    <row r="83" spans="2:6" x14ac:dyDescent="0.2">
      <c r="B83" s="3"/>
      <c r="E83" s="48"/>
      <c r="F83" s="3"/>
    </row>
    <row r="84" spans="2:6" x14ac:dyDescent="0.2">
      <c r="B84" s="3"/>
      <c r="E84" s="48"/>
      <c r="F84" s="3"/>
    </row>
    <row r="85" spans="2:6" x14ac:dyDescent="0.2">
      <c r="B85" s="3"/>
      <c r="E85" s="48"/>
      <c r="F85" s="3"/>
    </row>
    <row r="86" spans="2:6" x14ac:dyDescent="0.2">
      <c r="B86" s="3"/>
      <c r="E86" s="48"/>
      <c r="F86" s="3"/>
    </row>
    <row r="87" spans="2:6" x14ac:dyDescent="0.2">
      <c r="B87" s="3"/>
      <c r="E87" s="48"/>
      <c r="F87" s="3"/>
    </row>
    <row r="88" spans="2:6" x14ac:dyDescent="0.2">
      <c r="B88" s="3"/>
      <c r="E88" s="48"/>
      <c r="F88" s="3"/>
    </row>
    <row r="89" spans="2:6" x14ac:dyDescent="0.2">
      <c r="B89" s="3"/>
      <c r="E89" s="48"/>
      <c r="F89" s="3"/>
    </row>
    <row r="90" spans="2:6" x14ac:dyDescent="0.2">
      <c r="B90" s="3"/>
      <c r="E90" s="48"/>
      <c r="F90" s="3"/>
    </row>
    <row r="91" spans="2:6" x14ac:dyDescent="0.2">
      <c r="B91" s="3"/>
      <c r="E91" s="48"/>
      <c r="F91" s="3"/>
    </row>
    <row r="92" spans="2:6" x14ac:dyDescent="0.2">
      <c r="B92" s="3"/>
      <c r="E92" s="48"/>
      <c r="F92" s="3"/>
    </row>
    <row r="93" spans="2:6" x14ac:dyDescent="0.2">
      <c r="B93" s="3"/>
      <c r="E93" s="48"/>
      <c r="F93" s="3"/>
    </row>
    <row r="94" spans="2:6" x14ac:dyDescent="0.2">
      <c r="B94" s="3"/>
      <c r="E94" s="48"/>
      <c r="F94" s="3"/>
    </row>
    <row r="95" spans="2:6" x14ac:dyDescent="0.2">
      <c r="B95" s="3"/>
      <c r="E95" s="48"/>
      <c r="F95" s="3"/>
    </row>
    <row r="96" spans="2:6" x14ac:dyDescent="0.2">
      <c r="B96" s="3"/>
      <c r="E96" s="48"/>
      <c r="F96" s="3"/>
    </row>
    <row r="97" spans="2:6" x14ac:dyDescent="0.2">
      <c r="B97" s="3"/>
      <c r="E97" s="48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</sheetData>
  <phoneticPr fontId="8" type="noConversion"/>
  <hyperlinks>
    <hyperlink ref="P11" r:id="rId1" display="http://www.bav-astro.de/sfs/BAVM_link.php?BAVMnr=209"/>
    <hyperlink ref="P12" r:id="rId2" display="http://www.konkoly.hu/cgi-bin/IBVS?5871"/>
    <hyperlink ref="P13" r:id="rId3" display="http://www.bav-astro.de/sfs/BAVM_link.php?BAVMnr=214"/>
    <hyperlink ref="P14" r:id="rId4" display="http://www.konkoly.hu/cgi-bin/IBVS?5945"/>
    <hyperlink ref="P15" r:id="rId5" display="http://www.bav-astro.de/sfs/BAVM_link.php?BAVMnr=214"/>
    <hyperlink ref="P16" r:id="rId6" display="http://www.bav-astro.de/sfs/BAVM_link.php?BAVMnr=214"/>
    <hyperlink ref="P17" r:id="rId7" display="http://www.bav-astro.de/sfs/BAVM_link.php?BAVMnr=214"/>
    <hyperlink ref="P18" r:id="rId8" display="http://www.konkoly.hu/cgi-bin/IBVS?5966"/>
    <hyperlink ref="P19" r:id="rId9" display="http://www.konkoly.hu/cgi-bin/IBVS?5992"/>
    <hyperlink ref="P20" r:id="rId10" display="http://www.konkoly.hu/cgi-bin/IBVS?5992"/>
    <hyperlink ref="P29" r:id="rId11" display="http://www.bav-astro.de/sfs/BAVM_link.php?BAVMnr=225"/>
    <hyperlink ref="P21" r:id="rId12" display="http://www.konkoly.hu/cgi-bin/IBVS?5992"/>
    <hyperlink ref="P22" r:id="rId13" display="http://www.konkoly.hu/cgi-bin/IBVS?6029"/>
    <hyperlink ref="P23" r:id="rId14" display="http://www.konkoly.hu/cgi-bin/IBVS?6029"/>
    <hyperlink ref="P24" r:id="rId15" display="http://www.konkoly.hu/cgi-bin/IBVS?6092"/>
    <hyperlink ref="P25" r:id="rId16" display="http://www.bav-astro.de/sfs/BAVM_link.php?BAVMnr=234"/>
    <hyperlink ref="P26" r:id="rId17" display="http://www.konkoly.hu/cgi-bin/IBVS?6131"/>
    <hyperlink ref="P27" r:id="rId18" display="http://www.bav-astro.de/sfs/BAVM_link.php?BAVMnr=238"/>
    <hyperlink ref="P28" r:id="rId19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2024-01-29T03:46:55Z</dcterms:modified>
</cp:coreProperties>
</file>