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B3FDCE1-945C-4D88-94BA-CD1D4BEBE2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5" i="1"/>
  <c r="F25" i="1" s="1"/>
  <c r="G25" i="1" s="1"/>
  <c r="I25" i="1" s="1"/>
  <c r="Q25" i="1"/>
  <c r="F23" i="1"/>
  <c r="G23" i="1"/>
  <c r="I23" i="1"/>
  <c r="F22" i="1"/>
  <c r="G22" i="1"/>
  <c r="I22" i="1"/>
  <c r="E22" i="1"/>
  <c r="E23" i="1"/>
  <c r="G11" i="1"/>
  <c r="F11" i="1"/>
  <c r="Q22" i="1"/>
  <c r="Q23" i="1"/>
  <c r="C21" i="1"/>
  <c r="E21" i="1"/>
  <c r="F21" i="1"/>
  <c r="G21" i="1"/>
  <c r="H21" i="1"/>
  <c r="A21" i="1"/>
  <c r="H20" i="1"/>
  <c r="E14" i="1"/>
  <c r="E15" i="1" s="1"/>
  <c r="C17" i="1"/>
  <c r="Q21" i="1"/>
  <c r="C11" i="1"/>
  <c r="C12" i="1" l="1"/>
  <c r="C16" i="1" l="1"/>
  <c r="D18" i="1" s="1"/>
  <c r="O25" i="1"/>
  <c r="S25" i="1" s="1"/>
  <c r="O22" i="1"/>
  <c r="S22" i="1" s="1"/>
  <c r="O21" i="1"/>
  <c r="S21" i="1" s="1"/>
  <c r="O24" i="1"/>
  <c r="S24" i="1" s="1"/>
  <c r="O23" i="1"/>
  <c r="S23" i="1" s="1"/>
  <c r="C15" i="1"/>
  <c r="E16" i="1" l="1"/>
  <c r="E17" i="1" s="1"/>
  <c r="C18" i="1"/>
  <c r="S19" i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<sst xmlns="http://schemas.openxmlformats.org/spreadsheetml/2006/main" count="60" uniqueCount="54">
  <si>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</si>
  <si>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</si>
  <si>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</si>
  <si>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</si>
  <si>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</si>
  <si>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</si>
  <si>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</si>
  <si>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</si>
  <si>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</si>
  <si>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</si>
  <si>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</si>
  <si>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</si>
  <si>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</si>
  <si>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</si>
  <si>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</si>
  <si>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</si>
  <si>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</si>
  <si>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</si>
  <si>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</si>
  <si>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</si>
  <si>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</si>
  <si>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</si>
  <si>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</si>
  <si>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</si>
  <si>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</si>
  <si>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</si>
  <si>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</si>
  <si>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</si>
  <si>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</si>
  <si>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</si>
  <si>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</si>
  <si>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</si>
  <si>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</si>
  <si>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</si>
  <si>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</si>
  <si>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</si>
  <si>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</si>
  <si>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</si>
  <si>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</si>
  <si>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</si>
  <si>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</si>
  <si>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</si>
  <si>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G1388-0132</t>
  </si>
  <si>
    <t>G1388-0132_Cnc.xls</t>
  </si>
  <si>
    <t>Cnc</t>
  </si>
  <si>
    <t>VSX</t>
  </si>
  <si>
    <t>IBVS 5992</t>
  </si>
  <si>
    <t>I</t>
  </si>
  <si>
    <t>IBVS 6042</t>
  </si>
  <si>
    <t>VSB, 108</t>
  </si>
  <si>
    <t>II</t>
  </si>
  <si>
    <t>EA / EB</t>
  </si>
  <si>
    <t>NO Cnc / GSC 1388-0132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</si>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</sst>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7" fillId="3" borderId="0" xfId="0" applyFont="1" applyFill="1" applyAlignment="1"/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65" fontId="17" fillId="0" borderId="0" xfId="0" applyNumberFormat="1" applyFont="1" applyAlignment="1" applyProtection="1">
      <alignment vertical="center" wrapText="1"/>
      <protection locked="0"/>
    </xf>
    <xf numFmtId="0" fontId="16" fillId="0" borderId="0" xfId="0" applyFont="1" applyAlignment="1"/>
    <xf numFmtId="0" fontId="18" fillId="0" borderId="0" xfId="0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Cnc - O-C Diagr.</a:t>
            </a:r>
          </a:p>
        </c:rich>
      </c:tx>
      <c:layout>
        <c:manualLayout>
          <c:xMode val="edge"/>
          <c:yMode val="edge"/>
          <c:x val="0.3433583959899749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33807</c:v>
                </c:pt>
                <c:pt idx="2">
                  <c:v>35245</c:v>
                </c:pt>
                <c:pt idx="3">
                  <c:v>42458.5</c:v>
                </c:pt>
                <c:pt idx="4">
                  <c:v>42562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8C-41DF-9C26-F8AD2E5AEC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33807</c:v>
                </c:pt>
                <c:pt idx="2">
                  <c:v>35245</c:v>
                </c:pt>
                <c:pt idx="3">
                  <c:v>42458.5</c:v>
                </c:pt>
                <c:pt idx="4">
                  <c:v>42562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1.7035100001230603</c:v>
                </c:pt>
                <c:pt idx="2">
                  <c:v>1.7774500001250999</c:v>
                </c:pt>
                <c:pt idx="3">
                  <c:v>1.9021549999306444</c:v>
                </c:pt>
                <c:pt idx="4">
                  <c:v>1.9107600001807441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8C-41DF-9C26-F8AD2E5AEC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33807</c:v>
                </c:pt>
                <c:pt idx="2">
                  <c:v>35245</c:v>
                </c:pt>
                <c:pt idx="3">
                  <c:v>42458.5</c:v>
                </c:pt>
                <c:pt idx="4">
                  <c:v>42562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8C-41DF-9C26-F8AD2E5AEC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33807</c:v>
                </c:pt>
                <c:pt idx="2">
                  <c:v>35245</c:v>
                </c:pt>
                <c:pt idx="3">
                  <c:v>42458.5</c:v>
                </c:pt>
                <c:pt idx="4">
                  <c:v>42562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8C-41DF-9C26-F8AD2E5AEC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33807</c:v>
                </c:pt>
                <c:pt idx="2">
                  <c:v>35245</c:v>
                </c:pt>
                <c:pt idx="3">
                  <c:v>42458.5</c:v>
                </c:pt>
                <c:pt idx="4">
                  <c:v>42562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8C-41DF-9C26-F8AD2E5AEC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33807</c:v>
                </c:pt>
                <c:pt idx="2">
                  <c:v>35245</c:v>
                </c:pt>
                <c:pt idx="3">
                  <c:v>42458.5</c:v>
                </c:pt>
                <c:pt idx="4">
                  <c:v>42562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8C-41DF-9C26-F8AD2E5AEC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33807</c:v>
                </c:pt>
                <c:pt idx="2">
                  <c:v>35245</c:v>
                </c:pt>
                <c:pt idx="3">
                  <c:v>42458.5</c:v>
                </c:pt>
                <c:pt idx="4">
                  <c:v>42562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8C-41DF-9C26-F8AD2E5AEC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33807</c:v>
                </c:pt>
                <c:pt idx="2">
                  <c:v>35245</c:v>
                </c:pt>
                <c:pt idx="3">
                  <c:v>42458.5</c:v>
                </c:pt>
                <c:pt idx="4">
                  <c:v>42562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4.1561700536463686E-2</c:v>
                </c:pt>
                <c:pt idx="1">
                  <c:v>1.5964053623643313</c:v>
                </c:pt>
                <c:pt idx="2">
                  <c:v>1.6625415230916503</c:v>
                </c:pt>
                <c:pt idx="3">
                  <c:v>1.9943031332491714</c:v>
                </c:pt>
                <c:pt idx="4">
                  <c:v>1.9990632811179319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8C-41DF-9C26-F8AD2E5AEC7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33807</c:v>
                </c:pt>
                <c:pt idx="2">
                  <c:v>35245</c:v>
                </c:pt>
                <c:pt idx="3">
                  <c:v>42458.5</c:v>
                </c:pt>
                <c:pt idx="4">
                  <c:v>42562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78C-41DF-9C26-F8AD2E5AE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652768"/>
        <c:axId val="1"/>
      </c:scatterChart>
      <c:valAx>
        <c:axId val="548652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652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</xdr:rowOff>
    </xdr:from>
    <xdr:to>
      <xdr:col>17</xdr:col>
      <xdr:colOff>276225</xdr:colOff>
      <xdr:row>18</xdr:row>
      <xdr:rowOff>161926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118397B-0CE4-2349-A6DD-F58C57290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7.71093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2" t="s">
        <v>52</v>
      </c>
      <c r="E1" t="s">
        <v>43</v>
      </c>
    </row>
    <row r="2" spans="1:7" x14ac:dyDescent="0.2">
      <c r="A2" t="s">
        <v>23</v>
      </c>
      <c r="B2" s="41" t="s">
        <v>51</v>
      </c>
      <c r="C2" s="30" t="s">
        <v>41</v>
      </c>
      <c r="D2" s="2" t="s">
        <v>44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43">
        <v>40273.866299999878</v>
      </c>
      <c r="D7" s="29" t="s">
        <v>45</v>
      </c>
    </row>
    <row r="8" spans="1:7" x14ac:dyDescent="0.2">
      <c r="A8" t="s">
        <v>3</v>
      </c>
      <c r="C8" s="43">
        <v>0.45417000000000002</v>
      </c>
      <c r="D8" s="29" t="s">
        <v>45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4.1561700536463686E-2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4.5991766847926983E-5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60338.715577199073</v>
      </c>
    </row>
    <row r="15" spans="1:7" x14ac:dyDescent="0.2">
      <c r="A15" s="11" t="s">
        <v>17</v>
      </c>
      <c r="B15" s="9"/>
      <c r="C15" s="12">
        <f ca="1">(C7+C11)+(C8+C12)*INT(MAX(F21:F3533))</f>
        <v>59606.248903280997</v>
      </c>
      <c r="D15" s="13" t="s">
        <v>38</v>
      </c>
      <c r="E15" s="14">
        <f ca="1">ROUND(2*(E14-$C$7)/$C$8,0)/2+E13</f>
        <v>44180</v>
      </c>
    </row>
    <row r="16" spans="1:7" x14ac:dyDescent="0.2">
      <c r="A16" s="15" t="s">
        <v>4</v>
      </c>
      <c r="B16" s="9"/>
      <c r="C16" s="16">
        <f ca="1">+C8+C12</f>
        <v>0.45421599176684796</v>
      </c>
      <c r="D16" s="13" t="s">
        <v>39</v>
      </c>
      <c r="E16" s="23">
        <f ca="1">ROUND(2*(E14-$C$15)/$C$16,0)/2+E13</f>
        <v>1613.5</v>
      </c>
    </row>
    <row r="17" spans="1:19" ht="13.5" thickBot="1" x14ac:dyDescent="0.25">
      <c r="A17" s="13" t="s">
        <v>29</v>
      </c>
      <c r="B17" s="9"/>
      <c r="C17" s="9">
        <f>COUNT(C21:C2191)</f>
        <v>5</v>
      </c>
      <c r="D17" s="13" t="s">
        <v>33</v>
      </c>
      <c r="E17" s="17">
        <f ca="1">+$C$15+$C$16*E16-15018.5-$C$9/24</f>
        <v>45321.022239330145</v>
      </c>
    </row>
    <row r="18" spans="1:19" ht="14.25" thickTop="1" thickBot="1" x14ac:dyDescent="0.25">
      <c r="A18" s="15" t="s">
        <v>5</v>
      </c>
      <c r="B18" s="9"/>
      <c r="C18" s="18">
        <f ca="1">+C15</f>
        <v>59606.248903280997</v>
      </c>
      <c r="D18" s="19">
        <f ca="1">+C16</f>
        <v>0.45421599176684796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0.10330958858380354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53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40273.866299999878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4.1561700536463686E-2</v>
      </c>
      <c r="Q21" s="1">
        <f>+C21-15018.5</f>
        <v>25255.366299999878</v>
      </c>
      <c r="S21">
        <f ca="1">+(O21-G21)^2</f>
        <v>1.7273749514826859E-3</v>
      </c>
    </row>
    <row r="22" spans="1:19" x14ac:dyDescent="0.2">
      <c r="A22" s="32" t="s">
        <v>46</v>
      </c>
      <c r="B22" s="33" t="s">
        <v>47</v>
      </c>
      <c r="C22" s="32">
        <v>55629.695</v>
      </c>
      <c r="D22" s="32">
        <v>2.0000000000000001E-4</v>
      </c>
      <c r="E22">
        <f>+(C22-C$7)/C$8</f>
        <v>33810.750820177731</v>
      </c>
      <c r="F22" s="37">
        <f>ROUND(2*E22,0)/2-4</f>
        <v>33807</v>
      </c>
      <c r="G22">
        <f>+C22-(C$7+F22*C$8)</f>
        <v>1.7035100001230603</v>
      </c>
      <c r="I22">
        <f>+G22</f>
        <v>1.7035100001230603</v>
      </c>
      <c r="O22">
        <f ca="1">+C$11+C$12*$F22</f>
        <v>1.5964053623643313</v>
      </c>
      <c r="Q22" s="1">
        <f>+C22-15018.5</f>
        <v>40611.195</v>
      </c>
      <c r="S22">
        <f ca="1">+(O22-G22)^2</f>
        <v>1.1471403429428564E-2</v>
      </c>
    </row>
    <row r="23" spans="1:19" x14ac:dyDescent="0.2">
      <c r="A23" s="34" t="s">
        <v>48</v>
      </c>
      <c r="B23" s="35" t="s">
        <v>47</v>
      </c>
      <c r="C23" s="36">
        <v>56282.865400000002</v>
      </c>
      <c r="D23" s="36">
        <v>4.0000000000000002E-4</v>
      </c>
      <c r="E23">
        <f>+(C23-C$7)/C$8</f>
        <v>35248.913622652581</v>
      </c>
      <c r="F23" s="37">
        <f>ROUND(2*E23,0)/2-4</f>
        <v>35245</v>
      </c>
      <c r="G23">
        <f>+C23-(C$7+F23*C$8)</f>
        <v>1.7774500001250999</v>
      </c>
      <c r="I23">
        <f>+G23</f>
        <v>1.7774500001250999</v>
      </c>
      <c r="O23">
        <f ca="1">+C$11+C$12*$F23</f>
        <v>1.6625415230916503</v>
      </c>
      <c r="Q23" s="1">
        <f>+C23-15018.5</f>
        <v>41264.365400000002</v>
      </c>
      <c r="S23">
        <f ca="1">+(O23-G23)^2</f>
        <v>1.3203958094146824E-2</v>
      </c>
    </row>
    <row r="24" spans="1:19" x14ac:dyDescent="0.2">
      <c r="A24" s="38" t="s">
        <v>49</v>
      </c>
      <c r="B24" s="39" t="s">
        <v>47</v>
      </c>
      <c r="C24" s="40">
        <v>59559.145399999805</v>
      </c>
      <c r="D24" s="7"/>
      <c r="E24">
        <f t="shared" ref="E24:E25" si="0">+(C24-C$7)/C$8</f>
        <v>42462.688200453413</v>
      </c>
      <c r="F24" s="41">
        <f t="shared" ref="F24:F25" si="1">ROUND(2*E24,0)/2-4</f>
        <v>42458.5</v>
      </c>
      <c r="G24">
        <f t="shared" ref="G24:G25" si="2">+C24-(C$7+F24*C$8)</f>
        <v>1.9021549999306444</v>
      </c>
      <c r="I24">
        <f t="shared" ref="I24:I25" si="3">+G24</f>
        <v>1.9021549999306444</v>
      </c>
      <c r="O24">
        <f t="shared" ref="O24:O25" ca="1" si="4">+C$11+C$12*$F24</f>
        <v>1.9943031332491714</v>
      </c>
      <c r="Q24" s="1">
        <f t="shared" ref="Q24:Q25" si="5">+C24-15018.5</f>
        <v>44540.645399999805</v>
      </c>
      <c r="S24">
        <f t="shared" ref="S24:S25" ca="1" si="6">+(O24-G24)^2</f>
        <v>8.4912784740890264E-3</v>
      </c>
    </row>
    <row r="25" spans="1:19" x14ac:dyDescent="0.2">
      <c r="A25" s="38" t="s">
        <v>49</v>
      </c>
      <c r="B25" s="39" t="s">
        <v>50</v>
      </c>
      <c r="C25" s="40">
        <v>59606.160600000061</v>
      </c>
      <c r="D25" s="7"/>
      <c r="E25">
        <f t="shared" si="0"/>
        <v>42566.207147103909</v>
      </c>
      <c r="F25" s="41">
        <f t="shared" si="1"/>
        <v>42562</v>
      </c>
      <c r="G25">
        <f t="shared" si="2"/>
        <v>1.9107600001807441</v>
      </c>
      <c r="I25">
        <f t="shared" si="3"/>
        <v>1.9107600001807441</v>
      </c>
      <c r="O25">
        <f t="shared" ca="1" si="4"/>
        <v>1.9990632811179319</v>
      </c>
      <c r="Q25" s="1">
        <f t="shared" si="5"/>
        <v>44587.660600000061</v>
      </c>
      <c r="S25">
        <f t="shared" ca="1" si="6"/>
        <v>7.7974694242719063E-3</v>
      </c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2024-01-29T04:10:25Z</dcterms:modified>
</cp:coreProperties>
</file>