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BB36178-275D-4983-800F-0BB4934290C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31" i="1" l="1"/>
  <c r="Q30" i="1"/>
  <c r="Q29" i="1"/>
  <c r="C9" i="1"/>
  <c r="D9" i="1"/>
  <c r="Q27" i="1"/>
  <c r="Q28" i="1"/>
  <c r="Q25" i="1"/>
  <c r="Q26" i="1"/>
  <c r="F16" i="1"/>
  <c r="F17" i="1" s="1"/>
  <c r="C17" i="1"/>
  <c r="E24" i="1"/>
  <c r="F24" i="1"/>
  <c r="Q24" i="1"/>
  <c r="E22" i="1"/>
  <c r="F22" i="1"/>
  <c r="G22" i="1"/>
  <c r="I22" i="1"/>
  <c r="Q22" i="1"/>
  <c r="Q23" i="1"/>
  <c r="C7" i="1"/>
  <c r="E31" i="1"/>
  <c r="F31" i="1"/>
  <c r="C8" i="1"/>
  <c r="E26" i="1"/>
  <c r="F26" i="1"/>
  <c r="E21" i="1"/>
  <c r="F21" i="1"/>
  <c r="G21" i="1"/>
  <c r="I21" i="1"/>
  <c r="Q21" i="1"/>
  <c r="E30" i="1"/>
  <c r="F30" i="1"/>
  <c r="G30" i="1"/>
  <c r="K30" i="1"/>
  <c r="E27" i="1"/>
  <c r="F27" i="1"/>
  <c r="G27" i="1"/>
  <c r="K27" i="1"/>
  <c r="E29" i="1"/>
  <c r="F29" i="1"/>
  <c r="G29" i="1"/>
  <c r="K29" i="1"/>
  <c r="E25" i="1"/>
  <c r="F25" i="1"/>
  <c r="G25" i="1"/>
  <c r="K25" i="1"/>
  <c r="E23" i="1"/>
  <c r="F23" i="1"/>
  <c r="G23" i="1"/>
  <c r="G24" i="1"/>
  <c r="K24" i="1"/>
  <c r="G31" i="1"/>
  <c r="K31" i="1"/>
  <c r="G26" i="1"/>
  <c r="K26" i="1"/>
  <c r="E28" i="1"/>
  <c r="F28" i="1"/>
  <c r="G28" i="1"/>
  <c r="I28" i="1"/>
  <c r="K23" i="1"/>
  <c r="C12" i="1"/>
  <c r="C11" i="1"/>
  <c r="O27" i="1" l="1"/>
  <c r="O28" i="1"/>
  <c r="O21" i="1"/>
  <c r="O24" i="1"/>
  <c r="O30" i="1"/>
  <c r="O22" i="1"/>
  <c r="O23" i="1"/>
  <c r="C15" i="1"/>
  <c r="O26" i="1"/>
  <c r="O25" i="1"/>
  <c r="O29" i="1"/>
  <c r="O3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<sst xmlns="http://schemas.openxmlformats.org/spreadsheetml/2006/main" count="64" uniqueCount="50">
  <si>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</si>
  <si>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</si>
  <si>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</si>
  <si>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</si>
  <si>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</si>
  <si>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</si>
  <si>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</si>
  <si>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</si>
  <si>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</si>
  <si>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</si>
  <si>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</si>
  <si>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</si>
  <si>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</si>
  <si>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</si>
  <si>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</si>
  <si>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</si>
  <si>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</si>
  <si>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</si>
  <si>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</si>
  <si>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</si>
  <si>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</si>
  <si>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</si>
  <si>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</si>
  <si>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</si>
  <si>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</si>
  <si>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</si>
  <si>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</si>
  <si>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</si>
  <si>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</si>
  <si>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</si>
  <si>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</si>
  <si>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</si>
  <si>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</si>
  <si>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EW/EB</t>
  </si>
  <si>
    <t>IBVS 5600 Eph.</t>
  </si>
  <si>
    <t>IBVS 5600</t>
  </si>
  <si>
    <t>IBVS 5894</t>
  </si>
  <si>
    <t>II</t>
  </si>
  <si>
    <t>IBVS 5945</t>
  </si>
  <si>
    <t>I</t>
  </si>
  <si>
    <t>IBVS 5992</t>
  </si>
  <si>
    <t>Add cycle</t>
  </si>
  <si>
    <t>Old Cycle</t>
  </si>
  <si>
    <t>NN Com / GSC 0880-0055</t>
  </si>
  <si>
    <t>IBVS 6029</t>
  </si>
  <si>
    <t>OEJV 0211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</si>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</sst>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7" applyFont="1"/>
    <xf numFmtId="0" fontId="14" fillId="0" borderId="0" xfId="7" applyFont="1" applyAlignment="1">
      <alignment horizontal="center"/>
    </xf>
    <xf numFmtId="0" fontId="14" fillId="0" borderId="0" xfId="7" applyFont="1" applyAlignment="1">
      <alignment horizontal="left"/>
    </xf>
    <xf numFmtId="0" fontId="0" fillId="2" borderId="0" xfId="0" applyFill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NN Com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  <c:pt idx="2">
                    <c:v>8.9999999999999998E-4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2.2000000000000001E-3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  <c:pt idx="2">
                    <c:v>8.9999999999999998E-4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2.2000000000000001E-3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3622.5</c:v>
                </c:pt>
                <c:pt idx="2">
                  <c:v>3764.5</c:v>
                </c:pt>
                <c:pt idx="3">
                  <c:v>4403</c:v>
                </c:pt>
                <c:pt idx="4">
                  <c:v>4883.5</c:v>
                </c:pt>
                <c:pt idx="5">
                  <c:v>5000</c:v>
                </c:pt>
                <c:pt idx="6">
                  <c:v>5523.5</c:v>
                </c:pt>
                <c:pt idx="7">
                  <c:v>5626</c:v>
                </c:pt>
                <c:pt idx="8">
                  <c:v>8642</c:v>
                </c:pt>
                <c:pt idx="9">
                  <c:v>8642</c:v>
                </c:pt>
                <c:pt idx="10">
                  <c:v>9241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9D-497B-B900-D3F41BD080B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8.9999999999999998E-4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2.2000000000000001E-3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8.9999999999999998E-4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2.2000000000000001E-3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3622.5</c:v>
                </c:pt>
                <c:pt idx="2">
                  <c:v>3764.5</c:v>
                </c:pt>
                <c:pt idx="3">
                  <c:v>4403</c:v>
                </c:pt>
                <c:pt idx="4">
                  <c:v>4883.5</c:v>
                </c:pt>
                <c:pt idx="5">
                  <c:v>5000</c:v>
                </c:pt>
                <c:pt idx="6">
                  <c:v>5523.5</c:v>
                </c:pt>
                <c:pt idx="7">
                  <c:v>5626</c:v>
                </c:pt>
                <c:pt idx="8">
                  <c:v>8642</c:v>
                </c:pt>
                <c:pt idx="9">
                  <c:v>8642</c:v>
                </c:pt>
                <c:pt idx="10">
                  <c:v>9241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5.7024999805435073E-2</c:v>
                </c:pt>
                <c:pt idx="7">
                  <c:v>9.0719999810971785E-2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9D-497B-B900-D3F41BD080B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8.9999999999999998E-4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2.2000000000000001E-3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8.9999999999999998E-4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2.2000000000000001E-3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3622.5</c:v>
                </c:pt>
                <c:pt idx="2">
                  <c:v>3764.5</c:v>
                </c:pt>
                <c:pt idx="3">
                  <c:v>4403</c:v>
                </c:pt>
                <c:pt idx="4">
                  <c:v>4883.5</c:v>
                </c:pt>
                <c:pt idx="5">
                  <c:v>5000</c:v>
                </c:pt>
                <c:pt idx="6">
                  <c:v>5523.5</c:v>
                </c:pt>
                <c:pt idx="7">
                  <c:v>5626</c:v>
                </c:pt>
                <c:pt idx="8">
                  <c:v>8642</c:v>
                </c:pt>
                <c:pt idx="9">
                  <c:v>8642</c:v>
                </c:pt>
                <c:pt idx="10">
                  <c:v>9241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9D-497B-B900-D3F41BD080B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8.9999999999999998E-4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2.2000000000000001E-3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8.9999999999999998E-4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2.2000000000000001E-3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3622.5</c:v>
                </c:pt>
                <c:pt idx="2">
                  <c:v>3764.5</c:v>
                </c:pt>
                <c:pt idx="3">
                  <c:v>4403</c:v>
                </c:pt>
                <c:pt idx="4">
                  <c:v>4883.5</c:v>
                </c:pt>
                <c:pt idx="5">
                  <c:v>5000</c:v>
                </c:pt>
                <c:pt idx="6">
                  <c:v>5523.5</c:v>
                </c:pt>
                <c:pt idx="7">
                  <c:v>5626</c:v>
                </c:pt>
                <c:pt idx="8">
                  <c:v>8642</c:v>
                </c:pt>
                <c:pt idx="9">
                  <c:v>8642</c:v>
                </c:pt>
                <c:pt idx="10">
                  <c:v>9241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5.5664999803411774E-2</c:v>
                </c:pt>
                <c:pt idx="3">
                  <c:v>7.0809999800985679E-2</c:v>
                </c:pt>
                <c:pt idx="4">
                  <c:v>7.8694999807339627E-2</c:v>
                </c:pt>
                <c:pt idx="5">
                  <c:v>7.9999999805295374E-2</c:v>
                </c:pt>
                <c:pt idx="6">
                  <c:v>9.5494999804941472E-2</c:v>
                </c:pt>
                <c:pt idx="8">
                  <c:v>0.14490999993722653</c:v>
                </c:pt>
                <c:pt idx="9">
                  <c:v>0.14597999970283126</c:v>
                </c:pt>
                <c:pt idx="10">
                  <c:v>0.15310000002500601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9D-497B-B900-D3F41BD080B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8.9999999999999998E-4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2.2000000000000001E-3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8.9999999999999998E-4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2.2000000000000001E-3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3622.5</c:v>
                </c:pt>
                <c:pt idx="2">
                  <c:v>3764.5</c:v>
                </c:pt>
                <c:pt idx="3">
                  <c:v>4403</c:v>
                </c:pt>
                <c:pt idx="4">
                  <c:v>4883.5</c:v>
                </c:pt>
                <c:pt idx="5">
                  <c:v>5000</c:v>
                </c:pt>
                <c:pt idx="6">
                  <c:v>5523.5</c:v>
                </c:pt>
                <c:pt idx="7">
                  <c:v>5626</c:v>
                </c:pt>
                <c:pt idx="8">
                  <c:v>8642</c:v>
                </c:pt>
                <c:pt idx="9">
                  <c:v>8642</c:v>
                </c:pt>
                <c:pt idx="10">
                  <c:v>9241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9D-497B-B900-D3F41BD080B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8.9999999999999998E-4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2.2000000000000001E-3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8.9999999999999998E-4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2.2000000000000001E-3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3622.5</c:v>
                </c:pt>
                <c:pt idx="2">
                  <c:v>3764.5</c:v>
                </c:pt>
                <c:pt idx="3">
                  <c:v>4403</c:v>
                </c:pt>
                <c:pt idx="4">
                  <c:v>4883.5</c:v>
                </c:pt>
                <c:pt idx="5">
                  <c:v>5000</c:v>
                </c:pt>
                <c:pt idx="6">
                  <c:v>5523.5</c:v>
                </c:pt>
                <c:pt idx="7">
                  <c:v>5626</c:v>
                </c:pt>
                <c:pt idx="8">
                  <c:v>8642</c:v>
                </c:pt>
                <c:pt idx="9">
                  <c:v>8642</c:v>
                </c:pt>
                <c:pt idx="10">
                  <c:v>9241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9D-497B-B900-D3F41BD080B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8.9999999999999998E-4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2.2000000000000001E-3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8.9999999999999998E-4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2.2000000000000001E-3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3622.5</c:v>
                </c:pt>
                <c:pt idx="2">
                  <c:v>3764.5</c:v>
                </c:pt>
                <c:pt idx="3">
                  <c:v>4403</c:v>
                </c:pt>
                <c:pt idx="4">
                  <c:v>4883.5</c:v>
                </c:pt>
                <c:pt idx="5">
                  <c:v>5000</c:v>
                </c:pt>
                <c:pt idx="6">
                  <c:v>5523.5</c:v>
                </c:pt>
                <c:pt idx="7">
                  <c:v>5626</c:v>
                </c:pt>
                <c:pt idx="8">
                  <c:v>8642</c:v>
                </c:pt>
                <c:pt idx="9">
                  <c:v>8642</c:v>
                </c:pt>
                <c:pt idx="10">
                  <c:v>9241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9D-497B-B900-D3F41BD080B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3622.5</c:v>
                </c:pt>
                <c:pt idx="2">
                  <c:v>3764.5</c:v>
                </c:pt>
                <c:pt idx="3">
                  <c:v>4403</c:v>
                </c:pt>
                <c:pt idx="4">
                  <c:v>4883.5</c:v>
                </c:pt>
                <c:pt idx="5">
                  <c:v>5000</c:v>
                </c:pt>
                <c:pt idx="6">
                  <c:v>5523.5</c:v>
                </c:pt>
                <c:pt idx="7">
                  <c:v>5626</c:v>
                </c:pt>
                <c:pt idx="8">
                  <c:v>8642</c:v>
                </c:pt>
                <c:pt idx="9">
                  <c:v>8642</c:v>
                </c:pt>
                <c:pt idx="10">
                  <c:v>9241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-7.151134362651787E-3</c:v>
                </c:pt>
                <c:pt idx="1">
                  <c:v>5.6567421210262023E-2</c:v>
                </c:pt>
                <c:pt idx="2">
                  <c:v>5.90651534093935E-2</c:v>
                </c:pt>
                <c:pt idx="3">
                  <c:v>7.0296153473798043E-2</c:v>
                </c:pt>
                <c:pt idx="4">
                  <c:v>7.8747986725084471E-2</c:v>
                </c:pt>
                <c:pt idx="5">
                  <c:v>8.079718250817472E-2</c:v>
                </c:pt>
                <c:pt idx="6">
                  <c:v>9.0005371284550259E-2</c:v>
                </c:pt>
                <c:pt idx="7">
                  <c:v>9.1808311780402205E-2</c:v>
                </c:pt>
                <c:pt idx="8">
                  <c:v>0.14485873651688475</c:v>
                </c:pt>
                <c:pt idx="9">
                  <c:v>0.14485873651688475</c:v>
                </c:pt>
                <c:pt idx="10">
                  <c:v>0.15539494487800976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9D-497B-B900-D3F41BD08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119920"/>
        <c:axId val="1"/>
      </c:scatterChart>
      <c:valAx>
        <c:axId val="598119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119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3D12A69-AE5B-3FAC-0313-ED17F581B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425781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2">
      <c r="A1" s="27" t="s">
        <v>43</v>
      </c>
    </row>
    <row r="2" spans="1:6" ht="12.75" customHeight="1" x14ac:dyDescent="0.2">
      <c r="A2" t="s">
        <v>22</v>
      </c>
      <c r="B2" s="28" t="s">
        <v>33</v>
      </c>
      <c r="C2" s="2"/>
      <c r="D2" s="2"/>
    </row>
    <row r="3" spans="1:6" ht="13.5" thickBot="1" x14ac:dyDescent="0.25"/>
    <row r="4" spans="1:6" ht="14.25" thickTop="1" thickBot="1" x14ac:dyDescent="0.25">
      <c r="A4" s="4" t="s">
        <v>34</v>
      </c>
      <c r="C4" s="7">
        <v>52763.558000000194</v>
      </c>
      <c r="D4" s="8">
        <v>0.58282999999999996</v>
      </c>
    </row>
    <row r="5" spans="1:6" ht="13.5" thickTop="1" x14ac:dyDescent="0.2">
      <c r="A5" s="10" t="s">
        <v>27</v>
      </c>
      <c r="B5" s="11"/>
      <c r="C5" s="12">
        <v>-9.5</v>
      </c>
      <c r="D5" s="11" t="s">
        <v>28</v>
      </c>
    </row>
    <row r="6" spans="1:6" x14ac:dyDescent="0.2">
      <c r="A6" s="4" t="s">
        <v>0</v>
      </c>
    </row>
    <row r="7" spans="1:6" x14ac:dyDescent="0.2">
      <c r="A7" t="s">
        <v>1</v>
      </c>
      <c r="C7">
        <f>+C4</f>
        <v>52763.558000000194</v>
      </c>
    </row>
    <row r="8" spans="1:6" x14ac:dyDescent="0.2">
      <c r="A8" t="s">
        <v>2</v>
      </c>
      <c r="C8">
        <f>+D4</f>
        <v>0.58282999999999996</v>
      </c>
    </row>
    <row r="9" spans="1:6" x14ac:dyDescent="0.2">
      <c r="A9" s="25" t="s">
        <v>32</v>
      </c>
      <c r="B9" s="26">
        <v>22</v>
      </c>
      <c r="C9" s="23" t="str">
        <f>"F"&amp;B9</f>
        <v>F22</v>
      </c>
      <c r="D9" s="24" t="str">
        <f>"G"&amp;B9</f>
        <v>G22</v>
      </c>
    </row>
    <row r="10" spans="1:6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6" x14ac:dyDescent="0.2">
      <c r="A11" s="11" t="s">
        <v>14</v>
      </c>
      <c r="B11" s="11"/>
      <c r="C11" s="22">
        <f ca="1">INTERCEPT(INDIRECT($D$9):G992,INDIRECT($C$9):F992)</f>
        <v>-7.151134362651787E-3</v>
      </c>
      <c r="D11" s="2"/>
      <c r="E11" s="11"/>
    </row>
    <row r="12" spans="1:6" x14ac:dyDescent="0.2">
      <c r="A12" s="11" t="s">
        <v>15</v>
      </c>
      <c r="B12" s="11"/>
      <c r="C12" s="22">
        <f ca="1">SLOPE(INDIRECT($D$9):G992,INDIRECT($C$9):F992)</f>
        <v>1.7589663374165303E-5</v>
      </c>
      <c r="D12" s="2"/>
      <c r="E12" s="11"/>
    </row>
    <row r="13" spans="1:6" x14ac:dyDescent="0.2">
      <c r="A13" s="11" t="s">
        <v>17</v>
      </c>
      <c r="B13" s="11"/>
      <c r="C13" s="2" t="s">
        <v>12</v>
      </c>
    </row>
    <row r="14" spans="1:6" x14ac:dyDescent="0.2">
      <c r="A14" s="11"/>
      <c r="B14" s="11"/>
      <c r="C14" s="11"/>
    </row>
    <row r="15" spans="1:6" x14ac:dyDescent="0.2">
      <c r="A15" s="13" t="s">
        <v>16</v>
      </c>
      <c r="B15" s="11"/>
      <c r="C15" s="14">
        <f ca="1">(C7+C11)+(C8+C12)*INT(MAX(F21:F3533))</f>
        <v>58149.645424945069</v>
      </c>
      <c r="E15" s="15" t="s">
        <v>41</v>
      </c>
      <c r="F15" s="12">
        <v>1</v>
      </c>
    </row>
    <row r="16" spans="1:6" x14ac:dyDescent="0.2">
      <c r="A16" s="17" t="s">
        <v>3</v>
      </c>
      <c r="B16" s="11"/>
      <c r="C16" s="18">
        <f ca="1">+C8+C12</f>
        <v>0.58284758966337413</v>
      </c>
      <c r="E16" s="15" t="s">
        <v>29</v>
      </c>
      <c r="F16" s="16">
        <f ca="1">NOW()+15018.5+$C$5/24</f>
        <v>60339.647687962963</v>
      </c>
    </row>
    <row r="17" spans="1:17" ht="13.5" thickBot="1" x14ac:dyDescent="0.25">
      <c r="A17" s="15" t="s">
        <v>26</v>
      </c>
      <c r="B17" s="11"/>
      <c r="C17" s="11">
        <f>COUNT(C21:C2191)</f>
        <v>11</v>
      </c>
      <c r="E17" s="15" t="s">
        <v>42</v>
      </c>
      <c r="F17" s="16">
        <f ca="1">ROUND(2*(F16-$C$7)/$C$8,0)/2+F15</f>
        <v>13000</v>
      </c>
    </row>
    <row r="18" spans="1:17" ht="14.25" thickTop="1" thickBot="1" x14ac:dyDescent="0.25">
      <c r="A18" s="17" t="s">
        <v>4</v>
      </c>
      <c r="B18" s="11"/>
      <c r="C18" s="20">
        <f ca="1">+C15</f>
        <v>58149.645424945069</v>
      </c>
      <c r="D18" s="21">
        <f ca="1">+C16</f>
        <v>0.58284758966337413</v>
      </c>
      <c r="E18" s="15" t="s">
        <v>30</v>
      </c>
      <c r="F18" s="24">
        <f ca="1">ROUND(2*(F16-$C$15)/$C$16,0)/2+F15</f>
        <v>3758.5</v>
      </c>
    </row>
    <row r="19" spans="1:17" ht="13.5" thickTop="1" x14ac:dyDescent="0.2">
      <c r="E19" s="15" t="s">
        <v>31</v>
      </c>
      <c r="F19" s="19">
        <f ca="1">+$C$15+$C$16*F18-15018.5-$C$5/24</f>
        <v>45322.173924028197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46</v>
      </c>
      <c r="I20" s="6" t="s">
        <v>47</v>
      </c>
      <c r="J20" s="6" t="s">
        <v>48</v>
      </c>
      <c r="K20" s="6" t="s">
        <v>49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7" x14ac:dyDescent="0.2">
      <c r="A21" s="29" t="s">
        <v>35</v>
      </c>
      <c r="B21" s="30"/>
      <c r="C21" s="31">
        <v>52763.558000000194</v>
      </c>
      <c r="D21" s="31" t="s">
        <v>12</v>
      </c>
      <c r="E21">
        <f t="shared" ref="E21:E26" si="0">+(C21-C$7)/C$8</f>
        <v>0</v>
      </c>
      <c r="F21">
        <f t="shared" ref="F21:F29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-7.151134362651787E-3</v>
      </c>
      <c r="Q21" s="1">
        <f t="shared" ref="Q21:Q26" si="4">+C21-15018.5</f>
        <v>37745.058000000194</v>
      </c>
    </row>
    <row r="22" spans="1:17" x14ac:dyDescent="0.2">
      <c r="A22" s="31" t="s">
        <v>36</v>
      </c>
      <c r="B22" s="32" t="s">
        <v>37</v>
      </c>
      <c r="C22" s="31">
        <v>54874.916700000002</v>
      </c>
      <c r="D22" s="31">
        <v>1.6999999999999999E-3</v>
      </c>
      <c r="E22">
        <f t="shared" si="0"/>
        <v>3622.5978415658219</v>
      </c>
      <c r="F22">
        <f t="shared" si="1"/>
        <v>3622.5</v>
      </c>
      <c r="G22">
        <f t="shared" si="2"/>
        <v>5.7024999805435073E-2</v>
      </c>
      <c r="I22">
        <f>+G22</f>
        <v>5.7024999805435073E-2</v>
      </c>
      <c r="O22">
        <f t="shared" ca="1" si="3"/>
        <v>5.6567421210262023E-2</v>
      </c>
      <c r="Q22" s="1">
        <f t="shared" si="4"/>
        <v>39856.416700000002</v>
      </c>
    </row>
    <row r="23" spans="1:17" x14ac:dyDescent="0.2">
      <c r="A23" s="31" t="s">
        <v>36</v>
      </c>
      <c r="B23" s="32" t="s">
        <v>37</v>
      </c>
      <c r="C23" s="31">
        <v>54957.677199999998</v>
      </c>
      <c r="D23" s="31">
        <v>8.9999999999999998E-4</v>
      </c>
      <c r="E23">
        <f t="shared" si="0"/>
        <v>3764.5955081238176</v>
      </c>
      <c r="F23">
        <f t="shared" si="1"/>
        <v>3764.5</v>
      </c>
      <c r="G23">
        <f t="shared" si="2"/>
        <v>5.5664999803411774E-2</v>
      </c>
      <c r="K23">
        <f>+G23</f>
        <v>5.5664999803411774E-2</v>
      </c>
      <c r="O23">
        <f t="shared" ca="1" si="3"/>
        <v>5.90651534093935E-2</v>
      </c>
      <c r="Q23" s="1">
        <f t="shared" si="4"/>
        <v>39939.177199999998</v>
      </c>
    </row>
    <row r="24" spans="1:17" x14ac:dyDescent="0.2">
      <c r="A24" s="33" t="s">
        <v>38</v>
      </c>
      <c r="B24" s="34" t="s">
        <v>39</v>
      </c>
      <c r="C24" s="33">
        <v>55329.829299999998</v>
      </c>
      <c r="D24" s="33">
        <v>4.0000000000000002E-4</v>
      </c>
      <c r="E24">
        <f t="shared" si="0"/>
        <v>4403.1214934025429</v>
      </c>
      <c r="F24">
        <f t="shared" si="1"/>
        <v>4403</v>
      </c>
      <c r="G24">
        <f t="shared" si="2"/>
        <v>7.0809999800985679E-2</v>
      </c>
      <c r="K24">
        <f>+G24</f>
        <v>7.0809999800985679E-2</v>
      </c>
      <c r="O24">
        <f t="shared" ca="1" si="3"/>
        <v>7.0296153473798043E-2</v>
      </c>
      <c r="Q24" s="1">
        <f t="shared" si="4"/>
        <v>40311.329299999998</v>
      </c>
    </row>
    <row r="25" spans="1:17" x14ac:dyDescent="0.2">
      <c r="A25" s="33" t="s">
        <v>40</v>
      </c>
      <c r="B25" s="34" t="s">
        <v>37</v>
      </c>
      <c r="C25" s="33">
        <v>55609.887000000002</v>
      </c>
      <c r="D25" s="33">
        <v>6.9999999999999999E-4</v>
      </c>
      <c r="E25">
        <f t="shared" si="0"/>
        <v>4883.6350222188439</v>
      </c>
      <c r="F25">
        <f t="shared" si="1"/>
        <v>4883.5</v>
      </c>
      <c r="G25">
        <f t="shared" si="2"/>
        <v>7.8694999807339627E-2</v>
      </c>
      <c r="K25">
        <f>+G25</f>
        <v>7.8694999807339627E-2</v>
      </c>
      <c r="O25">
        <f t="shared" ca="1" si="3"/>
        <v>7.8747986725084471E-2</v>
      </c>
      <c r="Q25" s="1">
        <f t="shared" si="4"/>
        <v>40591.387000000002</v>
      </c>
    </row>
    <row r="26" spans="1:17" x14ac:dyDescent="0.2">
      <c r="A26" s="33" t="s">
        <v>40</v>
      </c>
      <c r="B26" s="34" t="s">
        <v>39</v>
      </c>
      <c r="C26" s="33">
        <v>55677.788</v>
      </c>
      <c r="D26" s="33">
        <v>4.0000000000000002E-4</v>
      </c>
      <c r="E26">
        <f t="shared" si="0"/>
        <v>5000.1372612936993</v>
      </c>
      <c r="F26">
        <f t="shared" si="1"/>
        <v>5000</v>
      </c>
      <c r="G26">
        <f t="shared" si="2"/>
        <v>7.9999999805295374E-2</v>
      </c>
      <c r="K26">
        <f>+G26</f>
        <v>7.9999999805295374E-2</v>
      </c>
      <c r="O26">
        <f t="shared" ca="1" si="3"/>
        <v>8.079718250817472E-2</v>
      </c>
      <c r="Q26" s="1">
        <f t="shared" si="4"/>
        <v>40659.288</v>
      </c>
    </row>
    <row r="27" spans="1:17" x14ac:dyDescent="0.2">
      <c r="A27" s="31" t="s">
        <v>44</v>
      </c>
      <c r="B27" s="32" t="s">
        <v>37</v>
      </c>
      <c r="C27" s="31">
        <v>55982.915000000001</v>
      </c>
      <c r="D27" s="31">
        <v>5.0000000000000001E-4</v>
      </c>
      <c r="E27">
        <f>+(C27-C$7)/C$8</f>
        <v>5523.6638470905882</v>
      </c>
      <c r="F27">
        <f t="shared" si="1"/>
        <v>5523.5</v>
      </c>
      <c r="G27">
        <f>+C27-(C$7+F27*C$8)</f>
        <v>9.5494999804941472E-2</v>
      </c>
      <c r="K27">
        <f>+G27</f>
        <v>9.5494999804941472E-2</v>
      </c>
      <c r="O27">
        <f ca="1">+C$11+C$12*$F27</f>
        <v>9.0005371284550259E-2</v>
      </c>
      <c r="Q27" s="1">
        <f>+C27-15018.5</f>
        <v>40964.415000000001</v>
      </c>
    </row>
    <row r="28" spans="1:17" x14ac:dyDescent="0.2">
      <c r="A28" s="31" t="s">
        <v>44</v>
      </c>
      <c r="B28" s="32" t="s">
        <v>39</v>
      </c>
      <c r="C28" s="31">
        <v>56042.650300000001</v>
      </c>
      <c r="D28" s="31">
        <v>2.2000000000000001E-3</v>
      </c>
      <c r="E28">
        <f>+(C28-C$7)/C$8</f>
        <v>5626.155654307101</v>
      </c>
      <c r="F28">
        <f t="shared" si="1"/>
        <v>5626</v>
      </c>
      <c r="G28">
        <f>+C28-(C$7+F28*C$8)</f>
        <v>9.0719999810971785E-2</v>
      </c>
      <c r="I28">
        <f>+G28</f>
        <v>9.0719999810971785E-2</v>
      </c>
      <c r="O28">
        <f ca="1">+C$11+C$12*$F28</f>
        <v>9.1808311780402205E-2</v>
      </c>
      <c r="Q28" s="1">
        <f>+C28-15018.5</f>
        <v>41024.150300000001</v>
      </c>
    </row>
    <row r="29" spans="1:17" x14ac:dyDescent="0.2">
      <c r="A29" s="35" t="s">
        <v>45</v>
      </c>
      <c r="B29" s="36" t="s">
        <v>39</v>
      </c>
      <c r="C29" s="37">
        <v>57800.51977000013</v>
      </c>
      <c r="D29" s="37">
        <v>2.9999999999999997E-4</v>
      </c>
      <c r="E29">
        <f>+(C29-C$7)/C$8</f>
        <v>8642.2486316763661</v>
      </c>
      <c r="F29">
        <f t="shared" si="1"/>
        <v>8642</v>
      </c>
      <c r="G29">
        <f>+C29-(C$7+F29*C$8)</f>
        <v>0.14490999993722653</v>
      </c>
      <c r="K29">
        <f>+G29</f>
        <v>0.14490999993722653</v>
      </c>
      <c r="O29">
        <f ca="1">+C$11+C$12*$F29</f>
        <v>0.14485873651688475</v>
      </c>
      <c r="Q29" s="1">
        <f>+C29-15018.5</f>
        <v>42782.01977000013</v>
      </c>
    </row>
    <row r="30" spans="1:17" x14ac:dyDescent="0.2">
      <c r="A30" s="35" t="s">
        <v>45</v>
      </c>
      <c r="B30" s="36" t="s">
        <v>39</v>
      </c>
      <c r="C30" s="37">
        <v>57800.520839999896</v>
      </c>
      <c r="D30" s="37">
        <v>2.9999999999999997E-4</v>
      </c>
      <c r="E30">
        <f>+(C30-C$7)/C$8</f>
        <v>8642.2504675457712</v>
      </c>
      <c r="F30" s="38">
        <f>ROUND(2*E30,0)/2-0.5</f>
        <v>8642</v>
      </c>
      <c r="G30">
        <f>+C30-(C$7+F30*C$8)</f>
        <v>0.14597999970283126</v>
      </c>
      <c r="K30">
        <f>+G30</f>
        <v>0.14597999970283126</v>
      </c>
      <c r="O30">
        <f ca="1">+C$11+C$12*$F30</f>
        <v>0.14485873651688475</v>
      </c>
      <c r="Q30" s="1">
        <f>+C30-15018.5</f>
        <v>42782.020839999896</v>
      </c>
    </row>
    <row r="31" spans="1:17" x14ac:dyDescent="0.2">
      <c r="A31" s="35" t="s">
        <v>45</v>
      </c>
      <c r="B31" s="36" t="s">
        <v>39</v>
      </c>
      <c r="C31" s="37">
        <v>58149.643130000215</v>
      </c>
      <c r="D31" s="37">
        <v>1.1000000000000001E-3</v>
      </c>
      <c r="E31">
        <f>+(C31-C$7)/C$8</f>
        <v>9241.2626838014894</v>
      </c>
      <c r="F31" s="38">
        <f>ROUND(2*E31,0)/2-0.5</f>
        <v>9241</v>
      </c>
      <c r="G31">
        <f>+C31-(C$7+F31*C$8)</f>
        <v>0.15310000002500601</v>
      </c>
      <c r="K31">
        <f>+G31</f>
        <v>0.15310000002500601</v>
      </c>
      <c r="O31">
        <f ca="1">+C$11+C$12*$F31</f>
        <v>0.15539494487800976</v>
      </c>
      <c r="Q31" s="1">
        <f>+C31-15018.5</f>
        <v>43131.143130000215</v>
      </c>
    </row>
    <row r="32" spans="1:17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rotectedRanges>
    <protectedRange sqref="A29:D31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2024-01-30T02:32:40Z</dcterms:modified>
</cp:coreProperties>
</file>