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274DAA-ECBB-4C6F-AAEC-07B5A83FF0F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E23" i="1"/>
  <c r="F23" i="1"/>
  <c r="G23" i="1"/>
  <c r="K23" i="1"/>
  <c r="Q23" i="1"/>
  <c r="C9" i="1"/>
  <c r="D9" i="1"/>
  <c r="E21" i="1"/>
  <c r="F21" i="1"/>
  <c r="G21" i="1"/>
  <c r="I21" i="1"/>
  <c r="F16" i="1"/>
  <c r="F17" i="1" s="1"/>
  <c r="C17" i="1"/>
  <c r="Q21" i="1"/>
  <c r="C12" i="1"/>
  <c r="C11" i="1"/>
  <c r="O22" i="1" l="1"/>
  <c r="O23" i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<sst xmlns="http://schemas.openxmlformats.org/spreadsheetml/2006/main" count="58" uniqueCount="52">
  <si>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</si>
  <si>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</si>
  <si>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</si>
  <si>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</si>
  <si>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</si>
  <si>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</si>
  <si>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</si>
  <si>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</si>
  <si>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</si>
  <si>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</si>
  <si>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</si>
  <si>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</si>
  <si>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</si>
  <si>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</si>
  <si>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</si>
  <si>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</si>
  <si>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</si>
  <si>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</si>
  <si>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</si>
  <si>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</si>
  <si>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</si>
  <si>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</si>
  <si>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</si>
  <si>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</si>
  <si>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</si>
  <si>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</si>
  <si>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</si>
  <si>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</si>
  <si>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</si>
  <si>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</si>
  <si>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</si>
  <si>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</si>
  <si>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</si>
  <si>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</si>
  <si>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</si>
  <si>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</si>
  <si>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</si>
  <si>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</si>
  <si>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</si>
  <si>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</si>
  <si>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</si>
  <si>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NO Com</t>
  </si>
  <si>
    <t>G2531-0414</t>
  </si>
  <si>
    <t>EA</t>
  </si>
  <si>
    <t>pr_0</t>
  </si>
  <si>
    <t>A5mF0</t>
  </si>
  <si>
    <t>NO</t>
  </si>
  <si>
    <t>NO Com / GSC 2531-0414</t>
  </si>
  <si>
    <t>VSX</t>
  </si>
  <si>
    <t>GCVS</t>
  </si>
  <si>
    <t>JAVSO..45..215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</si>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</sst>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horizontal="left"/>
    </xf>
    <xf numFmtId="0" fontId="0" fillId="4" borderId="0" xfId="0" applyFill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Cam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72-48A8-95FA-7F4AB950AB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-0.21537700000044424</c:v>
                </c:pt>
                <c:pt idx="1">
                  <c:v>-0.10324600020248909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72-48A8-95FA-7F4AB950AB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72-48A8-95FA-7F4AB950AB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-9.7340002103010193E-3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72-48A8-95FA-7F4AB950AB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72-48A8-95FA-7F4AB950AB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72-48A8-95FA-7F4AB950AB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72-48A8-95FA-7F4AB950AB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-0.15422444430946267</c:v>
                </c:pt>
                <c:pt idx="1">
                  <c:v>-0.10324600020248909</c:v>
                </c:pt>
                <c:pt idx="2">
                  <c:v>-9.7340002103010193E-3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72-48A8-95FA-7F4AB950AB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7999</c:v>
                </c:pt>
                <c:pt idx="2">
                  <c:v>22671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72-48A8-95FA-7F4AB950A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341632"/>
        <c:axId val="1"/>
      </c:scatterChart>
      <c:valAx>
        <c:axId val="55034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341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52650BA-6E1D-6C00-5657-60C97034F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0.25" x14ac:dyDescent="0.3">
      <c r="A1" s="1" t="s">
        <v>47</v>
      </c>
      <c r="F1" s="37" t="s">
        <v>41</v>
      </c>
      <c r="G1" s="30">
        <v>0</v>
      </c>
      <c r="H1" s="38"/>
      <c r="I1" s="39" t="s">
        <v>42</v>
      </c>
      <c r="J1" s="37" t="s">
        <v>41</v>
      </c>
      <c r="K1" s="40">
        <v>12.410776</v>
      </c>
      <c r="L1" s="32">
        <v>30.26136</v>
      </c>
      <c r="M1" s="33">
        <v>48052.220000000205</v>
      </c>
      <c r="N1" s="33">
        <v>2.7044000000000001</v>
      </c>
      <c r="O1" s="31" t="s">
        <v>43</v>
      </c>
      <c r="P1" s="41">
        <v>6.94</v>
      </c>
      <c r="Q1" s="41">
        <v>7.02</v>
      </c>
      <c r="R1" s="42" t="s">
        <v>44</v>
      </c>
      <c r="S1" s="31" t="s">
        <v>45</v>
      </c>
      <c r="T1" s="41" t="s">
        <v>46</v>
      </c>
    </row>
    <row r="2" spans="1:20" x14ac:dyDescent="0.2">
      <c r="A2" t="s">
        <v>23</v>
      </c>
      <c r="B2" t="s">
        <v>43</v>
      </c>
      <c r="C2" s="29"/>
      <c r="D2" s="3"/>
    </row>
    <row r="3" spans="1:20" ht="13.5" thickBot="1" x14ac:dyDescent="0.25"/>
    <row r="4" spans="1:20" ht="14.25" thickTop="1" thickBot="1" x14ac:dyDescent="0.25">
      <c r="A4" s="5" t="s">
        <v>0</v>
      </c>
      <c r="C4" s="26">
        <v>51497.718000000001</v>
      </c>
      <c r="D4" s="27">
        <v>0.43075000000000002</v>
      </c>
    </row>
    <row r="5" spans="1:20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0" x14ac:dyDescent="0.2">
      <c r="A6" s="5" t="s">
        <v>1</v>
      </c>
    </row>
    <row r="7" spans="1:20" x14ac:dyDescent="0.2">
      <c r="A7" t="s">
        <v>2</v>
      </c>
      <c r="C7" s="47">
        <v>48052.220000000205</v>
      </c>
      <c r="D7" s="28" t="s">
        <v>49</v>
      </c>
    </row>
    <row r="8" spans="1:20" x14ac:dyDescent="0.2">
      <c r="A8" t="s">
        <v>3</v>
      </c>
      <c r="C8" s="47">
        <v>0.43075400000000003</v>
      </c>
      <c r="D8" s="28" t="s">
        <v>49</v>
      </c>
      <c r="E8">
        <v>0.43075400000000003</v>
      </c>
      <c r="F8" t="s">
        <v>48</v>
      </c>
    </row>
    <row r="9" spans="1:20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INTERCEPT(INDIRECT($D$9):G992,INDIRECT($C$9):F992)</f>
        <v>-0.15422763105973503</v>
      </c>
      <c r="D11" s="3"/>
      <c r="E11" s="10"/>
    </row>
    <row r="12" spans="1:20" x14ac:dyDescent="0.2">
      <c r="A12" s="10" t="s">
        <v>16</v>
      </c>
      <c r="B12" s="10"/>
      <c r="C12" s="21">
        <f ca="1">SLOPE(INDIRECT($D$9):G992,INDIRECT($C$9):F992)</f>
        <v>6.3735005447238323E-6</v>
      </c>
      <c r="D12" s="3"/>
      <c r="E12" s="10"/>
    </row>
    <row r="13" spans="1:20" x14ac:dyDescent="0.2">
      <c r="A13" s="10" t="s">
        <v>18</v>
      </c>
      <c r="B13" s="10"/>
      <c r="C13" s="3" t="s">
        <v>13</v>
      </c>
    </row>
    <row r="14" spans="1:20" x14ac:dyDescent="0.2">
      <c r="A14" s="10"/>
      <c r="B14" s="10"/>
      <c r="C14" s="10"/>
    </row>
    <row r="15" spans="1:20" x14ac:dyDescent="0.2">
      <c r="A15" s="12" t="s">
        <v>17</v>
      </c>
      <c r="B15" s="10"/>
      <c r="C15" s="13">
        <f ca="1">(C7+C11)+(C8+C12)*INT(MAX(F21:F3533))</f>
        <v>57817.834199999998</v>
      </c>
      <c r="E15" s="14" t="s">
        <v>34</v>
      </c>
      <c r="F15" s="34">
        <v>1</v>
      </c>
    </row>
    <row r="16" spans="1:20" x14ac:dyDescent="0.2">
      <c r="A16" s="16" t="s">
        <v>4</v>
      </c>
      <c r="B16" s="10"/>
      <c r="C16" s="17">
        <f ca="1">+C8+C12</f>
        <v>0.43076037350054475</v>
      </c>
      <c r="E16" s="14" t="s">
        <v>30</v>
      </c>
      <c r="F16" s="35">
        <f ca="1">NOW()+15018.5+$C$5/24</f>
        <v>60339.648137615739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28526.5</v>
      </c>
    </row>
    <row r="18" spans="1:21" ht="14.25" thickTop="1" thickBot="1" x14ac:dyDescent="0.25">
      <c r="A18" s="16" t="s">
        <v>5</v>
      </c>
      <c r="B18" s="10"/>
      <c r="C18" s="19">
        <f ca="1">+C15</f>
        <v>57817.834199999998</v>
      </c>
      <c r="D18" s="20">
        <f ca="1">+C16</f>
        <v>0.43076037350054475</v>
      </c>
      <c r="E18" s="14" t="s">
        <v>36</v>
      </c>
      <c r="F18" s="23">
        <f ca="1">ROUND(2*(F16-$C$15)/$C$16,0)/2+F15</f>
        <v>5855.5</v>
      </c>
    </row>
    <row r="19" spans="1:21" ht="13.5" thickTop="1" x14ac:dyDescent="0.2">
      <c r="E19" s="14" t="s">
        <v>31</v>
      </c>
      <c r="F19" s="18">
        <f ca="1">+$C$15+$C$16*F18-15018.5-$C$5/24</f>
        <v>45322.047400365773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49</v>
      </c>
      <c r="C21" s="8">
        <v>48052.220000000205</v>
      </c>
      <c r="D21" s="8" t="s">
        <v>13</v>
      </c>
      <c r="E21">
        <f>+(C21-C$7)/C$8</f>
        <v>0</v>
      </c>
      <c r="F21" s="46">
        <f>ROUND(2*E21,0)/2+0.5</f>
        <v>0.5</v>
      </c>
      <c r="G21">
        <f>+C21-(C$7+F21*C$8)</f>
        <v>-0.21537700000044424</v>
      </c>
      <c r="I21">
        <f>+G21</f>
        <v>-0.21537700000044424</v>
      </c>
      <c r="O21">
        <f ca="1">+C$11+C$12*$F21</f>
        <v>-0.15422444430946267</v>
      </c>
      <c r="Q21" s="2">
        <f>+C21-15018.5</f>
        <v>33033.720000000205</v>
      </c>
    </row>
    <row r="22" spans="1:21" x14ac:dyDescent="0.2">
      <c r="A22" t="s">
        <v>48</v>
      </c>
      <c r="C22" s="8">
        <v>51497.718000000001</v>
      </c>
      <c r="D22" s="8"/>
      <c r="E22">
        <f>+(C22-C$7)/C$8</f>
        <v>7998.7603133106031</v>
      </c>
      <c r="F22">
        <f>ROUND(2*E22,0)/2</f>
        <v>7999</v>
      </c>
      <c r="G22">
        <f>+C22-(C$7+F22*C$8)</f>
        <v>-0.10324600020248909</v>
      </c>
      <c r="I22">
        <f>+G22</f>
        <v>-0.10324600020248909</v>
      </c>
      <c r="O22">
        <f ca="1">+C$11+C$12*$F22</f>
        <v>-0.10324600020248909</v>
      </c>
      <c r="Q22" s="2">
        <f>+C22-15018.5</f>
        <v>36479.218000000001</v>
      </c>
    </row>
    <row r="23" spans="1:21" x14ac:dyDescent="0.2">
      <c r="A23" s="43" t="s">
        <v>50</v>
      </c>
      <c r="B23" s="44" t="s">
        <v>51</v>
      </c>
      <c r="C23" s="45">
        <v>57817.834199999998</v>
      </c>
      <c r="D23" s="45">
        <v>4.0000000000000002E-4</v>
      </c>
      <c r="E23">
        <f>+(C23-C$7)/C$8</f>
        <v>22670.977402414817</v>
      </c>
      <c r="F23">
        <f>ROUND(2*E23,0)/2</f>
        <v>22671</v>
      </c>
      <c r="G23">
        <f>+C23-(C$7+F23*C$8)</f>
        <v>-9.7340002103010193E-3</v>
      </c>
      <c r="K23">
        <f>+G23</f>
        <v>-9.7340002103010193E-3</v>
      </c>
      <c r="O23">
        <f ca="1">+C$11+C$12*$F23</f>
        <v>-9.7340002103010193E-3</v>
      </c>
      <c r="Q23" s="2">
        <f>+C23-15018.5</f>
        <v>42799.334199999998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2024-01-30T02:33:19Z</dcterms:modified>
</cp:coreProperties>
</file>