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205C17-77BB-40C4-864A-F45308BBE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153" i="1" l="1"/>
  <c r="E139" i="1"/>
  <c r="F139" i="1" s="1"/>
  <c r="G139" i="1" s="1"/>
  <c r="J139" i="1" s="1"/>
  <c r="E143" i="1"/>
  <c r="F143" i="1"/>
  <c r="G143" i="1"/>
  <c r="J143" i="1" s="1"/>
  <c r="E149" i="1"/>
  <c r="F149" i="1"/>
  <c r="G149" i="1"/>
  <c r="K149" i="1" s="1"/>
  <c r="Q151" i="1"/>
  <c r="Q152" i="1"/>
  <c r="Q149" i="1"/>
  <c r="Q150" i="1"/>
  <c r="Q148" i="1"/>
  <c r="Q146" i="1"/>
  <c r="Q147" i="1"/>
  <c r="C7" i="1"/>
  <c r="E153" i="1" s="1"/>
  <c r="F153" i="1" s="1"/>
  <c r="G153" i="1" s="1"/>
  <c r="K153" i="1" s="1"/>
  <c r="C8" i="1"/>
  <c r="E151" i="1" s="1"/>
  <c r="F151" i="1" s="1"/>
  <c r="G151" i="1" s="1"/>
  <c r="K151" i="1" s="1"/>
  <c r="Q145" i="1"/>
  <c r="E27" i="1"/>
  <c r="F27" i="1" s="1"/>
  <c r="G27" i="1" s="1"/>
  <c r="I27" i="1" s="1"/>
  <c r="E31" i="1"/>
  <c r="F31" i="1"/>
  <c r="E35" i="1"/>
  <c r="F35" i="1" s="1"/>
  <c r="G35" i="1" s="1"/>
  <c r="H35" i="1" s="1"/>
  <c r="E42" i="1"/>
  <c r="F42" i="1" s="1"/>
  <c r="G42" i="1" s="1"/>
  <c r="H42" i="1" s="1"/>
  <c r="E43" i="1"/>
  <c r="F43" i="1"/>
  <c r="E47" i="1"/>
  <c r="F47" i="1" s="1"/>
  <c r="G47" i="1" s="1"/>
  <c r="I47" i="1" s="1"/>
  <c r="E48" i="1"/>
  <c r="F48" i="1" s="1"/>
  <c r="G48" i="1" s="1"/>
  <c r="I48" i="1" s="1"/>
  <c r="E61" i="1"/>
  <c r="F61" i="1" s="1"/>
  <c r="G61" i="1" s="1"/>
  <c r="J61" i="1" s="1"/>
  <c r="E123" i="1"/>
  <c r="F123" i="1" s="1"/>
  <c r="G123" i="1" s="1"/>
  <c r="J123" i="1" s="1"/>
  <c r="E127" i="1"/>
  <c r="F127" i="1" s="1"/>
  <c r="G127" i="1" s="1"/>
  <c r="J127" i="1" s="1"/>
  <c r="E129" i="1"/>
  <c r="F129" i="1" s="1"/>
  <c r="G129" i="1" s="1"/>
  <c r="J129" i="1" s="1"/>
  <c r="D9" i="1"/>
  <c r="C9" i="1"/>
  <c r="E111" i="1"/>
  <c r="F111" i="1" s="1"/>
  <c r="G111" i="1" s="1"/>
  <c r="J111" i="1" s="1"/>
  <c r="E109" i="1"/>
  <c r="F109" i="1"/>
  <c r="G109" i="1"/>
  <c r="J109" i="1" s="1"/>
  <c r="E110" i="1"/>
  <c r="F110" i="1" s="1"/>
  <c r="G110" i="1" s="1"/>
  <c r="J110" i="1" s="1"/>
  <c r="E112" i="1"/>
  <c r="F112" i="1"/>
  <c r="G112" i="1"/>
  <c r="J112" i="1" s="1"/>
  <c r="E113" i="1"/>
  <c r="F113" i="1" s="1"/>
  <c r="G113" i="1" s="1"/>
  <c r="J113" i="1" s="1"/>
  <c r="E114" i="1"/>
  <c r="F114" i="1"/>
  <c r="G114" i="1"/>
  <c r="J114" i="1"/>
  <c r="E115" i="1"/>
  <c r="F115" i="1" s="1"/>
  <c r="G115" i="1" s="1"/>
  <c r="J115" i="1" s="1"/>
  <c r="E116" i="1"/>
  <c r="F116" i="1"/>
  <c r="G116" i="1"/>
  <c r="E117" i="1"/>
  <c r="F117" i="1" s="1"/>
  <c r="G117" i="1" s="1"/>
  <c r="J117" i="1" s="1"/>
  <c r="E120" i="1"/>
  <c r="F120" i="1" s="1"/>
  <c r="G120" i="1" s="1"/>
  <c r="J120" i="1" s="1"/>
  <c r="E60" i="1"/>
  <c r="F60" i="1" s="1"/>
  <c r="G60" i="1" s="1"/>
  <c r="J60" i="1" s="1"/>
  <c r="E74" i="1"/>
  <c r="F74" i="1" s="1"/>
  <c r="G74" i="1" s="1"/>
  <c r="J74" i="1" s="1"/>
  <c r="E75" i="1"/>
  <c r="F75" i="1"/>
  <c r="G75" i="1" s="1"/>
  <c r="J75" i="1" s="1"/>
  <c r="E78" i="1"/>
  <c r="F78" i="1"/>
  <c r="G78" i="1" s="1"/>
  <c r="J78" i="1" s="1"/>
  <c r="E121" i="1"/>
  <c r="F121" i="1"/>
  <c r="G121" i="1" s="1"/>
  <c r="J121" i="1" s="1"/>
  <c r="E67" i="1"/>
  <c r="F67" i="1"/>
  <c r="U67" i="1" s="1"/>
  <c r="E84" i="1"/>
  <c r="F84" i="1"/>
  <c r="G84" i="1"/>
  <c r="J84" i="1" s="1"/>
  <c r="E85" i="1"/>
  <c r="F85" i="1"/>
  <c r="G85" i="1"/>
  <c r="J85" i="1" s="1"/>
  <c r="E86" i="1"/>
  <c r="F86" i="1"/>
  <c r="G86" i="1"/>
  <c r="J86" i="1" s="1"/>
  <c r="E87" i="1"/>
  <c r="F87" i="1"/>
  <c r="G87" i="1"/>
  <c r="E88" i="1"/>
  <c r="F88" i="1"/>
  <c r="G88" i="1"/>
  <c r="J88" i="1"/>
  <c r="E89" i="1"/>
  <c r="F89" i="1" s="1"/>
  <c r="G89" i="1" s="1"/>
  <c r="J89" i="1" s="1"/>
  <c r="E90" i="1"/>
  <c r="F90" i="1"/>
  <c r="G90" i="1"/>
  <c r="J90" i="1"/>
  <c r="E91" i="1"/>
  <c r="F91" i="1" s="1"/>
  <c r="G91" i="1" s="1"/>
  <c r="J91" i="1" s="1"/>
  <c r="E99" i="1"/>
  <c r="F99" i="1" s="1"/>
  <c r="G99" i="1" s="1"/>
  <c r="J99" i="1" s="1"/>
  <c r="E100" i="1"/>
  <c r="F100" i="1" s="1"/>
  <c r="G100" i="1" s="1"/>
  <c r="J100" i="1" s="1"/>
  <c r="E102" i="1"/>
  <c r="F102" i="1" s="1"/>
  <c r="G102" i="1" s="1"/>
  <c r="J102" i="1" s="1"/>
  <c r="E104" i="1"/>
  <c r="F104" i="1" s="1"/>
  <c r="G104" i="1" s="1"/>
  <c r="J104" i="1" s="1"/>
  <c r="E51" i="1"/>
  <c r="F51" i="1"/>
  <c r="U51" i="1" s="1"/>
  <c r="E56" i="1"/>
  <c r="F56" i="1"/>
  <c r="U56" i="1"/>
  <c r="J56" i="1" s="1"/>
  <c r="E57" i="1"/>
  <c r="F57" i="1"/>
  <c r="U57" i="1"/>
  <c r="E94" i="1"/>
  <c r="F94" i="1"/>
  <c r="G94" i="1"/>
  <c r="E95" i="1"/>
  <c r="F95" i="1" s="1"/>
  <c r="G95" i="1" s="1"/>
  <c r="J95" i="1" s="1"/>
  <c r="E96" i="1"/>
  <c r="F96" i="1" s="1"/>
  <c r="G96" i="1" s="1"/>
  <c r="J96" i="1" s="1"/>
  <c r="E101" i="1"/>
  <c r="F101" i="1" s="1"/>
  <c r="G101" i="1" s="1"/>
  <c r="J101" i="1" s="1"/>
  <c r="E106" i="1"/>
  <c r="F106" i="1" s="1"/>
  <c r="G106" i="1" s="1"/>
  <c r="J106" i="1" s="1"/>
  <c r="E107" i="1"/>
  <c r="F107" i="1"/>
  <c r="G107" i="1" s="1"/>
  <c r="J107" i="1" s="1"/>
  <c r="E108" i="1"/>
  <c r="F108" i="1"/>
  <c r="G108" i="1" s="1"/>
  <c r="J108" i="1" s="1"/>
  <c r="E59" i="1"/>
  <c r="F59" i="1"/>
  <c r="U59" i="1" s="1"/>
  <c r="J59" i="1" s="1"/>
  <c r="E64" i="1"/>
  <c r="F64" i="1"/>
  <c r="U64" i="1" s="1"/>
  <c r="J64" i="1" s="1"/>
  <c r="E65" i="1"/>
  <c r="F65" i="1"/>
  <c r="U65" i="1"/>
  <c r="E66" i="1"/>
  <c r="F66" i="1" s="1"/>
  <c r="G66" i="1" s="1"/>
  <c r="J66" i="1" s="1"/>
  <c r="E68" i="1"/>
  <c r="F68" i="1"/>
  <c r="G68" i="1"/>
  <c r="J68" i="1"/>
  <c r="E69" i="1"/>
  <c r="F69" i="1" s="1"/>
  <c r="G69" i="1" s="1"/>
  <c r="J69" i="1" s="1"/>
  <c r="E76" i="1"/>
  <c r="F76" i="1" s="1"/>
  <c r="G76" i="1" s="1"/>
  <c r="J76" i="1" s="1"/>
  <c r="E77" i="1"/>
  <c r="F77" i="1" s="1"/>
  <c r="G77" i="1" s="1"/>
  <c r="J77" i="1" s="1"/>
  <c r="E79" i="1"/>
  <c r="F79" i="1" s="1"/>
  <c r="G79" i="1" s="1"/>
  <c r="J79" i="1" s="1"/>
  <c r="E80" i="1"/>
  <c r="F80" i="1" s="1"/>
  <c r="G80" i="1" s="1"/>
  <c r="J80" i="1" s="1"/>
  <c r="E81" i="1"/>
  <c r="F81" i="1"/>
  <c r="G81" i="1" s="1"/>
  <c r="J81" i="1" s="1"/>
  <c r="E82" i="1"/>
  <c r="F82" i="1"/>
  <c r="G82" i="1" s="1"/>
  <c r="J82" i="1" s="1"/>
  <c r="E83" i="1"/>
  <c r="F83" i="1"/>
  <c r="G83" i="1" s="1"/>
  <c r="J83" i="1" s="1"/>
  <c r="E92" i="1"/>
  <c r="F92" i="1"/>
  <c r="G92" i="1" s="1"/>
  <c r="J92" i="1" s="1"/>
  <c r="E45" i="1"/>
  <c r="F45" i="1"/>
  <c r="G45" i="1"/>
  <c r="H45" i="1" s="1"/>
  <c r="E71" i="1"/>
  <c r="F71" i="1"/>
  <c r="G71" i="1"/>
  <c r="J71" i="1" s="1"/>
  <c r="E63" i="1"/>
  <c r="F63" i="1"/>
  <c r="G63" i="1"/>
  <c r="J63" i="1" s="1"/>
  <c r="E70" i="1"/>
  <c r="F70" i="1"/>
  <c r="G70" i="1"/>
  <c r="J70" i="1" s="1"/>
  <c r="E72" i="1"/>
  <c r="F72" i="1" s="1"/>
  <c r="G72" i="1" s="1"/>
  <c r="J72" i="1" s="1"/>
  <c r="E73" i="1"/>
  <c r="F73" i="1"/>
  <c r="G73" i="1"/>
  <c r="J73" i="1"/>
  <c r="E103" i="1"/>
  <c r="F103" i="1" s="1"/>
  <c r="G103" i="1" s="1"/>
  <c r="J103" i="1" s="1"/>
  <c r="E105" i="1"/>
  <c r="F105" i="1"/>
  <c r="G105" i="1"/>
  <c r="E118" i="1"/>
  <c r="F118" i="1" s="1"/>
  <c r="G118" i="1" s="1"/>
  <c r="J118" i="1" s="1"/>
  <c r="E119" i="1"/>
  <c r="F119" i="1" s="1"/>
  <c r="G119" i="1" s="1"/>
  <c r="J119" i="1" s="1"/>
  <c r="E122" i="1"/>
  <c r="F122" i="1" s="1"/>
  <c r="G122" i="1" s="1"/>
  <c r="J122" i="1" s="1"/>
  <c r="E125" i="1"/>
  <c r="F125" i="1" s="1"/>
  <c r="G125" i="1" s="1"/>
  <c r="J125" i="1" s="1"/>
  <c r="E128" i="1"/>
  <c r="F128" i="1" s="1"/>
  <c r="G128" i="1" s="1"/>
  <c r="J128" i="1" s="1"/>
  <c r="E131" i="1"/>
  <c r="F131" i="1" s="1"/>
  <c r="G131" i="1" s="1"/>
  <c r="J131" i="1" s="1"/>
  <c r="E62" i="1"/>
  <c r="F62" i="1" s="1"/>
  <c r="G62" i="1" s="1"/>
  <c r="J62" i="1" s="1"/>
  <c r="E50" i="1"/>
  <c r="F50" i="1" s="1"/>
  <c r="G50" i="1" s="1"/>
  <c r="K50" i="1" s="1"/>
  <c r="E52" i="1"/>
  <c r="F52" i="1" s="1"/>
  <c r="G52" i="1" s="1"/>
  <c r="K52" i="1" s="1"/>
  <c r="E53" i="1"/>
  <c r="F53" i="1" s="1"/>
  <c r="G53" i="1" s="1"/>
  <c r="K53" i="1" s="1"/>
  <c r="E55" i="1"/>
  <c r="F55" i="1"/>
  <c r="G55" i="1" s="1"/>
  <c r="K55" i="1" s="1"/>
  <c r="E58" i="1"/>
  <c r="F58" i="1"/>
  <c r="G58" i="1" s="1"/>
  <c r="K58" i="1" s="1"/>
  <c r="E93" i="1"/>
  <c r="F93" i="1"/>
  <c r="G93" i="1" s="1"/>
  <c r="J93" i="1" s="1"/>
  <c r="E97" i="1"/>
  <c r="F97" i="1"/>
  <c r="G97" i="1" s="1"/>
  <c r="J97" i="1" s="1"/>
  <c r="Q137" i="1"/>
  <c r="Q133" i="1"/>
  <c r="Q132" i="1"/>
  <c r="Q130" i="1"/>
  <c r="Q129" i="1"/>
  <c r="Q127" i="1"/>
  <c r="Q126" i="1"/>
  <c r="Q124" i="1"/>
  <c r="Q123" i="1"/>
  <c r="Q98" i="1"/>
  <c r="Q61" i="1"/>
  <c r="Q54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17" i="2"/>
  <c r="C117" i="2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G116" i="2"/>
  <c r="C116" i="2"/>
  <c r="G65" i="2"/>
  <c r="C65" i="2"/>
  <c r="G64" i="2"/>
  <c r="C64" i="2"/>
  <c r="G115" i="2"/>
  <c r="C115" i="2"/>
  <c r="G114" i="2"/>
  <c r="C114" i="2"/>
  <c r="G63" i="2"/>
  <c r="C63" i="2"/>
  <c r="E63" i="2"/>
  <c r="G113" i="2"/>
  <c r="C113" i="2"/>
  <c r="G112" i="2"/>
  <c r="C112" i="2"/>
  <c r="E112" i="2"/>
  <c r="G111" i="2"/>
  <c r="C111" i="2"/>
  <c r="G110" i="2"/>
  <c r="C110" i="2"/>
  <c r="G109" i="2"/>
  <c r="C109" i="2"/>
  <c r="G108" i="2"/>
  <c r="C108" i="2"/>
  <c r="E108" i="2"/>
  <c r="G62" i="2"/>
  <c r="C62" i="2"/>
  <c r="E62" i="2"/>
  <c r="G61" i="2"/>
  <c r="C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G52" i="2"/>
  <c r="C52" i="2"/>
  <c r="E52" i="2"/>
  <c r="G107" i="2"/>
  <c r="C107" i="2"/>
  <c r="G51" i="2"/>
  <c r="C51" i="2"/>
  <c r="E51" i="2"/>
  <c r="G50" i="2"/>
  <c r="C50" i="2"/>
  <c r="E50" i="2"/>
  <c r="G49" i="2"/>
  <c r="C49" i="2"/>
  <c r="G106" i="2"/>
  <c r="C106" i="2"/>
  <c r="E106" i="2"/>
  <c r="G105" i="2"/>
  <c r="C105" i="2"/>
  <c r="E105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104" i="2"/>
  <c r="C104" i="2"/>
  <c r="E104" i="2"/>
  <c r="G103" i="2"/>
  <c r="C103" i="2"/>
  <c r="E103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G102" i="2"/>
  <c r="C102" i="2"/>
  <c r="G19" i="2"/>
  <c r="C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01" i="2"/>
  <c r="C101" i="2"/>
  <c r="G13" i="2"/>
  <c r="C13" i="2"/>
  <c r="G12" i="2"/>
  <c r="C12" i="2"/>
  <c r="E12" i="2"/>
  <c r="G11" i="2"/>
  <c r="C11" i="2"/>
  <c r="E11" i="2"/>
  <c r="G100" i="2"/>
  <c r="C100" i="2"/>
  <c r="G99" i="2"/>
  <c r="C99" i="2"/>
  <c r="E99" i="2"/>
  <c r="G98" i="2"/>
  <c r="C98" i="2"/>
  <c r="G97" i="2"/>
  <c r="C97" i="2"/>
  <c r="G96" i="2"/>
  <c r="C96" i="2"/>
  <c r="G95" i="2"/>
  <c r="C95" i="2"/>
  <c r="E95" i="2"/>
  <c r="G94" i="2"/>
  <c r="C94" i="2"/>
  <c r="E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G73" i="2"/>
  <c r="C73" i="2"/>
  <c r="H117" i="2"/>
  <c r="B117" i="2"/>
  <c r="D117" i="2"/>
  <c r="A117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16" i="2"/>
  <c r="B116" i="2"/>
  <c r="D116" i="2"/>
  <c r="A116" i="2"/>
  <c r="H65" i="2"/>
  <c r="B65" i="2"/>
  <c r="D65" i="2"/>
  <c r="A65" i="2"/>
  <c r="H64" i="2"/>
  <c r="B64" i="2"/>
  <c r="D64" i="2"/>
  <c r="A64" i="2"/>
  <c r="H115" i="2"/>
  <c r="B115" i="2"/>
  <c r="D115" i="2"/>
  <c r="A115" i="2"/>
  <c r="H114" i="2"/>
  <c r="B114" i="2"/>
  <c r="D114" i="2"/>
  <c r="A114" i="2"/>
  <c r="H63" i="2"/>
  <c r="B63" i="2"/>
  <c r="D63" i="2"/>
  <c r="A63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07" i="2"/>
  <c r="B107" i="2"/>
  <c r="D107" i="2"/>
  <c r="A107" i="2"/>
  <c r="H51" i="2"/>
  <c r="B51" i="2"/>
  <c r="D51" i="2"/>
  <c r="A51" i="2"/>
  <c r="H50" i="2"/>
  <c r="B50" i="2"/>
  <c r="D50" i="2"/>
  <c r="A50" i="2"/>
  <c r="H49" i="2"/>
  <c r="B49" i="2"/>
  <c r="D49" i="2"/>
  <c r="A49" i="2"/>
  <c r="H106" i="2"/>
  <c r="B106" i="2"/>
  <c r="F106" i="2"/>
  <c r="D106" i="2"/>
  <c r="A106" i="2"/>
  <c r="H105" i="2"/>
  <c r="B105" i="2"/>
  <c r="F105" i="2"/>
  <c r="D105" i="2"/>
  <c r="A105" i="2"/>
  <c r="H48" i="2"/>
  <c r="B48" i="2"/>
  <c r="F48" i="2"/>
  <c r="D48" i="2"/>
  <c r="A48" i="2"/>
  <c r="H47" i="2"/>
  <c r="B47" i="2"/>
  <c r="F47" i="2"/>
  <c r="D47" i="2"/>
  <c r="A47" i="2"/>
  <c r="H46" i="2"/>
  <c r="F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04" i="2"/>
  <c r="B104" i="2"/>
  <c r="D104" i="2"/>
  <c r="A104" i="2"/>
  <c r="H103" i="2"/>
  <c r="B103" i="2"/>
  <c r="D103" i="2"/>
  <c r="A103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02" i="2"/>
  <c r="B102" i="2"/>
  <c r="D102" i="2"/>
  <c r="A10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01" i="2"/>
  <c r="B101" i="2"/>
  <c r="D101" i="2"/>
  <c r="A101" i="2"/>
  <c r="H13" i="2"/>
  <c r="B13" i="2"/>
  <c r="D13" i="2"/>
  <c r="A13" i="2"/>
  <c r="H12" i="2"/>
  <c r="B12" i="2"/>
  <c r="D12" i="2"/>
  <c r="A12" i="2"/>
  <c r="H11" i="2"/>
  <c r="B11" i="2"/>
  <c r="D11" i="2"/>
  <c r="A1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134" i="1"/>
  <c r="Q143" i="1"/>
  <c r="Q144" i="1"/>
  <c r="Q142" i="1"/>
  <c r="Q140" i="1"/>
  <c r="Q141" i="1"/>
  <c r="Q139" i="1"/>
  <c r="Q138" i="1"/>
  <c r="Q136" i="1"/>
  <c r="Q71" i="1"/>
  <c r="F16" i="1"/>
  <c r="F17" i="1" s="1"/>
  <c r="C17" i="1"/>
  <c r="Q135" i="1"/>
  <c r="Q131" i="1"/>
  <c r="Q62" i="1"/>
  <c r="Q122" i="1"/>
  <c r="Q103" i="1"/>
  <c r="J105" i="1"/>
  <c r="Q105" i="1"/>
  <c r="Q125" i="1"/>
  <c r="Q128" i="1"/>
  <c r="Q50" i="1"/>
  <c r="Q51" i="1"/>
  <c r="Q52" i="1"/>
  <c r="Q53" i="1"/>
  <c r="Q55" i="1"/>
  <c r="Q56" i="1"/>
  <c r="Q57" i="1"/>
  <c r="Q58" i="1"/>
  <c r="Q59" i="1"/>
  <c r="Q60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J87" i="1"/>
  <c r="Q87" i="1"/>
  <c r="Q88" i="1"/>
  <c r="Q89" i="1"/>
  <c r="Q90" i="1"/>
  <c r="Q91" i="1"/>
  <c r="Q92" i="1"/>
  <c r="Q93" i="1"/>
  <c r="J94" i="1"/>
  <c r="Q94" i="1"/>
  <c r="Q95" i="1"/>
  <c r="Q96" i="1"/>
  <c r="Q97" i="1"/>
  <c r="Q99" i="1"/>
  <c r="Q100" i="1"/>
  <c r="Q101" i="1"/>
  <c r="Q102" i="1"/>
  <c r="Q104" i="1"/>
  <c r="Q106" i="1"/>
  <c r="Q107" i="1"/>
  <c r="Q108" i="1"/>
  <c r="Q109" i="1"/>
  <c r="Q110" i="1"/>
  <c r="Q111" i="1"/>
  <c r="Q112" i="1"/>
  <c r="Q113" i="1"/>
  <c r="Q114" i="1"/>
  <c r="Q115" i="1"/>
  <c r="J116" i="1"/>
  <c r="Q116" i="1"/>
  <c r="Q117" i="1"/>
  <c r="Q118" i="1"/>
  <c r="Q119" i="1"/>
  <c r="Q120" i="1"/>
  <c r="Q121" i="1"/>
  <c r="Q45" i="1"/>
  <c r="E46" i="1"/>
  <c r="F46" i="1" s="1"/>
  <c r="G46" i="1" s="1"/>
  <c r="J46" i="1" s="1"/>
  <c r="E29" i="1"/>
  <c r="E81" i="2" s="1"/>
  <c r="E114" i="2"/>
  <c r="E132" i="1"/>
  <c r="F132" i="1"/>
  <c r="G132" i="1" s="1"/>
  <c r="K132" i="1" s="1"/>
  <c r="E124" i="1"/>
  <c r="F124" i="1"/>
  <c r="G124" i="1" s="1"/>
  <c r="J124" i="1" s="1"/>
  <c r="E49" i="1"/>
  <c r="E44" i="1"/>
  <c r="E40" i="1"/>
  <c r="E36" i="1"/>
  <c r="F36" i="1" s="1"/>
  <c r="G36" i="1" s="1"/>
  <c r="H36" i="1" s="1"/>
  <c r="E32" i="1"/>
  <c r="E28" i="1"/>
  <c r="E24" i="1"/>
  <c r="F24" i="1" s="1"/>
  <c r="G24" i="1" s="1"/>
  <c r="H24" i="1" s="1"/>
  <c r="E130" i="1"/>
  <c r="F130" i="1"/>
  <c r="G130" i="1" s="1"/>
  <c r="I130" i="1" s="1"/>
  <c r="E98" i="1"/>
  <c r="F98" i="1" s="1"/>
  <c r="G98" i="1" s="1"/>
  <c r="I98" i="1" s="1"/>
  <c r="E126" i="1"/>
  <c r="F126" i="1" s="1"/>
  <c r="G126" i="1" s="1"/>
  <c r="J126" i="1" s="1"/>
  <c r="E54" i="1"/>
  <c r="F54" i="1" s="1"/>
  <c r="G54" i="1" s="1"/>
  <c r="K54" i="1" s="1"/>
  <c r="E41" i="1"/>
  <c r="F41" i="1"/>
  <c r="G41" i="1" s="1"/>
  <c r="H41" i="1" s="1"/>
  <c r="E37" i="1"/>
  <c r="F37" i="1"/>
  <c r="G37" i="1" s="1"/>
  <c r="I37" i="1" s="1"/>
  <c r="E33" i="1"/>
  <c r="E85" i="2"/>
  <c r="F33" i="1"/>
  <c r="G33" i="1"/>
  <c r="H33" i="1" s="1"/>
  <c r="E25" i="1"/>
  <c r="F25" i="1"/>
  <c r="G25" i="1" s="1"/>
  <c r="I25" i="1" s="1"/>
  <c r="E89" i="2"/>
  <c r="E110" i="2"/>
  <c r="E77" i="2"/>
  <c r="F32" i="1"/>
  <c r="G32" i="1" s="1"/>
  <c r="H32" i="1" s="1"/>
  <c r="E84" i="2"/>
  <c r="F49" i="1"/>
  <c r="G49" i="1" s="1"/>
  <c r="I49" i="1" s="1"/>
  <c r="E100" i="2"/>
  <c r="F28" i="1"/>
  <c r="G28" i="1" s="1"/>
  <c r="I28" i="1" s="1"/>
  <c r="E80" i="2"/>
  <c r="F44" i="1"/>
  <c r="G44" i="1" s="1"/>
  <c r="H44" i="1" s="1"/>
  <c r="E96" i="2"/>
  <c r="E101" i="2"/>
  <c r="E107" i="2"/>
  <c r="E76" i="2"/>
  <c r="F40" i="1"/>
  <c r="G40" i="1"/>
  <c r="H40" i="1" s="1"/>
  <c r="E92" i="2"/>
  <c r="E93" i="2"/>
  <c r="E113" i="2"/>
  <c r="E78" i="2"/>
  <c r="E109" i="2"/>
  <c r="E88" i="2"/>
  <c r="E133" i="1"/>
  <c r="E148" i="1"/>
  <c r="F148" i="1" s="1"/>
  <c r="G148" i="1" s="1"/>
  <c r="K148" i="1" s="1"/>
  <c r="G142" i="1"/>
  <c r="J142" i="1" s="1"/>
  <c r="E140" i="1"/>
  <c r="F140" i="1" s="1"/>
  <c r="G140" i="1" s="1"/>
  <c r="J140" i="1" s="1"/>
  <c r="E152" i="1"/>
  <c r="F152" i="1" s="1"/>
  <c r="G152" i="1" s="1"/>
  <c r="K152" i="1" s="1"/>
  <c r="E145" i="1"/>
  <c r="F145" i="1" s="1"/>
  <c r="G145" i="1" s="1"/>
  <c r="J145" i="1" s="1"/>
  <c r="E137" i="1"/>
  <c r="F137" i="1" s="1"/>
  <c r="G137" i="1" s="1"/>
  <c r="K137" i="1" s="1"/>
  <c r="E38" i="1"/>
  <c r="E90" i="2" s="1"/>
  <c r="E34" i="1"/>
  <c r="F34" i="1" s="1"/>
  <c r="G34" i="1" s="1"/>
  <c r="H34" i="1" s="1"/>
  <c r="E30" i="1"/>
  <c r="E82" i="2" s="1"/>
  <c r="E26" i="1"/>
  <c r="F26" i="1" s="1"/>
  <c r="G26" i="1" s="1"/>
  <c r="I26" i="1" s="1"/>
  <c r="E22" i="1"/>
  <c r="F22" i="1" s="1"/>
  <c r="G22" i="1" s="1"/>
  <c r="I22" i="1" s="1"/>
  <c r="E150" i="1"/>
  <c r="F150" i="1"/>
  <c r="G150" i="1" s="1"/>
  <c r="K150" i="1" s="1"/>
  <c r="E142" i="1"/>
  <c r="F142" i="1"/>
  <c r="E134" i="1"/>
  <c r="F134" i="1"/>
  <c r="G134" i="1" s="1"/>
  <c r="J134" i="1" s="1"/>
  <c r="G43" i="1"/>
  <c r="H43" i="1"/>
  <c r="G31" i="1"/>
  <c r="H31" i="1"/>
  <c r="E144" i="1"/>
  <c r="F144" i="1"/>
  <c r="G144" i="1" s="1"/>
  <c r="J144" i="1" s="1"/>
  <c r="E136" i="1"/>
  <c r="E65" i="2" s="1"/>
  <c r="F136" i="1"/>
  <c r="G136" i="1" s="1"/>
  <c r="K136" i="1" s="1"/>
  <c r="E117" i="2"/>
  <c r="E72" i="2"/>
  <c r="F133" i="1"/>
  <c r="G133" i="1" s="1"/>
  <c r="K133" i="1" s="1"/>
  <c r="E115" i="2"/>
  <c r="E68" i="2"/>
  <c r="E70" i="2"/>
  <c r="E64" i="2"/>
  <c r="E116" i="2"/>
  <c r="F38" i="1" l="1"/>
  <c r="G38" i="1" s="1"/>
  <c r="H38" i="1" s="1"/>
  <c r="E97" i="2"/>
  <c r="E102" i="2"/>
  <c r="E35" i="2"/>
  <c r="E87" i="2"/>
  <c r="E13" i="2"/>
  <c r="E38" i="2"/>
  <c r="E111" i="2"/>
  <c r="E67" i="2"/>
  <c r="E138" i="1"/>
  <c r="E86" i="2"/>
  <c r="E74" i="2"/>
  <c r="F30" i="1"/>
  <c r="G30" i="1" s="1"/>
  <c r="I30" i="1" s="1"/>
  <c r="E21" i="1"/>
  <c r="E98" i="2"/>
  <c r="E20" i="2"/>
  <c r="E147" i="1"/>
  <c r="F147" i="1" s="1"/>
  <c r="G147" i="1" s="1"/>
  <c r="K147" i="1" s="1"/>
  <c r="E135" i="1"/>
  <c r="F135" i="1" s="1"/>
  <c r="G135" i="1" s="1"/>
  <c r="E53" i="2"/>
  <c r="E61" i="2"/>
  <c r="F29" i="1"/>
  <c r="G29" i="1" s="1"/>
  <c r="I29" i="1" s="1"/>
  <c r="E19" i="2"/>
  <c r="E56" i="2"/>
  <c r="E39" i="1"/>
  <c r="E23" i="1"/>
  <c r="E146" i="1"/>
  <c r="F146" i="1" s="1"/>
  <c r="G146" i="1" s="1"/>
  <c r="K146" i="1" s="1"/>
  <c r="E141" i="1"/>
  <c r="E49" i="2"/>
  <c r="I135" i="1" l="1"/>
  <c r="E75" i="2"/>
  <c r="F23" i="1"/>
  <c r="G23" i="1" s="1"/>
  <c r="H23" i="1" s="1"/>
  <c r="E66" i="2"/>
  <c r="F138" i="1"/>
  <c r="G138" i="1" s="1"/>
  <c r="F21" i="1"/>
  <c r="G21" i="1" s="1"/>
  <c r="I21" i="1" s="1"/>
  <c r="E73" i="2"/>
  <c r="E69" i="2"/>
  <c r="F141" i="1"/>
  <c r="G141" i="1" s="1"/>
  <c r="J141" i="1" s="1"/>
  <c r="F39" i="1"/>
  <c r="G39" i="1" s="1"/>
  <c r="H39" i="1" s="1"/>
  <c r="E91" i="2"/>
  <c r="C12" i="1"/>
  <c r="C11" i="1"/>
  <c r="O118" i="1" l="1"/>
  <c r="O148" i="1"/>
  <c r="O146" i="1"/>
  <c r="O142" i="1"/>
  <c r="O88" i="1"/>
  <c r="O89" i="1"/>
  <c r="O149" i="1"/>
  <c r="O131" i="1"/>
  <c r="O140" i="1"/>
  <c r="O126" i="1"/>
  <c r="O139" i="1"/>
  <c r="O103" i="1"/>
  <c r="O86" i="1"/>
  <c r="O143" i="1"/>
  <c r="O85" i="1"/>
  <c r="O129" i="1"/>
  <c r="O138" i="1"/>
  <c r="O105" i="1"/>
  <c r="O133" i="1"/>
  <c r="O122" i="1"/>
  <c r="O97" i="1"/>
  <c r="O123" i="1"/>
  <c r="O128" i="1"/>
  <c r="O147" i="1"/>
  <c r="O98" i="1"/>
  <c r="O132" i="1"/>
  <c r="O130" i="1"/>
  <c r="O71" i="1"/>
  <c r="O107" i="1"/>
  <c r="O141" i="1"/>
  <c r="O150" i="1"/>
  <c r="O117" i="1"/>
  <c r="O106" i="1"/>
  <c r="O111" i="1"/>
  <c r="O95" i="1"/>
  <c r="O144" i="1"/>
  <c r="O93" i="1"/>
  <c r="O91" i="1"/>
  <c r="O108" i="1"/>
  <c r="O101" i="1"/>
  <c r="O96" i="1"/>
  <c r="O121" i="1"/>
  <c r="O100" i="1"/>
  <c r="O87" i="1"/>
  <c r="O84" i="1"/>
  <c r="C15" i="1"/>
  <c r="O113" i="1"/>
  <c r="O112" i="1"/>
  <c r="O94" i="1"/>
  <c r="O119" i="1"/>
  <c r="O120" i="1"/>
  <c r="O145" i="1"/>
  <c r="O125" i="1"/>
  <c r="O127" i="1"/>
  <c r="O115" i="1"/>
  <c r="O92" i="1"/>
  <c r="O153" i="1"/>
  <c r="O90" i="1"/>
  <c r="O136" i="1"/>
  <c r="O152" i="1"/>
  <c r="O137" i="1"/>
  <c r="O104" i="1"/>
  <c r="O124" i="1"/>
  <c r="O99" i="1"/>
  <c r="O110" i="1"/>
  <c r="O135" i="1"/>
  <c r="O151" i="1"/>
  <c r="O114" i="1"/>
  <c r="O102" i="1"/>
  <c r="O109" i="1"/>
  <c r="O134" i="1"/>
  <c r="O116" i="1"/>
  <c r="C16" i="1"/>
  <c r="D18" i="1" s="1"/>
  <c r="K138" i="1"/>
  <c r="F18" i="1" l="1"/>
  <c r="F19" i="1" s="1"/>
  <c r="C18" i="1"/>
</calcChain>
</file>

<file path=xl/sharedStrings.xml><?xml version="1.0" encoding="utf-8"?>
<sst xmlns="http://schemas.openxmlformats.org/spreadsheetml/2006/main" count="1309" uniqueCount="534">
  <si>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</si>
  <si>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</si>
  <si>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</si>
  <si>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</si>
  <si>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</si>
  <si>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</si>
  <si>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</si>
  <si>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</si>
  <si>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</si>
  <si>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</si>
  <si>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</si>
  <si>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</si>
  <si>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</si>
  <si>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</si>
  <si>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</si>
  <si>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</si>
  <si>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</si>
  <si>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</si>
  <si>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</si>
  <si>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</si>
  <si>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</si>
  <si>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</si>
  <si>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</si>
  <si>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</si>
  <si>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</si>
  <si>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</si>
  <si>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</si>
  <si>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</si>
  <si>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</si>
  <si>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</si>
  <si>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</si>
  <si>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</si>
  <si>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PASP 87,517,409</t>
  </si>
  <si>
    <t>K</t>
  </si>
  <si>
    <t>v</t>
  </si>
  <si>
    <t>Diethelm R</t>
  </si>
  <si>
    <t>BBSAG Bull...14</t>
  </si>
  <si>
    <t>B</t>
  </si>
  <si>
    <t>BBSAG Bull...21</t>
  </si>
  <si>
    <t>BBSAG Bull...24</t>
  </si>
  <si>
    <t>BBSAG Bull.23</t>
  </si>
  <si>
    <t>BAC 31,5,295</t>
  </si>
  <si>
    <t>Peter H</t>
  </si>
  <si>
    <t>BBSAG Bull.38</t>
  </si>
  <si>
    <t>BBSAG Bull.40</t>
  </si>
  <si>
    <t>BBSAG Bull.49</t>
  </si>
  <si>
    <t>BAV-M 32</t>
  </si>
  <si>
    <t>BBSAG Bull.55</t>
  </si>
  <si>
    <t>BBSAG Bull.56</t>
  </si>
  <si>
    <t>BAC 42,225</t>
  </si>
  <si>
    <t>Mavrofridis G</t>
  </si>
  <si>
    <t>BBSAG Bull.89</t>
  </si>
  <si>
    <t>BBSAG Bull.90</t>
  </si>
  <si>
    <t>BBSAG Bull.92</t>
  </si>
  <si>
    <t>BBSAG Bull.93</t>
  </si>
  <si>
    <t>BBSAG Bull.95</t>
  </si>
  <si>
    <t>BBSAG Bull.96</t>
  </si>
  <si>
    <t>V</t>
  </si>
  <si>
    <t>BAV-M 59</t>
  </si>
  <si>
    <t>BAV-M 60</t>
  </si>
  <si>
    <t>Blaettler E</t>
  </si>
  <si>
    <t>BBSAG Bull.99</t>
  </si>
  <si>
    <t>AsApS 130,311</t>
  </si>
  <si>
    <t>BBSAG Bull.102</t>
  </si>
  <si>
    <t>BAV-M 68</t>
  </si>
  <si>
    <t>BBSAG Bull.107</t>
  </si>
  <si>
    <t>BAV-M 80</t>
  </si>
  <si>
    <t>AsApS 134,327</t>
  </si>
  <si>
    <t>IBVS 4383</t>
  </si>
  <si>
    <t>P. Frank</t>
  </si>
  <si>
    <t>BAV-M 111</t>
  </si>
  <si>
    <t>II</t>
  </si>
  <si>
    <t>IBVS 5016</t>
  </si>
  <si>
    <t>IBVS 4606</t>
  </si>
  <si>
    <t>IBVS 4222</t>
  </si>
  <si>
    <t>Mayer 1991</t>
  </si>
  <si>
    <t>EB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</si>
  <si>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</si>
  <si>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</si>
  <si>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</si>
  <si>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</si>
  <si>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</si>
  <si>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</si>
  <si>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</si>
  <si>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OEJV 0130</t>
  </si>
  <si>
    <t>I</t>
  </si>
  <si>
    <t>Add cycle</t>
  </si>
  <si>
    <t>Old Cycle</t>
  </si>
  <si>
    <t>Start of linear fit &gt;&gt;&gt;&gt;&gt;&gt;&gt;&gt;&gt;&gt;&gt;&gt;&gt;&gt;&gt;&gt;&gt;&gt;&gt;&gt;&gt;</t>
  </si>
  <si>
    <t>IBVS 2742</t>
  </si>
  <si>
    <t>IBVS 6007</t>
  </si>
  <si>
    <t>OEJV 0160</t>
  </si>
  <si>
    <t>IBVS 6084</t>
  </si>
  <si>
    <t>IBVS 6070</t>
  </si>
  <si>
    <t xml:space="preserve">V0382 Cyg / GSC 02684-01088 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</si>
  <si>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</si>
  <si>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</si>
  <si>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</si>
  <si>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</si>
  <si>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</si>
  <si>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</si>
  <si>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</si>
  <si>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</si>
  <si>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</si>
  <si>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</si>
  <si>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</si>
  <si>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</si>
  <si>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</si>
  <si>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</si>
  <si>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</si>
  <si>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2413488.26 </t>
  </si>
  <si>
    <t> 21.10.1895 18:14 </t>
  </si>
  <si>
    <t> 0.13 </t>
  </si>
  <si>
    <t> A.A.Petrov </t>
  </si>
  <si>
    <t> PZ 6.72 </t>
  </si>
  <si>
    <t>2415165.44 </t>
  </si>
  <si>
    <t> 25.05.1900 22:33 </t>
  </si>
  <si>
    <t> 0.15 </t>
  </si>
  <si>
    <t>2427991.488 </t>
  </si>
  <si>
    <t> 07.07.1935 23:42 </t>
  </si>
  <si>
    <t> -0.017 </t>
  </si>
  <si>
    <t>V </t>
  </si>
  <si>
    <t> S.Piotrowski </t>
  </si>
  <si>
    <t> AAC 2.126 </t>
  </si>
  <si>
    <t>2427992.436 </t>
  </si>
  <si>
    <t> 08.07.1935 22:27 </t>
  </si>
  <si>
    <t> -0.012 </t>
  </si>
  <si>
    <t>2427992.44 </t>
  </si>
  <si>
    <t> 08.07.1935 22:33 </t>
  </si>
  <si>
    <t> -0.01 </t>
  </si>
  <si>
    <t> J.Piegza </t>
  </si>
  <si>
    <t> SAC 14.58 </t>
  </si>
  <si>
    <t>2428145.18 </t>
  </si>
  <si>
    <t> 08.12.1935 16:19 </t>
  </si>
  <si>
    <t> 0.01 </t>
  </si>
  <si>
    <t> A.Kwiek </t>
  </si>
  <si>
    <t> SAC 15.64 </t>
  </si>
  <si>
    <t>2428431.743 </t>
  </si>
  <si>
    <t> 20.09.1936 05:49 </t>
  </si>
  <si>
    <t> -0.030 </t>
  </si>
  <si>
    <t> S.Gaposchkin </t>
  </si>
  <si>
    <t> HA 113.73 </t>
  </si>
  <si>
    <t>2428746.65 </t>
  </si>
  <si>
    <t> 01.08.1937 03:36 </t>
  </si>
  <si>
    <t> -0.00 </t>
  </si>
  <si>
    <t>2429014.41 </t>
  </si>
  <si>
    <t> 25.04.1938 21:50 </t>
  </si>
  <si>
    <t>2429457.52 </t>
  </si>
  <si>
    <t> 13.07.1939 00:28 </t>
  </si>
  <si>
    <t> 0.03 </t>
  </si>
  <si>
    <t>2432172.607 </t>
  </si>
  <si>
    <t> 18.12.1946 02:34 </t>
  </si>
  <si>
    <t> -0.027 </t>
  </si>
  <si>
    <t> B.S.Whitney </t>
  </si>
  <si>
    <t> AJ 64.258 </t>
  </si>
  <si>
    <t>2432386.651 </t>
  </si>
  <si>
    <t> 20.07.1947 03:37 </t>
  </si>
  <si>
    <t> 0.011 </t>
  </si>
  <si>
    <t>2432798.621 </t>
  </si>
  <si>
    <t> 04.09.1948 02:54 </t>
  </si>
  <si>
    <t> -0.004 </t>
  </si>
  <si>
    <t>2433061.660 </t>
  </si>
  <si>
    <t> 25.05.1949 03:50 </t>
  </si>
  <si>
    <t> 0.006 </t>
  </si>
  <si>
    <t>2433111.623 </t>
  </si>
  <si>
    <t> 14.07.1949 02:57 </t>
  </si>
  <si>
    <t> 0.003 </t>
  </si>
  <si>
    <t>2433503.800 </t>
  </si>
  <si>
    <t> 10.08.1950 07:12 </t>
  </si>
  <si>
    <t> -0.007 </t>
  </si>
  <si>
    <t>2433567.935 </t>
  </si>
  <si>
    <t> 13.10.1950 10:26 </t>
  </si>
  <si>
    <t> 0.021 </t>
  </si>
  <si>
    <t> S.Kaho </t>
  </si>
  <si>
    <t> BTOK 49.385 </t>
  </si>
  <si>
    <t>2433834.713 </t>
  </si>
  <si>
    <t> 07.07.1951 05:06 </t>
  </si>
  <si>
    <t> -0.002 </t>
  </si>
  <si>
    <t>2433886.563 </t>
  </si>
  <si>
    <t> 28.08.1951 01:30 </t>
  </si>
  <si>
    <t>2434182.594 </t>
  </si>
  <si>
    <t> 19.06.1952 02:15 </t>
  </si>
  <si>
    <t> 0.002 </t>
  </si>
  <si>
    <t>2434296.666 </t>
  </si>
  <si>
    <t> 11.10.1952 03:59 </t>
  </si>
  <si>
    <t> 0.000 </t>
  </si>
  <si>
    <t>2435019.773 </t>
  </si>
  <si>
    <t> 04.10.1954 06:33 </t>
  </si>
  <si>
    <t> 0.012 </t>
  </si>
  <si>
    <t>2435337.465 </t>
  </si>
  <si>
    <t> 17.08.1955 23:09 </t>
  </si>
  <si>
    <t> -0.005 </t>
  </si>
  <si>
    <t>2435483.605 </t>
  </si>
  <si>
    <t> 11.01.1956 02:31 </t>
  </si>
  <si>
    <t> 0.008 </t>
  </si>
  <si>
    <t>2436814.7725 </t>
  </si>
  <si>
    <t> 03.09.1959 06:32 </t>
  </si>
  <si>
    <t> 0.0019 </t>
  </si>
  <si>
    <t>E </t>
  </si>
  <si>
    <t>?</t>
  </si>
  <si>
    <t> A.U.Landolt </t>
  </si>
  <si>
    <t> PASP 87.415 </t>
  </si>
  <si>
    <t>2436837.392 </t>
  </si>
  <si>
    <t> 25.09.1959 21:24 </t>
  </si>
  <si>
    <t>P </t>
  </si>
  <si>
    <t> K.Häussler </t>
  </si>
  <si>
    <t> HABZ 23 </t>
  </si>
  <si>
    <t>2437940.428 </t>
  </si>
  <si>
    <t> 02.10.1962 22:16 </t>
  </si>
  <si>
    <t> 0.005 </t>
  </si>
  <si>
    <t>2437959.321 </t>
  </si>
  <si>
    <t> 21.10.1962 19:42 </t>
  </si>
  <si>
    <t> 0.043 </t>
  </si>
  <si>
    <t>2438987.8298 </t>
  </si>
  <si>
    <t> 15.08.1965 07:54 </t>
  </si>
  <si>
    <t> 0.0036 </t>
  </si>
  <si>
    <t> APJ 140.1494 </t>
  </si>
  <si>
    <t>2440063.434 </t>
  </si>
  <si>
    <t> 25.07.1968 22:24 </t>
  </si>
  <si>
    <t> -0.078 </t>
  </si>
  <si>
    <t> R.Diethelm </t>
  </si>
  <si>
    <t> ORI 109 </t>
  </si>
  <si>
    <t>2440385.931 </t>
  </si>
  <si>
    <t> 13.06.1969 10:20 </t>
  </si>
  <si>
    <t>2440386.8761 </t>
  </si>
  <si>
    <t> 14.06.1969 09:01 </t>
  </si>
  <si>
    <t> -0.0019 </t>
  </si>
  <si>
    <t>2440387.8173 </t>
  </si>
  <si>
    <t> 15.06.1969 07:36 </t>
  </si>
  <si>
    <t> -0.0035 </t>
  </si>
  <si>
    <t>2440542.316 </t>
  </si>
  <si>
    <t> 16.11.1969 19:35 </t>
  </si>
  <si>
    <t> -0.117 </t>
  </si>
  <si>
    <t> ORI 116 </t>
  </si>
  <si>
    <t>2440720.556 </t>
  </si>
  <si>
    <t> 14.05.1970 01:20 </t>
  </si>
  <si>
    <t> -0.058 </t>
  </si>
  <si>
    <t> ORI 119 </t>
  </si>
  <si>
    <t>2441129.7698 </t>
  </si>
  <si>
    <t> 27.06.1971 06:28 </t>
  </si>
  <si>
    <t> -0.0010 </t>
  </si>
  <si>
    <t>2442616.360 </t>
  </si>
  <si>
    <t> 22.07.1975 20:38 </t>
  </si>
  <si>
    <t> -0.139 </t>
  </si>
  <si>
    <t> BBS 23 </t>
  </si>
  <si>
    <t>2442651.3844 </t>
  </si>
  <si>
    <t> 26.08.1975 21:13 </t>
  </si>
  <si>
    <t> 0.0034 </t>
  </si>
  <si>
    <t> P.Mayer </t>
  </si>
  <si>
    <t> BAC 31.295 </t>
  </si>
  <si>
    <t>2442659.8678 </t>
  </si>
  <si>
    <t> 04.09.1975 08:49 </t>
  </si>
  <si>
    <t> Bloomer et al. </t>
  </si>
  <si>
    <t> BAC 42.225 </t>
  </si>
  <si>
    <t>2442961.5424 </t>
  </si>
  <si>
    <t> 02.07.1976 01:01 </t>
  </si>
  <si>
    <t> -0.0058 </t>
  </si>
  <si>
    <t>2443366.9333 </t>
  </si>
  <si>
    <t> 11.08.1977 10:23 </t>
  </si>
  <si>
    <t> -0.0005 </t>
  </si>
  <si>
    <t> BAAS 11.439 </t>
  </si>
  <si>
    <t>2443719.416 </t>
  </si>
  <si>
    <t> 29.07.1978 21:59 </t>
  </si>
  <si>
    <t> -0.109 </t>
  </si>
  <si>
    <t> H.Peter </t>
  </si>
  <si>
    <t> BBS 38 </t>
  </si>
  <si>
    <t>2443836.276 </t>
  </si>
  <si>
    <t> 23.11.1978 18:37 </t>
  </si>
  <si>
    <t> -0.151 </t>
  </si>
  <si>
    <t> BBS 40 </t>
  </si>
  <si>
    <t>2444445.4450 </t>
  </si>
  <si>
    <t> 24.07.1980 22:40 </t>
  </si>
  <si>
    <t> -0.0032 </t>
  </si>
  <si>
    <t> BBS 49 </t>
  </si>
  <si>
    <t>2444490.484 </t>
  </si>
  <si>
    <t> 07.09.1980 23:36 </t>
  </si>
  <si>
    <t> -0.217 </t>
  </si>
  <si>
    <t> D.Lichtenknecker </t>
  </si>
  <si>
    <t>BAVM 32 </t>
  </si>
  <si>
    <t>2444757.493 </t>
  </si>
  <si>
    <t> 01.06.1981 23:49 </t>
  </si>
  <si>
    <t> -0.008 </t>
  </si>
  <si>
    <t> BBS 55 </t>
  </si>
  <si>
    <t>2444842.3538 </t>
  </si>
  <si>
    <t> 25.08.1981 20:29 </t>
  </si>
  <si>
    <t> 0.0048 </t>
  </si>
  <si>
    <t> BBS 56 </t>
  </si>
  <si>
    <t>2445598.4426 </t>
  </si>
  <si>
    <t> 20.09.1983 22:37 </t>
  </si>
  <si>
    <t> 0.0022 </t>
  </si>
  <si>
    <t> Mayer &amp; Wolf </t>
  </si>
  <si>
    <t>IBVS 2942 </t>
  </si>
  <si>
    <t>2446274.3971 </t>
  </si>
  <si>
    <t> 27.07.1985 21:31 </t>
  </si>
  <si>
    <t> -0.0002 </t>
  </si>
  <si>
    <t> Muminovic &amp; Stupar </t>
  </si>
  <si>
    <t>2446325.3087 </t>
  </si>
  <si>
    <t> 16.09.1985 19:24 </t>
  </si>
  <si>
    <t> 0.0025 </t>
  </si>
  <si>
    <t>2446668.4782 </t>
  </si>
  <si>
    <t> 25.08.1986 23:28 </t>
  </si>
  <si>
    <t> 0.0083 </t>
  </si>
  <si>
    <t>2447030.4922 </t>
  </si>
  <si>
    <t> 22.08.1987 23:48 </t>
  </si>
  <si>
    <t> 0.0035 </t>
  </si>
  <si>
    <t> P.Mayer et al. </t>
  </si>
  <si>
    <t>2447099.3141 </t>
  </si>
  <si>
    <t> 30.10.1987 19:32 </t>
  </si>
  <si>
    <t> 0.0041 </t>
  </si>
  <si>
    <t>2447362.370 </t>
  </si>
  <si>
    <t> 19.07.1988 20:52 </t>
  </si>
  <si>
    <t> 0.031 </t>
  </si>
  <si>
    <t> G.Mavrofridis </t>
  </si>
  <si>
    <t> BBS 89 </t>
  </si>
  <si>
    <t>2447426.462 </t>
  </si>
  <si>
    <t> 21.09.1988 23:05 </t>
  </si>
  <si>
    <t> 0.015 </t>
  </si>
  <si>
    <t>2447444.3744 </t>
  </si>
  <si>
    <t> 09.10.1988 20:59 </t>
  </si>
  <si>
    <t> 0.0152 </t>
  </si>
  <si>
    <t>2447461.327 </t>
  </si>
  <si>
    <t> 26.10.1988 19:50 </t>
  </si>
  <si>
    <t> BBS 90 </t>
  </si>
  <si>
    <t>2447757.392 </t>
  </si>
  <si>
    <t> 18.08.1989 21:24 </t>
  </si>
  <si>
    <t> 0.037 </t>
  </si>
  <si>
    <t> BBS 92 </t>
  </si>
  <si>
    <t>2447823.366 </t>
  </si>
  <si>
    <t> 23.10.1989 20:47 </t>
  </si>
  <si>
    <t> 0.018 </t>
  </si>
  <si>
    <t> BBS 93 </t>
  </si>
  <si>
    <t>2448069.420 </t>
  </si>
  <si>
    <t> 26.06.1990 22:04 </t>
  </si>
  <si>
    <t> 0.013 </t>
  </si>
  <si>
    <t> BBS 95 </t>
  </si>
  <si>
    <t>2448085.450 </t>
  </si>
  <si>
    <t> 12.07.1990 22:48 </t>
  </si>
  <si>
    <t> 0.016 </t>
  </si>
  <si>
    <t> BBS 96 </t>
  </si>
  <si>
    <t>2448167.4756 </t>
  </si>
  <si>
    <t> 02.10.1990 23:24 </t>
  </si>
  <si>
    <t> 0.0216 </t>
  </si>
  <si>
    <t>B;V</t>
  </si>
  <si>
    <t> F.Agerer </t>
  </si>
  <si>
    <t>BAVM 59 </t>
  </si>
  <si>
    <t>2448186.3311 </t>
  </si>
  <si>
    <t> 21.10.1990 19:56 </t>
  </si>
  <si>
    <t> 0.0219 </t>
  </si>
  <si>
    <t>2448447.4743 </t>
  </si>
  <si>
    <t> 09.07.1991 23:22 </t>
  </si>
  <si>
    <t> 0.0214 </t>
  </si>
  <si>
    <t>G</t>
  </si>
  <si>
    <t>BAVM 60 </t>
  </si>
  <si>
    <t>2448447.4764 </t>
  </si>
  <si>
    <t> 09.07.1991 23:26 </t>
  </si>
  <si>
    <t> 0.0235 </t>
  </si>
  <si>
    <t>2448498.3835 </t>
  </si>
  <si>
    <t> 29.08.1991 21:12 </t>
  </si>
  <si>
    <t> 0.0217 </t>
  </si>
  <si>
    <t>2448498.3844 </t>
  </si>
  <si>
    <t> 29.08.1991 21:13 </t>
  </si>
  <si>
    <t> 0.0226 </t>
  </si>
  <si>
    <t>2448564.374 </t>
  </si>
  <si>
    <t> 03.11.1991 20:58 </t>
  </si>
  <si>
    <t> 0.019 </t>
  </si>
  <si>
    <t> E.Blättler </t>
  </si>
  <si>
    <t> BBS 99 </t>
  </si>
  <si>
    <t>2448839.6629 </t>
  </si>
  <si>
    <t> 05.08.1992 03:54 </t>
  </si>
  <si>
    <t> 0.0229 </t>
  </si>
  <si>
    <t> AAPS 130.311 </t>
  </si>
  <si>
    <t>2448843.438 </t>
  </si>
  <si>
    <t> 08.08.1992 22:30 </t>
  </si>
  <si>
    <t> 0.027 </t>
  </si>
  <si>
    <t> BBS 102 </t>
  </si>
  <si>
    <t>2448843.4395 </t>
  </si>
  <si>
    <t> 08.08.1992 22:32 </t>
  </si>
  <si>
    <t> 0.0285 </t>
  </si>
  <si>
    <t>BAVM 62 </t>
  </si>
  <si>
    <t>2448843.4397 </t>
  </si>
  <si>
    <t> 08.08.1992 22:33 </t>
  </si>
  <si>
    <t> 0.0287 </t>
  </si>
  <si>
    <t>2448859.4664 </t>
  </si>
  <si>
    <t> 24.08.1992 23:11 </t>
  </si>
  <si>
    <t>2448860.382 </t>
  </si>
  <si>
    <t> 25.08.1992 21:10 </t>
  </si>
  <si>
    <t> 0.001 </t>
  </si>
  <si>
    <t>2448878.3252 </t>
  </si>
  <si>
    <t> 12.09.1992 19:48 </t>
  </si>
  <si>
    <t> 0.0322 </t>
  </si>
  <si>
    <t>2449212.071 </t>
  </si>
  <si>
    <t> 12.08.1993 13:42 </t>
  </si>
  <si>
    <t> 0.042 </t>
  </si>
  <si>
    <t> K.Nagai </t>
  </si>
  <si>
    <t>VSB 47 </t>
  </si>
  <si>
    <t>2449221.4844 </t>
  </si>
  <si>
    <t> 21.08.1993 23:37 </t>
  </si>
  <si>
    <t> 0.0277 </t>
  </si>
  <si>
    <t>BAVM 68 </t>
  </si>
  <si>
    <t>2449221.4857 </t>
  </si>
  <si>
    <t> 21.08.1993 23:39 </t>
  </si>
  <si>
    <t> 0.0290 </t>
  </si>
  <si>
    <t>2449518.4527 </t>
  </si>
  <si>
    <t> 14.06.1994 22:51 </t>
  </si>
  <si>
    <t> 0.0275 </t>
  </si>
  <si>
    <t> BBS 107 </t>
  </si>
  <si>
    <t>2449534.4774 </t>
  </si>
  <si>
    <t> 30.06.1994 23:27 </t>
  </si>
  <si>
    <t> 0.0253 </t>
  </si>
  <si>
    <t>BAVM 80 </t>
  </si>
  <si>
    <t>2449534.4785 </t>
  </si>
  <si>
    <t> 30.06.1994 23:29 </t>
  </si>
  <si>
    <t> 0.0264 </t>
  </si>
  <si>
    <t>2449550.5029 </t>
  </si>
  <si>
    <t> 17.07.1994 00:04 </t>
  </si>
  <si>
    <t> 0.0239 </t>
  </si>
  <si>
    <t>2449567.4771 </t>
  </si>
  <si>
    <t> 02.08.1994 23:27 </t>
  </si>
  <si>
    <t>2449568.4222 </t>
  </si>
  <si>
    <t> 03.08.1994 22:07 </t>
  </si>
  <si>
    <t> 0.0308 </t>
  </si>
  <si>
    <t>2449913.4785 </t>
  </si>
  <si>
    <t> 14.07.1995 23:29 </t>
  </si>
  <si>
    <t> 0.0380 </t>
  </si>
  <si>
    <t>2449947.4150 </t>
  </si>
  <si>
    <t> 17.08.1995 21:57 </t>
  </si>
  <si>
    <t> 0.0352 </t>
  </si>
  <si>
    <t>BAVM 91 </t>
  </si>
  <si>
    <t>2449947.4164 </t>
  </si>
  <si>
    <t> 17.08.1995 21:59 </t>
  </si>
  <si>
    <t> 0.0366 </t>
  </si>
  <si>
    <t>2450671.4674 </t>
  </si>
  <si>
    <t> 10.08.1997 23:13 </t>
  </si>
  <si>
    <t> 0.0500 </t>
  </si>
  <si>
    <t>BAVM 111 </t>
  </si>
  <si>
    <t>2451413.4301 </t>
  </si>
  <si>
    <t> 22.08.1999 22:19 </t>
  </si>
  <si>
    <t> 0.0627 </t>
  </si>
  <si>
    <t>BAVM 132 </t>
  </si>
  <si>
    <t>2451413.4331 </t>
  </si>
  <si>
    <t> 22.08.1999 22:23 </t>
  </si>
  <si>
    <t> 0.0657 </t>
  </si>
  <si>
    <t>2451429.4562 </t>
  </si>
  <si>
    <t> 07.09.1999 22:56 </t>
  </si>
  <si>
    <t> 0.0619 </t>
  </si>
  <si>
    <t>2451429.4575 </t>
  </si>
  <si>
    <t> 07.09.1999 22:58 </t>
  </si>
  <si>
    <t> 0.0632 </t>
  </si>
  <si>
    <t>2452817.213 </t>
  </si>
  <si>
    <t> 26.06.2003 17:06 </t>
  </si>
  <si>
    <t> 0.080 </t>
  </si>
  <si>
    <t> Nakajima </t>
  </si>
  <si>
    <t>VSB 42 </t>
  </si>
  <si>
    <t>2453655.3070 </t>
  </si>
  <si>
    <t> 11.10.2005 19:22 </t>
  </si>
  <si>
    <t> 0.0628 </t>
  </si>
  <si>
    <t>C </t>
  </si>
  <si>
    <t>-I</t>
  </si>
  <si>
    <t> Agerer </t>
  </si>
  <si>
    <t>BAVM 178 </t>
  </si>
  <si>
    <t>2454344.4913 </t>
  </si>
  <si>
    <t> 31.08.2007 23:47 </t>
  </si>
  <si>
    <t>9297</t>
  </si>
  <si>
    <t> 0.0915 </t>
  </si>
  <si>
    <t>ns</t>
  </si>
  <si>
    <t> B.Yasarsoy &amp; K.Yakut </t>
  </si>
  <si>
    <t> arXiv 1212.1510 </t>
  </si>
  <si>
    <t>2455003.4938 </t>
  </si>
  <si>
    <t> 20.06.2009 23:51 </t>
  </si>
  <si>
    <t>9646.5</t>
  </si>
  <si>
    <t> 0.1066 </t>
  </si>
  <si>
    <t>2455430.5686 </t>
  </si>
  <si>
    <t> 22.08.2010 01:38 </t>
  </si>
  <si>
    <t>9873</t>
  </si>
  <si>
    <t> 0.1124 </t>
  </si>
  <si>
    <t>o</t>
  </si>
  <si>
    <t> U.Schmidt </t>
  </si>
  <si>
    <t>BAVM 215 </t>
  </si>
  <si>
    <t>2455811.43990 </t>
  </si>
  <si>
    <t> 06.09.2011 22:33 </t>
  </si>
  <si>
    <t>10075</t>
  </si>
  <si>
    <t> 0.10970 </t>
  </si>
  <si>
    <t> R.Uhlar </t>
  </si>
  <si>
    <t>IBVS 6007 </t>
  </si>
  <si>
    <t>2455897.2295 </t>
  </si>
  <si>
    <t> 01.12.2011 17:30 </t>
  </si>
  <si>
    <t>10120.5</t>
  </si>
  <si>
    <t> 0.1084 </t>
  </si>
  <si>
    <t>2456141.40563 </t>
  </si>
  <si>
    <t> 01.08.2012 21:44 </t>
  </si>
  <si>
    <t>10250</t>
  </si>
  <si>
    <t> 0.11038 </t>
  </si>
  <si>
    <t> F.Walter </t>
  </si>
  <si>
    <t>OEJV 0160 </t>
  </si>
  <si>
    <t>2456157.4306 </t>
  </si>
  <si>
    <t> 17.08.2012 22:20 </t>
  </si>
  <si>
    <t>10258.5</t>
  </si>
  <si>
    <t> 0.1085 </t>
  </si>
  <si>
    <t> P.Frank </t>
  </si>
  <si>
    <t>BAVM 232 </t>
  </si>
  <si>
    <t>2456157.4331 </t>
  </si>
  <si>
    <t> 17.08.2012 22:23 </t>
  </si>
  <si>
    <t> 0.1110 </t>
  </si>
  <si>
    <t>BAVM 231 </t>
  </si>
  <si>
    <t>2456158.3765 </t>
  </si>
  <si>
    <t> 18.08.2012 21:02 </t>
  </si>
  <si>
    <t>10259</t>
  </si>
  <si>
    <t> 0.1116 </t>
  </si>
  <si>
    <t>2456534.5372 </t>
  </si>
  <si>
    <t> 30.08.2013 00:53 </t>
  </si>
  <si>
    <t>10458.5</t>
  </si>
  <si>
    <t> 0.1122 </t>
  </si>
  <si>
    <t>BAVM 234 </t>
  </si>
  <si>
    <t>2456815.4761 </t>
  </si>
  <si>
    <t> 06.06.2014 23:25 </t>
  </si>
  <si>
    <t>10607.5</t>
  </si>
  <si>
    <t> 0.1094 </t>
  </si>
  <si>
    <t>BAVM 238 </t>
  </si>
  <si>
    <t>2456864.4974 </t>
  </si>
  <si>
    <t> 25.07.2014 23:56 </t>
  </si>
  <si>
    <t>10633.5</t>
  </si>
  <si>
    <t> 0.1073 </t>
  </si>
  <si>
    <t>2457178.4438 </t>
  </si>
  <si>
    <t> 04.06.2015 22:39 </t>
  </si>
  <si>
    <t>10800</t>
  </si>
  <si>
    <t> 0.1155 </t>
  </si>
  <si>
    <t>BAVM 241 (=IBVS 6157) </t>
  </si>
  <si>
    <t>IBVS 6157</t>
  </si>
  <si>
    <t>BAD?</t>
  </si>
  <si>
    <t>IBVS 6209</t>
  </si>
  <si>
    <t>OEJV 0179</t>
  </si>
  <si>
    <t>JAVSO..45..121</t>
  </si>
  <si>
    <t>JBAV, 60</t>
  </si>
  <si>
    <t>21/10/1895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</si>
</sst>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9" fillId="0" borderId="0" xfId="42" applyFont="1" applyAlignment="1">
      <alignment horizontal="left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9" fillId="0" borderId="0" xfId="42" applyFont="1" applyAlignment="1">
      <alignment horizontal="center"/>
    </xf>
    <xf numFmtId="0" fontId="40" fillId="0" borderId="0" xfId="42" applyFont="1" applyAlignment="1">
      <alignment horizontal="center" wrapText="1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Cyg - O-C Diagr.</a:t>
            </a:r>
          </a:p>
        </c:rich>
      </c:tx>
      <c:layout>
        <c:manualLayout>
          <c:xMode val="edge"/>
          <c:yMode val="edge"/>
          <c:x val="0.35593220338983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69252958613219"/>
          <c:w val="0.798305084745762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B-4118-9359-4FD11614AAD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B-4118-9359-4FD11614AAD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B-4118-9359-4FD11614AAD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B-4118-9359-4FD11614AAD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B-4118-9359-4FD11614AAD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B-4118-9359-4FD11614AAD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B-4118-9359-4FD11614AAD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B-4118-9359-4FD11614AAD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0B-4118-9359-4FD11614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5864"/>
        <c:axId val="1"/>
      </c:scatterChart>
      <c:valAx>
        <c:axId val="77511586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5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7796610169492"/>
          <c:y val="0.92000129214617399"/>
          <c:w val="0.815254237288135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Cyg - O-C Diagr.</a:t>
            </a:r>
          </a:p>
        </c:rich>
      </c:tx>
      <c:layout>
        <c:manualLayout>
          <c:xMode val="edge"/>
          <c:yMode val="edge"/>
          <c:x val="0.35593220338983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84"/>
          <c:y val="0.14769252958613224"/>
          <c:w val="0.798305084745762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A-4611-9A76-59E13EBE2CA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A-4611-9A76-59E13EBE2CA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A-4611-9A76-59E13EBE2CA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A-4611-9A76-59E13EBE2CA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A-4611-9A76-59E13EBE2CA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A-4611-9A76-59E13EBE2CA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A-4611-9A76-59E13EBE2CA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A-4611-9A76-59E13EBE2CA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A-4611-9A76-59E13EBE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2752"/>
        <c:axId val="1"/>
      </c:scatterChart>
      <c:valAx>
        <c:axId val="77512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4.000000000000001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7796610169492"/>
          <c:y val="0.92000129214617399"/>
          <c:w val="0.815254237288135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Cyg - O-C Diagr.</a:t>
            </a:r>
          </a:p>
        </c:rich>
      </c:tx>
      <c:layout>
        <c:manualLayout>
          <c:xMode val="edge"/>
          <c:yMode val="edge"/>
          <c:x val="0.3570225295442130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5606403352374"/>
          <c:y val="0.14723926380368099"/>
          <c:w val="0.8071079326418620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2">
                  <c:v>-1.7029300001013326E-2</c:v>
                </c:pt>
                <c:pt idx="3">
                  <c:v>-1.1786600000050385E-2</c:v>
                </c:pt>
                <c:pt idx="10">
                  <c:v>-2.6654800003598211E-2</c:v>
                </c:pt>
                <c:pt idx="11">
                  <c:v>1.1438099998485995E-2</c:v>
                </c:pt>
                <c:pt idx="12">
                  <c:v>-3.5020000068470836E-3</c:v>
                </c:pt>
                <c:pt idx="13">
                  <c:v>6.2113000021781772E-3</c:v>
                </c:pt>
                <c:pt idx="14">
                  <c:v>3.0743999959668145E-3</c:v>
                </c:pt>
                <c:pt idx="15">
                  <c:v>-6.9624000025214627E-3</c:v>
                </c:pt>
                <c:pt idx="17">
                  <c:v>-1.7747000019880943E-3</c:v>
                </c:pt>
                <c:pt idx="18">
                  <c:v>-3.4262000044691376E-3</c:v>
                </c:pt>
                <c:pt idx="19">
                  <c:v>1.7815999963204376E-3</c:v>
                </c:pt>
                <c:pt idx="20">
                  <c:v>1.4829999417997897E-4</c:v>
                </c:pt>
                <c:pt idx="21">
                  <c:v>1.2299199996050447E-2</c:v>
                </c:pt>
                <c:pt idx="22">
                  <c:v>-4.9109000101452693E-3</c:v>
                </c:pt>
                <c:pt idx="23">
                  <c:v>7.707600001594983E-3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8-42F0-B663-85C9AC15259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  <c:pt idx="71">
                    <c:v>6.0000000000000001E-3</c:v>
                  </c:pt>
                  <c:pt idx="72">
                    <c:v>2.9999999999999997E-4</c:v>
                  </c:pt>
                  <c:pt idx="73">
                    <c:v>3.0000000000000001E-3</c:v>
                  </c:pt>
                  <c:pt idx="74">
                    <c:v>2.0999999999999999E-3</c:v>
                  </c:pt>
                  <c:pt idx="75">
                    <c:v>6.0000000000000001E-3</c:v>
                  </c:pt>
                  <c:pt idx="76">
                    <c:v>5.0000000000000001E-4</c:v>
                  </c:pt>
                  <c:pt idx="77">
                    <c:v>0</c:v>
                  </c:pt>
                  <c:pt idx="80">
                    <c:v>1E-3</c:v>
                  </c:pt>
                  <c:pt idx="82">
                    <c:v>8.0000000000000004E-4</c:v>
                  </c:pt>
                  <c:pt idx="84">
                    <c:v>4.0000000000000002E-4</c:v>
                  </c:pt>
                  <c:pt idx="85">
                    <c:v>3.0000000000000001E-3</c:v>
                  </c:pt>
                  <c:pt idx="86">
                    <c:v>1E-3</c:v>
                  </c:pt>
                  <c:pt idx="87">
                    <c:v>1E-3</c:v>
                  </c:pt>
                  <c:pt idx="90">
                    <c:v>1E-3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1.1000000000000001E-3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6.9999999999999999E-4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5.0000000000000001E-3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1.9E-3</c:v>
                  </c:pt>
                  <c:pt idx="114">
                    <c:v>5.0000000000000001E-3</c:v>
                  </c:pt>
                  <c:pt idx="115">
                    <c:v>2.9999999999999997E-4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1.1000000000000001E-3</c:v>
                  </c:pt>
                  <c:pt idx="119">
                    <c:v>5.0000000000000001E-3</c:v>
                  </c:pt>
                  <c:pt idx="120">
                    <c:v>2.5000000000000001E-3</c:v>
                  </c:pt>
                  <c:pt idx="121">
                    <c:v>1.8E-3</c:v>
                  </c:pt>
                  <c:pt idx="122">
                    <c:v>1.2999999999999999E-3</c:v>
                  </c:pt>
                  <c:pt idx="123">
                    <c:v>3.3999999999999998E-3</c:v>
                  </c:pt>
                  <c:pt idx="124">
                    <c:v>5.8999999999999999E-3</c:v>
                  </c:pt>
                  <c:pt idx="125">
                    <c:v>2.5000000000000001E-4</c:v>
                  </c:pt>
                  <c:pt idx="126">
                    <c:v>3.0999999999999999E-3</c:v>
                  </c:pt>
                  <c:pt idx="127">
                    <c:v>2.9999999999999997E-4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8.0000000000000002E-3</c:v>
                  </c:pt>
                  <c:pt idx="131">
                    <c:v>6.9999999999999999E-4</c:v>
                  </c:pt>
                  <c:pt idx="13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0.13327389999722072</c:v>
                </c:pt>
                <c:pt idx="1">
                  <c:v>0.14803719999872555</c:v>
                </c:pt>
                <c:pt idx="4">
                  <c:v>-7.7866000028734561E-3</c:v>
                </c:pt>
                <c:pt idx="5">
                  <c:v>5.5307999973592814E-3</c:v>
                </c:pt>
                <c:pt idx="6">
                  <c:v>-2.9688400005397853E-2</c:v>
                </c:pt>
                <c:pt idx="7">
                  <c:v>-3.62660000246251E-3</c:v>
                </c:pt>
                <c:pt idx="8">
                  <c:v>1.330019999659271E-2</c:v>
                </c:pt>
                <c:pt idx="9">
                  <c:v>2.7369199997338001E-2</c:v>
                </c:pt>
                <c:pt idx="16">
                  <c:v>2.0541199992294423E-2</c:v>
                </c:pt>
                <c:pt idx="26">
                  <c:v>-4.7752000027685426E-3</c:v>
                </c:pt>
                <c:pt idx="27">
                  <c:v>5.1837999926647171E-3</c:v>
                </c:pt>
                <c:pt idx="28">
                  <c:v>4.3037800001911819E-2</c:v>
                </c:pt>
                <c:pt idx="77">
                  <c:v>4.1904999998223502E-2</c:v>
                </c:pt>
                <c:pt idx="109">
                  <c:v>7.9989799996837974E-2</c:v>
                </c:pt>
                <c:pt idx="114">
                  <c:v>0.11034539998945547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8-42F0-B663-85C9AC15259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25">
                  <c:v>1.8999999956577085E-3</c:v>
                </c:pt>
                <c:pt idx="35">
                  <c:v>-0.11696420000225771</c:v>
                </c:pt>
                <c:pt idx="38">
                  <c:v>-0.13902420000522397</c:v>
                </c:pt>
                <c:pt idx="39">
                  <c:v>3.3556999987922609E-3</c:v>
                </c:pt>
                <c:pt idx="40">
                  <c:v>1.9399999946472235E-3</c:v>
                </c:pt>
                <c:pt idx="41">
                  <c:v>-5.7960000049206428E-3</c:v>
                </c:pt>
                <c:pt idx="42">
                  <c:v>-5.3500000649364665E-4</c:v>
                </c:pt>
                <c:pt idx="43">
                  <c:v>-0.10906520000571618</c:v>
                </c:pt>
                <c:pt idx="45">
                  <c:v>-3.18620000325609E-3</c:v>
                </c:pt>
                <c:pt idx="47">
                  <c:v>-7.852499998989515E-3</c:v>
                </c:pt>
                <c:pt idx="48">
                  <c:v>4.7904999955790117E-3</c:v>
                </c:pt>
                <c:pt idx="49">
                  <c:v>2.2358999995049089E-3</c:v>
                </c:pt>
                <c:pt idx="50">
                  <c:v>-2.4819999816827476E-4</c:v>
                </c:pt>
                <c:pt idx="51">
                  <c:v>2.4575999996159226E-3</c:v>
                </c:pt>
                <c:pt idx="52">
                  <c:v>8.3003999898210168E-3</c:v>
                </c:pt>
                <c:pt idx="53">
                  <c:v>3.4971999994013458E-3</c:v>
                </c:pt>
                <c:pt idx="54">
                  <c:v>4.1142999980365857E-3</c:v>
                </c:pt>
                <c:pt idx="55">
                  <c:v>3.0727600002137478E-2</c:v>
                </c:pt>
                <c:pt idx="56">
                  <c:v>1.5231199999107048E-2</c:v>
                </c:pt>
                <c:pt idx="57">
                  <c:v>1.5242499997839332E-2</c:v>
                </c:pt>
                <c:pt idx="58">
                  <c:v>-1.7889000082504936E-3</c:v>
                </c:pt>
                <c:pt idx="59">
                  <c:v>3.7418899992189836E-2</c:v>
                </c:pt>
                <c:pt idx="60">
                  <c:v>1.8407899995509069E-2</c:v>
                </c:pt>
                <c:pt idx="61">
                  <c:v>1.2752599992381874E-2</c:v>
                </c:pt>
                <c:pt idx="62">
                  <c:v>1.5878499994869344E-2</c:v>
                </c:pt>
                <c:pt idx="63">
                  <c:v>2.0693399994343054E-2</c:v>
                </c:pt>
                <c:pt idx="64">
                  <c:v>2.2493399992526975E-2</c:v>
                </c:pt>
                <c:pt idx="65">
                  <c:v>2.1447399994940497E-2</c:v>
                </c:pt>
                <c:pt idx="66">
                  <c:v>2.2447399991506245E-2</c:v>
                </c:pt>
                <c:pt idx="67">
                  <c:v>2.1375299998908304E-2</c:v>
                </c:pt>
                <c:pt idx="68">
                  <c:v>2.3475299996789545E-2</c:v>
                </c:pt>
                <c:pt idx="69">
                  <c:v>2.168109999911394E-2</c:v>
                </c:pt>
                <c:pt idx="70">
                  <c:v>2.25810999982059E-2</c:v>
                </c:pt>
                <c:pt idx="71">
                  <c:v>1.9170100000337698E-2</c:v>
                </c:pt>
                <c:pt idx="72">
                  <c:v>2.2938499998417683E-2</c:v>
                </c:pt>
                <c:pt idx="73">
                  <c:v>2.7009299999917857E-2</c:v>
                </c:pt>
                <c:pt idx="74">
                  <c:v>2.8535199991893023E-2</c:v>
                </c:pt>
                <c:pt idx="75">
                  <c:v>1.3778999928035773E-3</c:v>
                </c:pt>
                <c:pt idx="76">
                  <c:v>3.2189199999265838E-2</c:v>
                </c:pt>
                <c:pt idx="78">
                  <c:v>2.7731999995012302E-2</c:v>
                </c:pt>
                <c:pt idx="79">
                  <c:v>2.903199999127537E-2</c:v>
                </c:pt>
                <c:pt idx="80">
                  <c:v>2.7482500001497101E-2</c:v>
                </c:pt>
                <c:pt idx="81">
                  <c:v>2.5308399999630637E-2</c:v>
                </c:pt>
                <c:pt idx="82">
                  <c:v>2.5308399999630637E-2</c:v>
                </c:pt>
                <c:pt idx="83">
                  <c:v>2.6408399993670173E-2</c:v>
                </c:pt>
                <c:pt idx="84">
                  <c:v>2.6408399993670173E-2</c:v>
                </c:pt>
                <c:pt idx="85">
                  <c:v>2.3934299992106389E-2</c:v>
                </c:pt>
                <c:pt idx="86">
                  <c:v>2.8502899993327446E-2</c:v>
                </c:pt>
                <c:pt idx="87">
                  <c:v>3.0845599998428952E-2</c:v>
                </c:pt>
                <c:pt idx="88">
                  <c:v>4.057930000271881E-2</c:v>
                </c:pt>
                <c:pt idx="89">
                  <c:v>3.6073799994483124E-2</c:v>
                </c:pt>
                <c:pt idx="90">
                  <c:v>3.7973799990140833E-2</c:v>
                </c:pt>
                <c:pt idx="91">
                  <c:v>3.9359199996397365E-2</c:v>
                </c:pt>
                <c:pt idx="92">
                  <c:v>3.9999699998588767E-2</c:v>
                </c:pt>
                <c:pt idx="93">
                  <c:v>3.7442399996507447E-2</c:v>
                </c:pt>
                <c:pt idx="94">
                  <c:v>3.7985099996149074E-2</c:v>
                </c:pt>
                <c:pt idx="95">
                  <c:v>3.9925600001879502E-2</c:v>
                </c:pt>
                <c:pt idx="96">
                  <c:v>3.8668300003337208E-2</c:v>
                </c:pt>
                <c:pt idx="97">
                  <c:v>3.521099999488797E-2</c:v>
                </c:pt>
                <c:pt idx="98">
                  <c:v>3.6610999995900784E-2</c:v>
                </c:pt>
                <c:pt idx="99">
                  <c:v>3.7310999992769212E-2</c:v>
                </c:pt>
                <c:pt idx="100">
                  <c:v>4.9904599996807519E-2</c:v>
                </c:pt>
                <c:pt idx="101">
                  <c:v>4.9904599996807519E-2</c:v>
                </c:pt>
                <c:pt idx="102">
                  <c:v>5.0004600001557264E-2</c:v>
                </c:pt>
                <c:pt idx="103">
                  <c:v>6.2709499994525686E-2</c:v>
                </c:pt>
                <c:pt idx="104">
                  <c:v>6.4209500000288244E-2</c:v>
                </c:pt>
                <c:pt idx="105">
                  <c:v>6.5709499998774845E-2</c:v>
                </c:pt>
                <c:pt idx="106">
                  <c:v>6.1935399993672036E-2</c:v>
                </c:pt>
                <c:pt idx="107">
                  <c:v>6.2535399993066676E-2</c:v>
                </c:pt>
                <c:pt idx="108">
                  <c:v>6.3235399989935104E-2</c:v>
                </c:pt>
                <c:pt idx="110">
                  <c:v>6.2750099998083897E-2</c:v>
                </c:pt>
                <c:pt idx="113">
                  <c:v>0.11235419999866281</c:v>
                </c:pt>
                <c:pt idx="118">
                  <c:v>0.10847590000048513</c:v>
                </c:pt>
                <c:pt idx="119">
                  <c:v>0.11097590000281343</c:v>
                </c:pt>
                <c:pt idx="120">
                  <c:v>0.11161859999992885</c:v>
                </c:pt>
                <c:pt idx="121">
                  <c:v>0.112155899994832</c:v>
                </c:pt>
                <c:pt idx="122">
                  <c:v>0.10938049999822397</c:v>
                </c:pt>
                <c:pt idx="123">
                  <c:v>0.10730089999560732</c:v>
                </c:pt>
                <c:pt idx="124">
                  <c:v>0.11551999999937834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8-42F0-B663-85C9AC15259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29">
                  <c:v>3.6234999934094958E-3</c:v>
                </c:pt>
                <c:pt idx="31">
                  <c:v>-4.2524000091361813E-3</c:v>
                </c:pt>
                <c:pt idx="32">
                  <c:v>-2.0097000087844208E-3</c:v>
                </c:pt>
                <c:pt idx="33">
                  <c:v>-1.9097000040346757E-3</c:v>
                </c:pt>
                <c:pt idx="34">
                  <c:v>-3.4670000022742897E-3</c:v>
                </c:pt>
                <c:pt idx="37">
                  <c:v>-9.6209999901475385E-4</c:v>
                </c:pt>
                <c:pt idx="111">
                  <c:v>9.1463799995835871E-2</c:v>
                </c:pt>
                <c:pt idx="112">
                  <c:v>0.10661109999637119</c:v>
                </c:pt>
                <c:pt idx="115">
                  <c:v>0.10970499999530148</c:v>
                </c:pt>
                <c:pt idx="116">
                  <c:v>0.10839069999929052</c:v>
                </c:pt>
                <c:pt idx="117">
                  <c:v>0.11037999999825843</c:v>
                </c:pt>
                <c:pt idx="125">
                  <c:v>0.11174269999173703</c:v>
                </c:pt>
                <c:pt idx="126">
                  <c:v>0.11015399999450892</c:v>
                </c:pt>
                <c:pt idx="127">
                  <c:v>0.1104121999887866</c:v>
                </c:pt>
                <c:pt idx="128">
                  <c:v>0.11437219999061199</c:v>
                </c:pt>
                <c:pt idx="129">
                  <c:v>0.11447219998808578</c:v>
                </c:pt>
                <c:pt idx="130">
                  <c:v>0.11410259999684058</c:v>
                </c:pt>
                <c:pt idx="131">
                  <c:v>0.12010259999806294</c:v>
                </c:pt>
                <c:pt idx="132">
                  <c:v>0.12087519999477081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8-42F0-B663-85C9AC15259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88-42F0-B663-85C9AC15259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88-42F0-B663-85C9AC15259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3">
                    <c:v>0</c:v>
                  </c:pt>
                  <c:pt idx="40">
                    <c:v>0</c:v>
                  </c:pt>
                  <c:pt idx="5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88-42F0-B663-85C9AC15259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50">
                  <c:v>8.5564399308365582E-2</c:v>
                </c:pt>
                <c:pt idx="63">
                  <c:v>9.0292186237160482E-2</c:v>
                </c:pt>
                <c:pt idx="64">
                  <c:v>9.0292186237160482E-2</c:v>
                </c:pt>
                <c:pt idx="65">
                  <c:v>9.0339275748403461E-2</c:v>
                </c:pt>
                <c:pt idx="66">
                  <c:v>9.0339275748403461E-2</c:v>
                </c:pt>
                <c:pt idx="67">
                  <c:v>9.0991465479118683E-2</c:v>
                </c:pt>
                <c:pt idx="68">
                  <c:v>9.0991465479118683E-2</c:v>
                </c:pt>
                <c:pt idx="69">
                  <c:v>9.1118607159474729E-2</c:v>
                </c:pt>
                <c:pt idx="70">
                  <c:v>9.1118607159474729E-2</c:v>
                </c:pt>
                <c:pt idx="71">
                  <c:v>9.1283420448825148E-2</c:v>
                </c:pt>
                <c:pt idx="72">
                  <c:v>9.1970927312972614E-2</c:v>
                </c:pt>
                <c:pt idx="73">
                  <c:v>9.1980345215221207E-2</c:v>
                </c:pt>
                <c:pt idx="74">
                  <c:v>9.2020371299777748E-2</c:v>
                </c:pt>
                <c:pt idx="75">
                  <c:v>9.2022725775339889E-2</c:v>
                </c:pt>
                <c:pt idx="76">
                  <c:v>9.2067460811020713E-2</c:v>
                </c:pt>
                <c:pt idx="77">
                  <c:v>9.2900945160021411E-2</c:v>
                </c:pt>
                <c:pt idx="78">
                  <c:v>9.2924489915642894E-2</c:v>
                </c:pt>
                <c:pt idx="79">
                  <c:v>9.2924489915642894E-2</c:v>
                </c:pt>
                <c:pt idx="80">
                  <c:v>9.366614971771979E-2</c:v>
                </c:pt>
                <c:pt idx="81">
                  <c:v>9.3706175802276317E-2</c:v>
                </c:pt>
                <c:pt idx="82">
                  <c:v>9.3706175802276317E-2</c:v>
                </c:pt>
                <c:pt idx="83">
                  <c:v>9.3706175802276317E-2</c:v>
                </c:pt>
                <c:pt idx="84">
                  <c:v>9.3706175802276317E-2</c:v>
                </c:pt>
                <c:pt idx="85">
                  <c:v>9.3746201886832858E-2</c:v>
                </c:pt>
                <c:pt idx="86">
                  <c:v>9.3788582446951527E-2</c:v>
                </c:pt>
                <c:pt idx="87">
                  <c:v>9.3790936922513682E-2</c:v>
                </c:pt>
                <c:pt idx="88">
                  <c:v>9.457026833358495E-2</c:v>
                </c:pt>
                <c:pt idx="89">
                  <c:v>9.465267497826016E-2</c:v>
                </c:pt>
                <c:pt idx="90">
                  <c:v>9.465267497826016E-2</c:v>
                </c:pt>
                <c:pt idx="91">
                  <c:v>9.4657383929384456E-2</c:v>
                </c:pt>
                <c:pt idx="92">
                  <c:v>9.4692701062816687E-2</c:v>
                </c:pt>
                <c:pt idx="93">
                  <c:v>9.4695055538378842E-2</c:v>
                </c:pt>
                <c:pt idx="94">
                  <c:v>9.4697410013940997E-2</c:v>
                </c:pt>
                <c:pt idx="95">
                  <c:v>9.4732727147373214E-2</c:v>
                </c:pt>
                <c:pt idx="96">
                  <c:v>9.4735081622935369E-2</c:v>
                </c:pt>
                <c:pt idx="97">
                  <c:v>9.4737436098497524E-2</c:v>
                </c:pt>
                <c:pt idx="98">
                  <c:v>9.4737436098497524E-2</c:v>
                </c:pt>
                <c:pt idx="99">
                  <c:v>9.4737436098497524E-2</c:v>
                </c:pt>
                <c:pt idx="100">
                  <c:v>9.6545673330227844E-2</c:v>
                </c:pt>
                <c:pt idx="101">
                  <c:v>9.6545673330227844E-2</c:v>
                </c:pt>
                <c:pt idx="102">
                  <c:v>9.6545673330227844E-2</c:v>
                </c:pt>
                <c:pt idx="103">
                  <c:v>9.8398645597638987E-2</c:v>
                </c:pt>
                <c:pt idx="104">
                  <c:v>9.8398645597638987E-2</c:v>
                </c:pt>
                <c:pt idx="105">
                  <c:v>9.8398645597638987E-2</c:v>
                </c:pt>
                <c:pt idx="106">
                  <c:v>9.8438671682195528E-2</c:v>
                </c:pt>
                <c:pt idx="107">
                  <c:v>9.8438671682195528E-2</c:v>
                </c:pt>
                <c:pt idx="108">
                  <c:v>9.8438671682195528E-2</c:v>
                </c:pt>
                <c:pt idx="109">
                  <c:v>0.10190445970967862</c:v>
                </c:pt>
                <c:pt idx="110">
                  <c:v>0.10399758848442897</c:v>
                </c:pt>
                <c:pt idx="111">
                  <c:v>0.10571871012035977</c:v>
                </c:pt>
                <c:pt idx="112">
                  <c:v>0.10736448853830183</c:v>
                </c:pt>
                <c:pt idx="113">
                  <c:v>0.10843106596795526</c:v>
                </c:pt>
                <c:pt idx="114">
                  <c:v>0.10856291659943559</c:v>
                </c:pt>
                <c:pt idx="115">
                  <c:v>0.1093822740950634</c:v>
                </c:pt>
                <c:pt idx="116">
                  <c:v>0.10959653137121894</c:v>
                </c:pt>
                <c:pt idx="117">
                  <c:v>0.1102063405418155</c:v>
                </c:pt>
                <c:pt idx="118">
                  <c:v>0.11024636662637202</c:v>
                </c:pt>
                <c:pt idx="119">
                  <c:v>0.11024636662637202</c:v>
                </c:pt>
                <c:pt idx="120">
                  <c:v>0.11024872110193418</c:v>
                </c:pt>
                <c:pt idx="121">
                  <c:v>0.11118815685123157</c:v>
                </c:pt>
                <c:pt idx="122">
                  <c:v>0.11188979056875192</c:v>
                </c:pt>
                <c:pt idx="123">
                  <c:v>0.11201222329798366</c:v>
                </c:pt>
                <c:pt idx="124">
                  <c:v>0.11279626366017924</c:v>
                </c:pt>
                <c:pt idx="125">
                  <c:v>0.11374040836060093</c:v>
                </c:pt>
                <c:pt idx="126">
                  <c:v>0.11378514339628176</c:v>
                </c:pt>
                <c:pt idx="127">
                  <c:v>0.11394053878338359</c:v>
                </c:pt>
                <c:pt idx="128">
                  <c:v>0.11394053878338359</c:v>
                </c:pt>
                <c:pt idx="129">
                  <c:v>0.11394053878338359</c:v>
                </c:pt>
                <c:pt idx="130">
                  <c:v>0.11476931418125998</c:v>
                </c:pt>
                <c:pt idx="131">
                  <c:v>0.11476931418125998</c:v>
                </c:pt>
                <c:pt idx="132">
                  <c:v>0.11839049759584491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88-42F0-B663-85C9AC15259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1'!$F$21:$F$294</c:f>
              <c:numCache>
                <c:formatCode>General</c:formatCode>
                <c:ptCount val="274"/>
                <c:pt idx="0">
                  <c:v>-12371.5</c:v>
                </c:pt>
                <c:pt idx="1">
                  <c:v>-11482</c:v>
                </c:pt>
                <c:pt idx="2">
                  <c:v>-4679.5</c:v>
                </c:pt>
                <c:pt idx="3">
                  <c:v>-4679</c:v>
                </c:pt>
                <c:pt idx="4">
                  <c:v>-4679</c:v>
                </c:pt>
                <c:pt idx="5">
                  <c:v>-4598</c:v>
                </c:pt>
                <c:pt idx="6">
                  <c:v>-4446</c:v>
                </c:pt>
                <c:pt idx="7">
                  <c:v>-4279</c:v>
                </c:pt>
                <c:pt idx="8">
                  <c:v>-4137</c:v>
                </c:pt>
                <c:pt idx="9">
                  <c:v>-3902</c:v>
                </c:pt>
                <c:pt idx="10">
                  <c:v>-2462</c:v>
                </c:pt>
                <c:pt idx="11">
                  <c:v>-2348.5</c:v>
                </c:pt>
                <c:pt idx="12">
                  <c:v>-2130</c:v>
                </c:pt>
                <c:pt idx="13">
                  <c:v>-1990.5</c:v>
                </c:pt>
                <c:pt idx="14">
                  <c:v>-1964</c:v>
                </c:pt>
                <c:pt idx="15">
                  <c:v>-1756</c:v>
                </c:pt>
                <c:pt idx="16">
                  <c:v>-1722</c:v>
                </c:pt>
                <c:pt idx="17">
                  <c:v>-1580.5</c:v>
                </c:pt>
                <c:pt idx="18">
                  <c:v>-1553</c:v>
                </c:pt>
                <c:pt idx="19">
                  <c:v>-1396</c:v>
                </c:pt>
                <c:pt idx="20">
                  <c:v>-1335.5</c:v>
                </c:pt>
                <c:pt idx="21">
                  <c:v>-952</c:v>
                </c:pt>
                <c:pt idx="22">
                  <c:v>-783.5</c:v>
                </c:pt>
                <c:pt idx="23">
                  <c:v>-706</c:v>
                </c:pt>
                <c:pt idx="24">
                  <c:v>0</c:v>
                </c:pt>
                <c:pt idx="25">
                  <c:v>0</c:v>
                </c:pt>
                <c:pt idx="26">
                  <c:v>12</c:v>
                </c:pt>
                <c:pt idx="27">
                  <c:v>597</c:v>
                </c:pt>
                <c:pt idx="28">
                  <c:v>607</c:v>
                </c:pt>
                <c:pt idx="29">
                  <c:v>1152.5</c:v>
                </c:pt>
                <c:pt idx="30">
                  <c:v>1723</c:v>
                </c:pt>
                <c:pt idx="31">
                  <c:v>1894</c:v>
                </c:pt>
                <c:pt idx="32">
                  <c:v>1894.5</c:v>
                </c:pt>
                <c:pt idx="33">
                  <c:v>1894.5</c:v>
                </c:pt>
                <c:pt idx="34">
                  <c:v>1895</c:v>
                </c:pt>
                <c:pt idx="35">
                  <c:v>1977</c:v>
                </c:pt>
                <c:pt idx="36">
                  <c:v>2071.5</c:v>
                </c:pt>
                <c:pt idx="37">
                  <c:v>2288.5</c:v>
                </c:pt>
                <c:pt idx="38">
                  <c:v>3077</c:v>
                </c:pt>
                <c:pt idx="39">
                  <c:v>3095.5</c:v>
                </c:pt>
                <c:pt idx="40">
                  <c:v>3100</c:v>
                </c:pt>
                <c:pt idx="41">
                  <c:v>3260</c:v>
                </c:pt>
                <c:pt idx="42">
                  <c:v>3475</c:v>
                </c:pt>
                <c:pt idx="43">
                  <c:v>3662</c:v>
                </c:pt>
                <c:pt idx="44">
                  <c:v>3724</c:v>
                </c:pt>
                <c:pt idx="45">
                  <c:v>4047</c:v>
                </c:pt>
                <c:pt idx="46">
                  <c:v>4071</c:v>
                </c:pt>
                <c:pt idx="47">
                  <c:v>4212.5</c:v>
                </c:pt>
                <c:pt idx="48">
                  <c:v>4257.5</c:v>
                </c:pt>
                <c:pt idx="49">
                  <c:v>4658.5</c:v>
                </c:pt>
                <c:pt idx="50">
                  <c:v>5017</c:v>
                </c:pt>
                <c:pt idx="51">
                  <c:v>5044</c:v>
                </c:pt>
                <c:pt idx="52">
                  <c:v>5226</c:v>
                </c:pt>
                <c:pt idx="53">
                  <c:v>5418</c:v>
                </c:pt>
                <c:pt idx="54">
                  <c:v>5454.5</c:v>
                </c:pt>
                <c:pt idx="55">
                  <c:v>5594</c:v>
                </c:pt>
                <c:pt idx="56">
                  <c:v>5628</c:v>
                </c:pt>
                <c:pt idx="57">
                  <c:v>5637.5</c:v>
                </c:pt>
                <c:pt idx="58">
                  <c:v>5646.5</c:v>
                </c:pt>
                <c:pt idx="59">
                  <c:v>5803.5</c:v>
                </c:pt>
                <c:pt idx="60">
                  <c:v>5838.5</c:v>
                </c:pt>
                <c:pt idx="61">
                  <c:v>5969</c:v>
                </c:pt>
                <c:pt idx="62">
                  <c:v>5977.5</c:v>
                </c:pt>
                <c:pt idx="63">
                  <c:v>6021</c:v>
                </c:pt>
                <c:pt idx="64">
                  <c:v>6021</c:v>
                </c:pt>
                <c:pt idx="65">
                  <c:v>6031</c:v>
                </c:pt>
                <c:pt idx="66">
                  <c:v>6031</c:v>
                </c:pt>
                <c:pt idx="67">
                  <c:v>6169.5</c:v>
                </c:pt>
                <c:pt idx="68">
                  <c:v>6169.5</c:v>
                </c:pt>
                <c:pt idx="69">
                  <c:v>6196.5</c:v>
                </c:pt>
                <c:pt idx="70">
                  <c:v>6196.5</c:v>
                </c:pt>
                <c:pt idx="71">
                  <c:v>6231.5</c:v>
                </c:pt>
                <c:pt idx="72">
                  <c:v>6377.5</c:v>
                </c:pt>
                <c:pt idx="73">
                  <c:v>6379.5</c:v>
                </c:pt>
                <c:pt idx="74">
                  <c:v>6388</c:v>
                </c:pt>
                <c:pt idx="75">
                  <c:v>6388.5</c:v>
                </c:pt>
                <c:pt idx="76">
                  <c:v>6398</c:v>
                </c:pt>
                <c:pt idx="77">
                  <c:v>6575</c:v>
                </c:pt>
                <c:pt idx="78">
                  <c:v>6580</c:v>
                </c:pt>
                <c:pt idx="79">
                  <c:v>6580</c:v>
                </c:pt>
                <c:pt idx="80">
                  <c:v>6737.5</c:v>
                </c:pt>
                <c:pt idx="81">
                  <c:v>6746</c:v>
                </c:pt>
                <c:pt idx="82">
                  <c:v>6746</c:v>
                </c:pt>
                <c:pt idx="83">
                  <c:v>6746</c:v>
                </c:pt>
                <c:pt idx="84">
                  <c:v>6746</c:v>
                </c:pt>
                <c:pt idx="85">
                  <c:v>6754.5</c:v>
                </c:pt>
                <c:pt idx="86">
                  <c:v>6763.5</c:v>
                </c:pt>
                <c:pt idx="87">
                  <c:v>6764</c:v>
                </c:pt>
                <c:pt idx="88">
                  <c:v>6929.5</c:v>
                </c:pt>
                <c:pt idx="89">
                  <c:v>6947</c:v>
                </c:pt>
                <c:pt idx="90">
                  <c:v>6947</c:v>
                </c:pt>
                <c:pt idx="91">
                  <c:v>6948</c:v>
                </c:pt>
                <c:pt idx="92">
                  <c:v>6955.5</c:v>
                </c:pt>
                <c:pt idx="93">
                  <c:v>6956</c:v>
                </c:pt>
                <c:pt idx="94">
                  <c:v>6956.5</c:v>
                </c:pt>
                <c:pt idx="95">
                  <c:v>6964</c:v>
                </c:pt>
                <c:pt idx="96">
                  <c:v>6964.5</c:v>
                </c:pt>
                <c:pt idx="97">
                  <c:v>6965</c:v>
                </c:pt>
                <c:pt idx="98">
                  <c:v>6965</c:v>
                </c:pt>
                <c:pt idx="99">
                  <c:v>6965</c:v>
                </c:pt>
                <c:pt idx="100">
                  <c:v>7349</c:v>
                </c:pt>
                <c:pt idx="101">
                  <c:v>7349</c:v>
                </c:pt>
                <c:pt idx="102">
                  <c:v>7349</c:v>
                </c:pt>
                <c:pt idx="103">
                  <c:v>7742.5</c:v>
                </c:pt>
                <c:pt idx="104">
                  <c:v>7742.5</c:v>
                </c:pt>
                <c:pt idx="105">
                  <c:v>7742.5</c:v>
                </c:pt>
                <c:pt idx="106">
                  <c:v>7751</c:v>
                </c:pt>
                <c:pt idx="107">
                  <c:v>7751</c:v>
                </c:pt>
                <c:pt idx="108">
                  <c:v>7751</c:v>
                </c:pt>
                <c:pt idx="109">
                  <c:v>8487</c:v>
                </c:pt>
                <c:pt idx="110">
                  <c:v>8931.5</c:v>
                </c:pt>
                <c:pt idx="111">
                  <c:v>9297</c:v>
                </c:pt>
                <c:pt idx="112">
                  <c:v>9646.5</c:v>
                </c:pt>
                <c:pt idx="113">
                  <c:v>9873</c:v>
                </c:pt>
                <c:pt idx="114">
                  <c:v>9901</c:v>
                </c:pt>
                <c:pt idx="115">
                  <c:v>10075</c:v>
                </c:pt>
                <c:pt idx="116">
                  <c:v>10120.5</c:v>
                </c:pt>
                <c:pt idx="117">
                  <c:v>10250</c:v>
                </c:pt>
                <c:pt idx="118">
                  <c:v>10258.5</c:v>
                </c:pt>
                <c:pt idx="119">
                  <c:v>10258.5</c:v>
                </c:pt>
                <c:pt idx="120">
                  <c:v>10259</c:v>
                </c:pt>
                <c:pt idx="121">
                  <c:v>10458.5</c:v>
                </c:pt>
                <c:pt idx="122">
                  <c:v>10607.5</c:v>
                </c:pt>
                <c:pt idx="123">
                  <c:v>10633.5</c:v>
                </c:pt>
                <c:pt idx="124">
                  <c:v>10800</c:v>
                </c:pt>
                <c:pt idx="125">
                  <c:v>11000.5</c:v>
                </c:pt>
                <c:pt idx="126">
                  <c:v>11010</c:v>
                </c:pt>
                <c:pt idx="127">
                  <c:v>11043</c:v>
                </c:pt>
                <c:pt idx="128">
                  <c:v>11043</c:v>
                </c:pt>
                <c:pt idx="129">
                  <c:v>11043</c:v>
                </c:pt>
                <c:pt idx="130">
                  <c:v>11219</c:v>
                </c:pt>
                <c:pt idx="131">
                  <c:v>11219</c:v>
                </c:pt>
                <c:pt idx="132">
                  <c:v>11988</c:v>
                </c:pt>
              </c:numCache>
            </c:numRef>
          </c:xVal>
          <c:yVal>
            <c:numRef>
              <c:f>'Active 1'!$U$21:$U$294</c:f>
              <c:numCache>
                <c:formatCode>General</c:formatCode>
                <c:ptCount val="274"/>
                <c:pt idx="30">
                  <c:v>-7.825579999916954E-2</c:v>
                </c:pt>
                <c:pt idx="35">
                  <c:v>-0.11696420000225771</c:v>
                </c:pt>
                <c:pt idx="36">
                  <c:v>-5.8093900006497279E-2</c:v>
                </c:pt>
                <c:pt idx="38">
                  <c:v>-0.13902420000522397</c:v>
                </c:pt>
                <c:pt idx="43">
                  <c:v>-0.10906520000571618</c:v>
                </c:pt>
                <c:pt idx="44">
                  <c:v>-0.15097040000546258</c:v>
                </c:pt>
                <c:pt idx="46">
                  <c:v>-0.21653660000447417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88-42F0-B663-85C9AC15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0616"/>
        <c:axId val="1"/>
      </c:scatterChart>
      <c:valAx>
        <c:axId val="7751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673856757752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5601520622104"/>
          <c:y val="0.92024539877300615"/>
          <c:w val="0.813876209636231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114300</xdr:colOff>
      <xdr:row>18</xdr:row>
      <xdr:rowOff>57150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EC064C6-EE75-C597-23F1-8E3BBE8BC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19050</xdr:rowOff>
    </xdr:from>
    <xdr:to>
      <xdr:col>27</xdr:col>
      <xdr:colOff>114300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ABEBD05C-D11C-9F8F-2135-950B0D60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9</xdr:col>
      <xdr:colOff>180975</xdr:colOff>
      <xdr:row>19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76E105-4F53-15CE-C9FB-A1C7AAAD2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80" TargetMode="External"/><Relationship Id="rId26" Type="http://schemas.openxmlformats.org/officeDocument/2006/relationships/hyperlink" Target="http://vsolj.cetus-net.org/no42.pdf" TargetMode="External"/><Relationship Id="rId3" Type="http://schemas.openxmlformats.org/officeDocument/2006/relationships/hyperlink" Target="http://www.konkoly.hu/cgi-bin/IBVS?2942" TargetMode="External"/><Relationship Id="rId21" Type="http://schemas.openxmlformats.org/officeDocument/2006/relationships/hyperlink" Target="http://www.bav-astro.de/sfs/BAVM_link.php?BAVMnr=111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9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80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2942" TargetMode="External"/><Relationship Id="rId16" Type="http://schemas.openxmlformats.org/officeDocument/2006/relationships/hyperlink" Target="http://www.bav-astro.de/sfs/BAVM_link.php?BAVMnr=68" TargetMode="External"/><Relationship Id="rId20" Type="http://schemas.openxmlformats.org/officeDocument/2006/relationships/hyperlink" Target="http://www.bav-astro.de/sfs/BAVM_link.php?BAVMnr=91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231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942" TargetMode="External"/><Relationship Id="rId15" Type="http://schemas.openxmlformats.org/officeDocument/2006/relationships/hyperlink" Target="http://www.bav-astro.de/sfs/BAVM_link.php?BAVMnr=68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91" TargetMode="External"/><Relationship Id="rId3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2942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0"/>
  <sheetViews>
    <sheetView tabSelected="1"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94</v>
      </c>
    </row>
    <row r="2" spans="1:6" x14ac:dyDescent="0.2">
      <c r="A2" t="s">
        <v>27</v>
      </c>
      <c r="B2" s="8" t="s">
        <v>76</v>
      </c>
    </row>
    <row r="4" spans="1:6" ht="14.25" thickTop="1" thickBot="1" x14ac:dyDescent="0.25">
      <c r="A4" s="5" t="s">
        <v>3</v>
      </c>
      <c r="C4" s="2">
        <v>36814.770600000003</v>
      </c>
      <c r="D4" s="3">
        <v>1.8855146</v>
      </c>
    </row>
    <row r="5" spans="1:6" ht="13.5" thickTop="1" x14ac:dyDescent="0.2">
      <c r="A5" s="16" t="s">
        <v>79</v>
      </c>
      <c r="B5" s="17"/>
      <c r="C5" s="18">
        <v>-9.5</v>
      </c>
      <c r="D5" s="17" t="s">
        <v>80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36814.770600000003</v>
      </c>
    </row>
    <row r="8" spans="1:6" x14ac:dyDescent="0.2">
      <c r="A8" t="s">
        <v>6</v>
      </c>
      <c r="C8">
        <f>+D4</f>
        <v>1.8855146</v>
      </c>
    </row>
    <row r="9" spans="1:6" x14ac:dyDescent="0.2">
      <c r="A9" s="30" t="s">
        <v>88</v>
      </c>
      <c r="B9" s="31">
        <v>133</v>
      </c>
      <c r="C9" s="20" t="str">
        <f>"F"&amp;B9</f>
        <v>F133</v>
      </c>
      <c r="D9" s="21" t="str">
        <f>"G"&amp;B9</f>
        <v>G133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INTERCEPT(INDIRECT($D$9):G984,INDIRECT($C$9):F984)</f>
        <v>6.1939591517763966E-2</v>
      </c>
      <c r="D11" s="9"/>
      <c r="E11" s="17"/>
    </row>
    <row r="12" spans="1:6" x14ac:dyDescent="0.2">
      <c r="A12" s="17" t="s">
        <v>20</v>
      </c>
      <c r="B12" s="17"/>
      <c r="C12" s="19">
        <f ca="1">SLOPE(INDIRECT($D$9):G984,INDIRECT($C$9):F984)</f>
        <v>4.7089511242977104E-6</v>
      </c>
      <c r="D12" s="9"/>
      <c r="E12" s="17"/>
    </row>
    <row r="13" spans="1:6" x14ac:dyDescent="0.2">
      <c r="A13" s="17" t="s">
        <v>22</v>
      </c>
      <c r="B13" s="17"/>
      <c r="C13" s="9" t="s">
        <v>17</v>
      </c>
    </row>
    <row r="14" spans="1:6" x14ac:dyDescent="0.2">
      <c r="A14" s="17"/>
      <c r="B14" s="17"/>
      <c r="C14" s="17"/>
    </row>
    <row r="15" spans="1:6" x14ac:dyDescent="0.2">
      <c r="A15" s="24" t="s">
        <v>21</v>
      </c>
      <c r="B15" s="17"/>
      <c r="C15" s="25">
        <f ca="1">(C7+C11)+(C8+C12)*INT(MAX(F21:F3525))</f>
        <v>59418.438015297608</v>
      </c>
      <c r="E15" s="22" t="s">
        <v>86</v>
      </c>
      <c r="F15" s="18">
        <v>1</v>
      </c>
    </row>
    <row r="16" spans="1:6" x14ac:dyDescent="0.2">
      <c r="A16" s="10" t="s">
        <v>7</v>
      </c>
      <c r="B16" s="17"/>
      <c r="C16" s="26">
        <f ca="1">+C8+C12</f>
        <v>1.8855193089511244</v>
      </c>
      <c r="E16" s="22" t="s">
        <v>81</v>
      </c>
      <c r="F16" s="23">
        <f ca="1">NOW()+15018.5+$C$5/24</f>
        <v>60340.665281712958</v>
      </c>
    </row>
    <row r="17" spans="1:21" ht="13.5" thickBot="1" x14ac:dyDescent="0.25">
      <c r="A17" s="22" t="s">
        <v>77</v>
      </c>
      <c r="B17" s="17"/>
      <c r="C17" s="17">
        <f>COUNT(C21:C2183)</f>
        <v>133</v>
      </c>
      <c r="E17" s="22" t="s">
        <v>87</v>
      </c>
      <c r="F17" s="23">
        <f ca="1">ROUND(2*(F16-$C$7)/$C$8,0)/2+F15</f>
        <v>12478</v>
      </c>
    </row>
    <row r="18" spans="1:21" ht="14.25" thickTop="1" thickBot="1" x14ac:dyDescent="0.25">
      <c r="A18" s="10" t="s">
        <v>8</v>
      </c>
      <c r="B18" s="17"/>
      <c r="C18" s="28">
        <f ca="1">+C15</f>
        <v>59418.438015297608</v>
      </c>
      <c r="D18" s="29">
        <f ca="1">+C16</f>
        <v>1.8855193089511244</v>
      </c>
      <c r="E18" s="22" t="s">
        <v>82</v>
      </c>
      <c r="F18" s="21">
        <f ca="1">ROUND(2*(F16-$C$15)/$C$16,0)/2+F15</f>
        <v>490</v>
      </c>
    </row>
    <row r="19" spans="1:21" ht="13.5" thickTop="1" x14ac:dyDescent="0.2">
      <c r="E19" s="22" t="s">
        <v>83</v>
      </c>
      <c r="F19" s="27">
        <f ca="1">+$C$15+$C$16*F18-15018.5-$C$5/24</f>
        <v>45324.238310016997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105</v>
      </c>
      <c r="I20" s="7" t="s">
        <v>107</v>
      </c>
      <c r="J20" s="7" t="s">
        <v>102</v>
      </c>
      <c r="K20" s="7" t="s">
        <v>100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1" t="s">
        <v>528</v>
      </c>
    </row>
    <row r="21" spans="1:21" s="11" customFormat="1" x14ac:dyDescent="0.2">
      <c r="A21" s="59" t="s">
        <v>114</v>
      </c>
      <c r="B21" s="60" t="s">
        <v>71</v>
      </c>
      <c r="C21" s="59">
        <v>13488.26</v>
      </c>
      <c r="D21" s="59" t="s">
        <v>107</v>
      </c>
      <c r="E21" s="11">
        <f t="shared" ref="E21:E52" si="0">+(C21-C$7)/C$8</f>
        <v>-12371.429316962065</v>
      </c>
      <c r="F21" s="11">
        <f t="shared" ref="F21:F52" si="1">ROUND(2*E21,0)/2</f>
        <v>-12371.5</v>
      </c>
      <c r="G21" s="11">
        <f t="shared" ref="G21:G50" si="2">+C21-(C$7+F21*C$8)</f>
        <v>0.13327389999722072</v>
      </c>
      <c r="I21" s="11">
        <f>+G21</f>
        <v>0.13327389999722072</v>
      </c>
      <c r="Q21" s="88" t="s">
        <v>533</v>
      </c>
    </row>
    <row r="22" spans="1:21" s="11" customFormat="1" x14ac:dyDescent="0.2">
      <c r="A22" s="59" t="s">
        <v>114</v>
      </c>
      <c r="B22" s="60" t="s">
        <v>85</v>
      </c>
      <c r="C22" s="59">
        <v>15165.44</v>
      </c>
      <c r="D22" s="59" t="s">
        <v>107</v>
      </c>
      <c r="E22" s="11">
        <f t="shared" si="0"/>
        <v>-11481.921487110203</v>
      </c>
      <c r="F22" s="11">
        <f t="shared" si="1"/>
        <v>-11482</v>
      </c>
      <c r="G22" s="11">
        <f t="shared" si="2"/>
        <v>0.14803719999872555</v>
      </c>
      <c r="I22" s="11">
        <f>+G22</f>
        <v>0.14803719999872555</v>
      </c>
      <c r="Q22" s="13">
        <f t="shared" ref="Q21:Q52" si="3">+C22-15018.5</f>
        <v>146.94000000000051</v>
      </c>
    </row>
    <row r="23" spans="1:21" s="11" customFormat="1" x14ac:dyDescent="0.2">
      <c r="A23" s="59" t="s">
        <v>123</v>
      </c>
      <c r="B23" s="60" t="s">
        <v>71</v>
      </c>
      <c r="C23" s="59">
        <v>27991.488000000001</v>
      </c>
      <c r="D23" s="59" t="s">
        <v>107</v>
      </c>
      <c r="E23" s="11">
        <f t="shared" si="0"/>
        <v>-4679.5090316457918</v>
      </c>
      <c r="F23" s="11">
        <f t="shared" si="1"/>
        <v>-4679.5</v>
      </c>
      <c r="G23" s="11">
        <f t="shared" si="2"/>
        <v>-1.7029300001013326E-2</v>
      </c>
      <c r="H23" s="11">
        <f>+G23</f>
        <v>-1.7029300001013326E-2</v>
      </c>
      <c r="Q23" s="13">
        <f t="shared" si="3"/>
        <v>12972.988000000001</v>
      </c>
    </row>
    <row r="24" spans="1:21" s="11" customFormat="1" x14ac:dyDescent="0.2">
      <c r="A24" s="59" t="s">
        <v>123</v>
      </c>
      <c r="B24" s="60" t="s">
        <v>85</v>
      </c>
      <c r="C24" s="59">
        <v>27992.436000000002</v>
      </c>
      <c r="D24" s="59" t="s">
        <v>107</v>
      </c>
      <c r="E24" s="11">
        <f t="shared" si="0"/>
        <v>-4679.0062511316546</v>
      </c>
      <c r="F24" s="11">
        <f t="shared" si="1"/>
        <v>-4679</v>
      </c>
      <c r="G24" s="11">
        <f t="shared" si="2"/>
        <v>-1.1786600000050385E-2</v>
      </c>
      <c r="H24" s="11">
        <f>+G24</f>
        <v>-1.1786600000050385E-2</v>
      </c>
      <c r="Q24" s="13">
        <f t="shared" si="3"/>
        <v>12973.936000000002</v>
      </c>
    </row>
    <row r="25" spans="1:21" s="11" customFormat="1" x14ac:dyDescent="0.2">
      <c r="A25" s="59" t="s">
        <v>131</v>
      </c>
      <c r="B25" s="60" t="s">
        <v>85</v>
      </c>
      <c r="C25" s="59">
        <v>27992.44</v>
      </c>
      <c r="D25" s="59" t="s">
        <v>107</v>
      </c>
      <c r="E25" s="11">
        <f t="shared" si="0"/>
        <v>-4679.0041296948875</v>
      </c>
      <c r="F25" s="11">
        <f t="shared" si="1"/>
        <v>-4679</v>
      </c>
      <c r="G25" s="11">
        <f t="shared" si="2"/>
        <v>-7.7866000028734561E-3</v>
      </c>
      <c r="I25" s="11">
        <f t="shared" ref="I25:I30" si="4">+G25</f>
        <v>-7.7866000028734561E-3</v>
      </c>
      <c r="Q25" s="13">
        <f t="shared" si="3"/>
        <v>12973.939999999999</v>
      </c>
    </row>
    <row r="26" spans="1:21" s="11" customFormat="1" x14ac:dyDescent="0.2">
      <c r="A26" s="59" t="s">
        <v>136</v>
      </c>
      <c r="B26" s="60" t="s">
        <v>85</v>
      </c>
      <c r="C26" s="59">
        <v>28145.18</v>
      </c>
      <c r="D26" s="59" t="s">
        <v>107</v>
      </c>
      <c r="E26" s="11">
        <f t="shared" si="0"/>
        <v>-4597.9970666893814</v>
      </c>
      <c r="F26" s="11">
        <f t="shared" si="1"/>
        <v>-4598</v>
      </c>
      <c r="G26" s="11">
        <f t="shared" si="2"/>
        <v>5.5307999973592814E-3</v>
      </c>
      <c r="I26" s="11">
        <f t="shared" si="4"/>
        <v>5.5307999973592814E-3</v>
      </c>
      <c r="Q26" s="13">
        <f t="shared" si="3"/>
        <v>13126.68</v>
      </c>
    </row>
    <row r="27" spans="1:21" s="11" customFormat="1" x14ac:dyDescent="0.2">
      <c r="A27" s="59" t="s">
        <v>141</v>
      </c>
      <c r="B27" s="60" t="s">
        <v>85</v>
      </c>
      <c r="C27" s="59">
        <v>28431.742999999999</v>
      </c>
      <c r="D27" s="59" t="s">
        <v>107</v>
      </c>
      <c r="E27" s="11">
        <f t="shared" si="0"/>
        <v>-4446.0157455158424</v>
      </c>
      <c r="F27" s="11">
        <f t="shared" si="1"/>
        <v>-4446</v>
      </c>
      <c r="G27" s="11">
        <f t="shared" si="2"/>
        <v>-2.9688400005397853E-2</v>
      </c>
      <c r="I27" s="11">
        <f t="shared" si="4"/>
        <v>-2.9688400005397853E-2</v>
      </c>
      <c r="Q27" s="13">
        <f t="shared" si="3"/>
        <v>13413.242999999999</v>
      </c>
    </row>
    <row r="28" spans="1:21" s="11" customFormat="1" x14ac:dyDescent="0.2">
      <c r="A28" s="59" t="s">
        <v>114</v>
      </c>
      <c r="B28" s="60" t="s">
        <v>85</v>
      </c>
      <c r="C28" s="59">
        <v>28746.65</v>
      </c>
      <c r="D28" s="59" t="s">
        <v>107</v>
      </c>
      <c r="E28" s="11">
        <f t="shared" si="0"/>
        <v>-4279.0019234006468</v>
      </c>
      <c r="F28" s="11">
        <f t="shared" si="1"/>
        <v>-4279</v>
      </c>
      <c r="G28" s="11">
        <f t="shared" si="2"/>
        <v>-3.62660000246251E-3</v>
      </c>
      <c r="I28" s="11">
        <f t="shared" si="4"/>
        <v>-3.62660000246251E-3</v>
      </c>
      <c r="Q28" s="13">
        <f t="shared" si="3"/>
        <v>13728.150000000001</v>
      </c>
    </row>
    <row r="29" spans="1:21" s="11" customFormat="1" x14ac:dyDescent="0.2">
      <c r="A29" s="59" t="s">
        <v>114</v>
      </c>
      <c r="B29" s="60" t="s">
        <v>85</v>
      </c>
      <c r="C29" s="59">
        <v>29014.41</v>
      </c>
      <c r="D29" s="59" t="s">
        <v>107</v>
      </c>
      <c r="E29" s="11">
        <f t="shared" si="0"/>
        <v>-4136.9929461166748</v>
      </c>
      <c r="F29" s="11">
        <f t="shared" si="1"/>
        <v>-4137</v>
      </c>
      <c r="G29" s="11">
        <f t="shared" si="2"/>
        <v>1.330019999659271E-2</v>
      </c>
      <c r="I29" s="11">
        <f t="shared" si="4"/>
        <v>1.330019999659271E-2</v>
      </c>
      <c r="Q29" s="13">
        <f t="shared" si="3"/>
        <v>13995.91</v>
      </c>
    </row>
    <row r="30" spans="1:21" s="11" customFormat="1" x14ac:dyDescent="0.2">
      <c r="A30" s="59" t="s">
        <v>114</v>
      </c>
      <c r="B30" s="60" t="s">
        <v>85</v>
      </c>
      <c r="C30" s="59">
        <v>29457.52</v>
      </c>
      <c r="D30" s="59" t="s">
        <v>107</v>
      </c>
      <c r="E30" s="11">
        <f t="shared" si="0"/>
        <v>-3901.9854844932001</v>
      </c>
      <c r="F30" s="11">
        <f t="shared" si="1"/>
        <v>-3902</v>
      </c>
      <c r="G30" s="11">
        <f t="shared" si="2"/>
        <v>2.7369199997338001E-2</v>
      </c>
      <c r="I30" s="11">
        <f t="shared" si="4"/>
        <v>2.7369199997338001E-2</v>
      </c>
      <c r="Q30" s="13">
        <f t="shared" si="3"/>
        <v>14439.02</v>
      </c>
    </row>
    <row r="31" spans="1:21" s="11" customFormat="1" x14ac:dyDescent="0.2">
      <c r="A31" s="59" t="s">
        <v>154</v>
      </c>
      <c r="B31" s="60" t="s">
        <v>85</v>
      </c>
      <c r="C31" s="59">
        <v>32172.607</v>
      </c>
      <c r="D31" s="59" t="s">
        <v>107</v>
      </c>
      <c r="E31" s="11">
        <f t="shared" si="0"/>
        <v>-2462.0141366181961</v>
      </c>
      <c r="F31" s="11">
        <f t="shared" si="1"/>
        <v>-2462</v>
      </c>
      <c r="G31" s="11">
        <f t="shared" si="2"/>
        <v>-2.6654800003598211E-2</v>
      </c>
      <c r="H31" s="11">
        <f t="shared" ref="H31:H36" si="5">+G31</f>
        <v>-2.6654800003598211E-2</v>
      </c>
      <c r="Q31" s="13">
        <f t="shared" si="3"/>
        <v>17154.107</v>
      </c>
    </row>
    <row r="32" spans="1:21" s="11" customFormat="1" x14ac:dyDescent="0.2">
      <c r="A32" s="59" t="s">
        <v>154</v>
      </c>
      <c r="B32" s="60" t="s">
        <v>71</v>
      </c>
      <c r="C32" s="59">
        <v>32386.651000000002</v>
      </c>
      <c r="D32" s="59" t="s">
        <v>107</v>
      </c>
      <c r="E32" s="11">
        <f t="shared" si="0"/>
        <v>-2348.4939336985253</v>
      </c>
      <c r="F32" s="11">
        <f t="shared" si="1"/>
        <v>-2348.5</v>
      </c>
      <c r="G32" s="11">
        <f t="shared" si="2"/>
        <v>1.1438099998485995E-2</v>
      </c>
      <c r="H32" s="11">
        <f t="shared" si="5"/>
        <v>1.1438099998485995E-2</v>
      </c>
      <c r="Q32" s="13">
        <f t="shared" si="3"/>
        <v>17368.151000000002</v>
      </c>
    </row>
    <row r="33" spans="1:17" s="11" customFormat="1" x14ac:dyDescent="0.2">
      <c r="A33" s="59" t="s">
        <v>154</v>
      </c>
      <c r="B33" s="60" t="s">
        <v>85</v>
      </c>
      <c r="C33" s="59">
        <v>32798.620999999999</v>
      </c>
      <c r="D33" s="59" t="s">
        <v>107</v>
      </c>
      <c r="E33" s="11">
        <f t="shared" si="0"/>
        <v>-2130.0018573178932</v>
      </c>
      <c r="F33" s="11">
        <f t="shared" si="1"/>
        <v>-2130</v>
      </c>
      <c r="G33" s="11">
        <f t="shared" si="2"/>
        <v>-3.5020000068470836E-3</v>
      </c>
      <c r="H33" s="11">
        <f t="shared" si="5"/>
        <v>-3.5020000068470836E-3</v>
      </c>
      <c r="Q33" s="13">
        <f t="shared" si="3"/>
        <v>17780.120999999999</v>
      </c>
    </row>
    <row r="34" spans="1:17" s="11" customFormat="1" x14ac:dyDescent="0.2">
      <c r="A34" s="59" t="s">
        <v>154</v>
      </c>
      <c r="B34" s="60" t="s">
        <v>71</v>
      </c>
      <c r="C34" s="59">
        <v>33061.660000000003</v>
      </c>
      <c r="D34" s="59" t="s">
        <v>107</v>
      </c>
      <c r="E34" s="11">
        <f t="shared" si="0"/>
        <v>-1990.4967057799499</v>
      </c>
      <c r="F34" s="11">
        <f t="shared" si="1"/>
        <v>-1990.5</v>
      </c>
      <c r="G34" s="11">
        <f t="shared" si="2"/>
        <v>6.2113000021781772E-3</v>
      </c>
      <c r="H34" s="11">
        <f t="shared" si="5"/>
        <v>6.2113000021781772E-3</v>
      </c>
      <c r="Q34" s="13">
        <f t="shared" si="3"/>
        <v>18043.160000000003</v>
      </c>
    </row>
    <row r="35" spans="1:17" s="11" customFormat="1" x14ac:dyDescent="0.2">
      <c r="A35" s="59" t="s">
        <v>154</v>
      </c>
      <c r="B35" s="60" t="s">
        <v>85</v>
      </c>
      <c r="C35" s="59">
        <v>33111.623</v>
      </c>
      <c r="D35" s="59" t="s">
        <v>107</v>
      </c>
      <c r="E35" s="11">
        <f t="shared" si="0"/>
        <v>-1963.9983694637017</v>
      </c>
      <c r="F35" s="11">
        <f t="shared" si="1"/>
        <v>-1964</v>
      </c>
      <c r="G35" s="11">
        <f t="shared" si="2"/>
        <v>3.0743999959668145E-3</v>
      </c>
      <c r="H35" s="11">
        <f t="shared" si="5"/>
        <v>3.0743999959668145E-3</v>
      </c>
      <c r="Q35" s="13">
        <f t="shared" si="3"/>
        <v>18093.123</v>
      </c>
    </row>
    <row r="36" spans="1:17" s="11" customFormat="1" x14ac:dyDescent="0.2">
      <c r="A36" s="59" t="s">
        <v>154</v>
      </c>
      <c r="B36" s="60" t="s">
        <v>85</v>
      </c>
      <c r="C36" s="59">
        <v>33503.800000000003</v>
      </c>
      <c r="D36" s="59" t="s">
        <v>107</v>
      </c>
      <c r="E36" s="11">
        <f t="shared" si="0"/>
        <v>-1756.0036925728396</v>
      </c>
      <c r="F36" s="11">
        <f t="shared" si="1"/>
        <v>-1756</v>
      </c>
      <c r="G36" s="11">
        <f t="shared" si="2"/>
        <v>-6.9624000025214627E-3</v>
      </c>
      <c r="H36" s="11">
        <f t="shared" si="5"/>
        <v>-6.9624000025214627E-3</v>
      </c>
      <c r="Q36" s="13">
        <f t="shared" si="3"/>
        <v>18485.300000000003</v>
      </c>
    </row>
    <row r="37" spans="1:17" s="11" customFormat="1" x14ac:dyDescent="0.2">
      <c r="A37" s="59" t="s">
        <v>174</v>
      </c>
      <c r="B37" s="60" t="s">
        <v>85</v>
      </c>
      <c r="C37" s="59">
        <v>33567.934999999998</v>
      </c>
      <c r="D37" s="59" t="s">
        <v>107</v>
      </c>
      <c r="E37" s="11">
        <f t="shared" si="0"/>
        <v>-1721.9891057857658</v>
      </c>
      <c r="F37" s="11">
        <f t="shared" si="1"/>
        <v>-1722</v>
      </c>
      <c r="G37" s="11">
        <f t="shared" si="2"/>
        <v>2.0541199992294423E-2</v>
      </c>
      <c r="I37" s="11">
        <f>+G37</f>
        <v>2.0541199992294423E-2</v>
      </c>
      <c r="Q37" s="13">
        <f t="shared" si="3"/>
        <v>18549.434999999998</v>
      </c>
    </row>
    <row r="38" spans="1:17" s="11" customFormat="1" x14ac:dyDescent="0.2">
      <c r="A38" s="59" t="s">
        <v>154</v>
      </c>
      <c r="B38" s="60" t="s">
        <v>71</v>
      </c>
      <c r="C38" s="59">
        <v>33834.713000000003</v>
      </c>
      <c r="D38" s="59" t="s">
        <v>107</v>
      </c>
      <c r="E38" s="11">
        <f t="shared" si="0"/>
        <v>-1580.5009412284583</v>
      </c>
      <c r="F38" s="11">
        <f t="shared" si="1"/>
        <v>-1580.5</v>
      </c>
      <c r="G38" s="11">
        <f t="shared" si="2"/>
        <v>-1.7747000019880943E-3</v>
      </c>
      <c r="H38" s="11">
        <f t="shared" ref="H38:H45" si="6">+G38</f>
        <v>-1.7747000019880943E-3</v>
      </c>
      <c r="Q38" s="13">
        <f t="shared" si="3"/>
        <v>18816.213000000003</v>
      </c>
    </row>
    <row r="39" spans="1:17" s="11" customFormat="1" x14ac:dyDescent="0.2">
      <c r="A39" s="59" t="s">
        <v>154</v>
      </c>
      <c r="B39" s="60" t="s">
        <v>85</v>
      </c>
      <c r="C39" s="59">
        <v>33886.563000000002</v>
      </c>
      <c r="D39" s="59" t="s">
        <v>107</v>
      </c>
      <c r="E39" s="11">
        <f t="shared" si="0"/>
        <v>-1553.0018171166648</v>
      </c>
      <c r="F39" s="11">
        <f t="shared" si="1"/>
        <v>-1553</v>
      </c>
      <c r="G39" s="11">
        <f t="shared" si="2"/>
        <v>-3.4262000044691376E-3</v>
      </c>
      <c r="H39" s="11">
        <f t="shared" si="6"/>
        <v>-3.4262000044691376E-3</v>
      </c>
      <c r="Q39" s="13">
        <f t="shared" si="3"/>
        <v>18868.063000000002</v>
      </c>
    </row>
    <row r="40" spans="1:17" s="11" customFormat="1" x14ac:dyDescent="0.2">
      <c r="A40" s="59" t="s">
        <v>154</v>
      </c>
      <c r="B40" s="60" t="s">
        <v>85</v>
      </c>
      <c r="C40" s="59">
        <v>34182.593999999997</v>
      </c>
      <c r="D40" s="59" t="s">
        <v>107</v>
      </c>
      <c r="E40" s="11">
        <f t="shared" si="0"/>
        <v>-1395.9990551120666</v>
      </c>
      <c r="F40" s="11">
        <f t="shared" si="1"/>
        <v>-1396</v>
      </c>
      <c r="G40" s="11">
        <f t="shared" si="2"/>
        <v>1.7815999963204376E-3</v>
      </c>
      <c r="H40" s="11">
        <f t="shared" si="6"/>
        <v>1.7815999963204376E-3</v>
      </c>
      <c r="Q40" s="13">
        <f t="shared" si="3"/>
        <v>19164.093999999997</v>
      </c>
    </row>
    <row r="41" spans="1:17" s="11" customFormat="1" x14ac:dyDescent="0.2">
      <c r="A41" s="59" t="s">
        <v>154</v>
      </c>
      <c r="B41" s="60" t="s">
        <v>71</v>
      </c>
      <c r="C41" s="59">
        <v>34296.665999999997</v>
      </c>
      <c r="D41" s="59" t="s">
        <v>107</v>
      </c>
      <c r="E41" s="11">
        <f t="shared" si="0"/>
        <v>-1335.4999213477349</v>
      </c>
      <c r="F41" s="11">
        <f t="shared" si="1"/>
        <v>-1335.5</v>
      </c>
      <c r="G41" s="11">
        <f t="shared" si="2"/>
        <v>1.4829999417997897E-4</v>
      </c>
      <c r="H41" s="11">
        <f t="shared" si="6"/>
        <v>1.4829999417997897E-4</v>
      </c>
      <c r="Q41" s="13">
        <f t="shared" si="3"/>
        <v>19278.165999999997</v>
      </c>
    </row>
    <row r="42" spans="1:17" s="11" customFormat="1" x14ac:dyDescent="0.2">
      <c r="A42" s="59" t="s">
        <v>154</v>
      </c>
      <c r="B42" s="60" t="s">
        <v>85</v>
      </c>
      <c r="C42" s="59">
        <v>35019.773000000001</v>
      </c>
      <c r="D42" s="59" t="s">
        <v>107</v>
      </c>
      <c r="E42" s="11">
        <f t="shared" si="0"/>
        <v>-951.99347700622548</v>
      </c>
      <c r="F42" s="11">
        <f t="shared" si="1"/>
        <v>-952</v>
      </c>
      <c r="G42" s="11">
        <f t="shared" si="2"/>
        <v>1.2299199996050447E-2</v>
      </c>
      <c r="H42" s="11">
        <f t="shared" si="6"/>
        <v>1.2299199996050447E-2</v>
      </c>
      <c r="Q42" s="13">
        <f t="shared" si="3"/>
        <v>20001.273000000001</v>
      </c>
    </row>
    <row r="43" spans="1:17" s="11" customFormat="1" x14ac:dyDescent="0.2">
      <c r="A43" s="59" t="s">
        <v>154</v>
      </c>
      <c r="B43" s="60" t="s">
        <v>71</v>
      </c>
      <c r="C43" s="59">
        <v>35337.464999999997</v>
      </c>
      <c r="D43" s="59" t="s">
        <v>107</v>
      </c>
      <c r="E43" s="11">
        <f t="shared" si="0"/>
        <v>-783.50260454096031</v>
      </c>
      <c r="F43" s="11">
        <f t="shared" si="1"/>
        <v>-783.5</v>
      </c>
      <c r="G43" s="11">
        <f t="shared" si="2"/>
        <v>-4.9109000101452693E-3</v>
      </c>
      <c r="H43" s="11">
        <f t="shared" si="6"/>
        <v>-4.9109000101452693E-3</v>
      </c>
      <c r="Q43" s="13">
        <f t="shared" si="3"/>
        <v>20318.964999999997</v>
      </c>
    </row>
    <row r="44" spans="1:17" s="11" customFormat="1" x14ac:dyDescent="0.2">
      <c r="A44" s="59" t="s">
        <v>154</v>
      </c>
      <c r="B44" s="60" t="s">
        <v>85</v>
      </c>
      <c r="C44" s="59">
        <v>35483.605000000003</v>
      </c>
      <c r="D44" s="59" t="s">
        <v>107</v>
      </c>
      <c r="E44" s="11">
        <f t="shared" si="0"/>
        <v>-705.99591220349089</v>
      </c>
      <c r="F44" s="11">
        <f t="shared" si="1"/>
        <v>-706</v>
      </c>
      <c r="G44" s="11">
        <f t="shared" si="2"/>
        <v>7.707600001594983E-3</v>
      </c>
      <c r="H44" s="11">
        <f t="shared" si="6"/>
        <v>7.707600001594983E-3</v>
      </c>
      <c r="Q44" s="13">
        <f t="shared" si="3"/>
        <v>20465.105000000003</v>
      </c>
    </row>
    <row r="45" spans="1:17" s="11" customFormat="1" x14ac:dyDescent="0.2">
      <c r="A45" s="11" t="s">
        <v>15</v>
      </c>
      <c r="B45" s="14"/>
      <c r="C45" s="12">
        <v>36814.770600000003</v>
      </c>
      <c r="D45" s="12" t="s">
        <v>17</v>
      </c>
      <c r="E45" s="11">
        <f t="shared" si="0"/>
        <v>0</v>
      </c>
      <c r="F45" s="11">
        <f t="shared" si="1"/>
        <v>0</v>
      </c>
      <c r="G45" s="11">
        <f t="shared" si="2"/>
        <v>0</v>
      </c>
      <c r="H45" s="11">
        <f t="shared" si="6"/>
        <v>0</v>
      </c>
      <c r="Q45" s="13">
        <f t="shared" si="3"/>
        <v>21796.270600000003</v>
      </c>
    </row>
    <row r="46" spans="1:17" s="11" customFormat="1" x14ac:dyDescent="0.2">
      <c r="A46" s="59" t="s">
        <v>201</v>
      </c>
      <c r="B46" s="60" t="s">
        <v>85</v>
      </c>
      <c r="C46" s="59">
        <v>36814.772499999999</v>
      </c>
      <c r="D46" s="59" t="s">
        <v>107</v>
      </c>
      <c r="E46" s="11">
        <f t="shared" si="0"/>
        <v>1.0076824627386649E-3</v>
      </c>
      <c r="F46" s="11">
        <f t="shared" si="1"/>
        <v>0</v>
      </c>
      <c r="G46" s="11">
        <f t="shared" si="2"/>
        <v>1.8999999956577085E-3</v>
      </c>
      <c r="J46" s="11">
        <f>+G46</f>
        <v>1.8999999956577085E-3</v>
      </c>
      <c r="Q46" s="13">
        <f t="shared" si="3"/>
        <v>21796.272499999999</v>
      </c>
    </row>
    <row r="47" spans="1:17" s="11" customFormat="1" x14ac:dyDescent="0.2">
      <c r="A47" s="59" t="s">
        <v>206</v>
      </c>
      <c r="B47" s="60" t="s">
        <v>85</v>
      </c>
      <c r="C47" s="59">
        <v>36837.392</v>
      </c>
      <c r="D47" s="59" t="s">
        <v>107</v>
      </c>
      <c r="E47" s="11">
        <f t="shared" si="0"/>
        <v>11.997467428783821</v>
      </c>
      <c r="F47" s="11">
        <f t="shared" si="1"/>
        <v>12</v>
      </c>
      <c r="G47" s="11">
        <f t="shared" si="2"/>
        <v>-4.7752000027685426E-3</v>
      </c>
      <c r="I47" s="11">
        <f>+G47</f>
        <v>-4.7752000027685426E-3</v>
      </c>
      <c r="Q47" s="13">
        <f t="shared" si="3"/>
        <v>21818.892</v>
      </c>
    </row>
    <row r="48" spans="1:17" s="11" customFormat="1" x14ac:dyDescent="0.2">
      <c r="A48" s="59" t="s">
        <v>206</v>
      </c>
      <c r="B48" s="60" t="s">
        <v>85</v>
      </c>
      <c r="C48" s="59">
        <v>37940.428</v>
      </c>
      <c r="D48" s="59" t="s">
        <v>107</v>
      </c>
      <c r="E48" s="11">
        <f t="shared" si="0"/>
        <v>597.0027492759782</v>
      </c>
      <c r="F48" s="11">
        <f t="shared" si="1"/>
        <v>597</v>
      </c>
      <c r="G48" s="11">
        <f t="shared" si="2"/>
        <v>5.1837999926647171E-3</v>
      </c>
      <c r="I48" s="11">
        <f>+G48</f>
        <v>5.1837999926647171E-3</v>
      </c>
      <c r="Q48" s="13">
        <f t="shared" si="3"/>
        <v>22921.928</v>
      </c>
    </row>
    <row r="49" spans="1:33" s="11" customFormat="1" x14ac:dyDescent="0.2">
      <c r="A49" s="59" t="s">
        <v>206</v>
      </c>
      <c r="B49" s="60" t="s">
        <v>85</v>
      </c>
      <c r="C49" s="59">
        <v>37959.321000000004</v>
      </c>
      <c r="D49" s="59" t="s">
        <v>107</v>
      </c>
      <c r="E49" s="11">
        <f t="shared" si="0"/>
        <v>607.02282549283893</v>
      </c>
      <c r="F49" s="11">
        <f t="shared" si="1"/>
        <v>607</v>
      </c>
      <c r="G49" s="11">
        <f t="shared" si="2"/>
        <v>4.3037800001911819E-2</v>
      </c>
      <c r="I49" s="11">
        <f>+G49</f>
        <v>4.3037800001911819E-2</v>
      </c>
      <c r="Q49" s="13">
        <f t="shared" si="3"/>
        <v>22940.821000000004</v>
      </c>
    </row>
    <row r="50" spans="1:33" s="11" customFormat="1" x14ac:dyDescent="0.2">
      <c r="A50" s="11" t="s">
        <v>32</v>
      </c>
      <c r="B50" s="14" t="s">
        <v>71</v>
      </c>
      <c r="C50" s="12">
        <v>38987.8298</v>
      </c>
      <c r="D50" s="12"/>
      <c r="E50" s="11">
        <f t="shared" si="0"/>
        <v>1152.5019217565305</v>
      </c>
      <c r="F50" s="11">
        <f t="shared" si="1"/>
        <v>1152.5</v>
      </c>
      <c r="G50" s="11">
        <f t="shared" si="2"/>
        <v>3.6234999934094958E-3</v>
      </c>
      <c r="K50" s="11">
        <f>+G50</f>
        <v>3.6234999934094958E-3</v>
      </c>
      <c r="Q50" s="13">
        <f t="shared" si="3"/>
        <v>23969.3298</v>
      </c>
      <c r="AA50" s="11" t="s">
        <v>31</v>
      </c>
      <c r="AG50" s="11" t="s">
        <v>33</v>
      </c>
    </row>
    <row r="51" spans="1:33" s="11" customFormat="1" x14ac:dyDescent="0.2">
      <c r="A51" s="11" t="s">
        <v>36</v>
      </c>
      <c r="B51" s="14"/>
      <c r="C51" s="12">
        <v>40063.434000000001</v>
      </c>
      <c r="D51" s="12"/>
      <c r="E51" s="11">
        <f t="shared" si="0"/>
        <v>1722.9584963171314</v>
      </c>
      <c r="F51" s="11">
        <f t="shared" si="1"/>
        <v>1723</v>
      </c>
      <c r="Q51" s="13">
        <f t="shared" si="3"/>
        <v>25044.934000000001</v>
      </c>
      <c r="U51" s="11">
        <f>+C51-(C$7+F51*C$8)</f>
        <v>-7.825579999916954E-2</v>
      </c>
      <c r="AC51" s="11">
        <v>9</v>
      </c>
      <c r="AE51" s="11" t="s">
        <v>35</v>
      </c>
      <c r="AG51" s="11" t="s">
        <v>37</v>
      </c>
    </row>
    <row r="52" spans="1:33" s="11" customFormat="1" x14ac:dyDescent="0.2">
      <c r="A52" s="11" t="s">
        <v>32</v>
      </c>
      <c r="B52" s="14"/>
      <c r="C52" s="12">
        <v>40385.930999999997</v>
      </c>
      <c r="D52" s="12"/>
      <c r="E52" s="11">
        <f t="shared" si="0"/>
        <v>1893.9977447005679</v>
      </c>
      <c r="F52" s="11">
        <f t="shared" si="1"/>
        <v>1894</v>
      </c>
      <c r="G52" s="11">
        <f>+C52-(C$7+F52*C$8)</f>
        <v>-4.2524000091361813E-3</v>
      </c>
      <c r="K52" s="11">
        <f>+G52</f>
        <v>-4.2524000091361813E-3</v>
      </c>
      <c r="Q52" s="13">
        <f t="shared" si="3"/>
        <v>25367.430999999997</v>
      </c>
      <c r="AA52" s="11" t="s">
        <v>31</v>
      </c>
      <c r="AG52" s="11" t="s">
        <v>33</v>
      </c>
    </row>
    <row r="53" spans="1:33" s="11" customFormat="1" x14ac:dyDescent="0.2">
      <c r="A53" s="11" t="s">
        <v>32</v>
      </c>
      <c r="B53" s="14" t="s">
        <v>71</v>
      </c>
      <c r="C53" s="12">
        <v>40386.875999999997</v>
      </c>
      <c r="D53" s="12"/>
      <c r="E53" s="11">
        <f t="shared" ref="E53:E84" si="7">+(C53-C$7)/C$8</f>
        <v>1894.4989341371279</v>
      </c>
      <c r="F53" s="11">
        <f t="shared" ref="F53:F84" si="8">ROUND(2*E53,0)/2</f>
        <v>1894.5</v>
      </c>
      <c r="G53" s="11">
        <f>+C53-(C$7+F53*C$8)</f>
        <v>-2.0097000087844208E-3</v>
      </c>
      <c r="K53" s="11">
        <f>+G53</f>
        <v>-2.0097000087844208E-3</v>
      </c>
      <c r="Q53" s="13">
        <f t="shared" ref="Q53:Q84" si="9">+C53-15018.5</f>
        <v>25368.375999999997</v>
      </c>
      <c r="AA53" s="11" t="s">
        <v>31</v>
      </c>
      <c r="AG53" s="11" t="s">
        <v>33</v>
      </c>
    </row>
    <row r="54" spans="1:33" s="11" customFormat="1" x14ac:dyDescent="0.2">
      <c r="A54" s="59" t="s">
        <v>216</v>
      </c>
      <c r="B54" s="60" t="s">
        <v>71</v>
      </c>
      <c r="C54" s="59">
        <v>40386.876100000001</v>
      </c>
      <c r="D54" s="59" t="s">
        <v>107</v>
      </c>
      <c r="E54" s="11">
        <f t="shared" si="7"/>
        <v>1894.4989871730495</v>
      </c>
      <c r="F54" s="11">
        <f t="shared" si="8"/>
        <v>1894.5</v>
      </c>
      <c r="G54" s="11">
        <f>+C54-(C$7+F54*C$8)</f>
        <v>-1.9097000040346757E-3</v>
      </c>
      <c r="K54" s="11">
        <f>+G54</f>
        <v>-1.9097000040346757E-3</v>
      </c>
      <c r="Q54" s="13">
        <f t="shared" si="9"/>
        <v>25368.376100000001</v>
      </c>
    </row>
    <row r="55" spans="1:33" s="11" customFormat="1" x14ac:dyDescent="0.2">
      <c r="A55" s="11" t="s">
        <v>32</v>
      </c>
      <c r="B55" s="14"/>
      <c r="C55" s="12">
        <v>40387.817300000002</v>
      </c>
      <c r="D55" s="12"/>
      <c r="E55" s="11">
        <f t="shared" si="7"/>
        <v>1894.9981612446802</v>
      </c>
      <c r="F55" s="11">
        <f t="shared" si="8"/>
        <v>1895</v>
      </c>
      <c r="G55" s="11">
        <f>+C55-(C$7+F55*C$8)</f>
        <v>-3.4670000022742897E-3</v>
      </c>
      <c r="K55" s="11">
        <f>+G55</f>
        <v>-3.4670000022742897E-3</v>
      </c>
      <c r="Q55" s="13">
        <f t="shared" si="9"/>
        <v>25369.317300000002</v>
      </c>
      <c r="AA55" s="11" t="s">
        <v>31</v>
      </c>
      <c r="AG55" s="11" t="s">
        <v>33</v>
      </c>
    </row>
    <row r="56" spans="1:33" s="11" customFormat="1" x14ac:dyDescent="0.2">
      <c r="A56" s="11" t="s">
        <v>38</v>
      </c>
      <c r="B56" s="14"/>
      <c r="C56" s="12">
        <v>40542.315999999999</v>
      </c>
      <c r="D56" s="12"/>
      <c r="E56" s="11">
        <f t="shared" si="7"/>
        <v>1976.9379669613777</v>
      </c>
      <c r="F56" s="11">
        <f t="shared" si="8"/>
        <v>1977</v>
      </c>
      <c r="J56" s="11">
        <f>+U56</f>
        <v>-0.11696420000225771</v>
      </c>
      <c r="Q56" s="13">
        <f t="shared" si="9"/>
        <v>25523.815999999999</v>
      </c>
      <c r="U56" s="11">
        <f>+C56-(C$7+F56*C$8)</f>
        <v>-0.11696420000225771</v>
      </c>
      <c r="AC56" s="11">
        <v>11</v>
      </c>
      <c r="AE56" s="11" t="s">
        <v>35</v>
      </c>
      <c r="AG56" s="11" t="s">
        <v>37</v>
      </c>
    </row>
    <row r="57" spans="1:33" s="11" customFormat="1" x14ac:dyDescent="0.2">
      <c r="A57" s="11" t="s">
        <v>39</v>
      </c>
      <c r="B57" s="14"/>
      <c r="C57" s="12">
        <v>40720.555999999997</v>
      </c>
      <c r="D57" s="12"/>
      <c r="E57" s="11">
        <f t="shared" si="7"/>
        <v>2071.4691893661247</v>
      </c>
      <c r="F57" s="11">
        <f t="shared" si="8"/>
        <v>2071.5</v>
      </c>
      <c r="Q57" s="13">
        <f t="shared" si="9"/>
        <v>25702.055999999997</v>
      </c>
      <c r="U57" s="11">
        <f>+C57-(C$7+F57*C$8)</f>
        <v>-5.8093900006497279E-2</v>
      </c>
      <c r="AC57" s="11">
        <v>10</v>
      </c>
      <c r="AE57" s="11" t="s">
        <v>35</v>
      </c>
      <c r="AG57" s="11" t="s">
        <v>37</v>
      </c>
    </row>
    <row r="58" spans="1:33" s="11" customFormat="1" x14ac:dyDescent="0.2">
      <c r="A58" s="11" t="s">
        <v>32</v>
      </c>
      <c r="B58" s="14" t="s">
        <v>71</v>
      </c>
      <c r="C58" s="12">
        <v>41129.769800000002</v>
      </c>
      <c r="D58" s="12"/>
      <c r="E58" s="11">
        <f t="shared" si="7"/>
        <v>2288.4994897414203</v>
      </c>
      <c r="F58" s="11">
        <f t="shared" si="8"/>
        <v>2288.5</v>
      </c>
      <c r="G58" s="11">
        <f>+C58-(C$7+F58*C$8)</f>
        <v>-9.6209999901475385E-4</v>
      </c>
      <c r="K58" s="11">
        <f>+G58</f>
        <v>-9.6209999901475385E-4</v>
      </c>
      <c r="Q58" s="13">
        <f t="shared" si="9"/>
        <v>26111.269800000002</v>
      </c>
      <c r="AA58" s="11" t="s">
        <v>31</v>
      </c>
      <c r="AG58" s="11" t="s">
        <v>33</v>
      </c>
    </row>
    <row r="59" spans="1:33" s="11" customFormat="1" x14ac:dyDescent="0.2">
      <c r="A59" s="11" t="s">
        <v>40</v>
      </c>
      <c r="B59" s="14"/>
      <c r="C59" s="12">
        <v>42616.36</v>
      </c>
      <c r="D59" s="12"/>
      <c r="E59" s="11">
        <f t="shared" si="7"/>
        <v>3076.9262672376003</v>
      </c>
      <c r="F59" s="11">
        <f t="shared" si="8"/>
        <v>3077</v>
      </c>
      <c r="J59" s="11">
        <f>+U59</f>
        <v>-0.13902420000522397</v>
      </c>
      <c r="Q59" s="13">
        <f t="shared" si="9"/>
        <v>27597.86</v>
      </c>
      <c r="U59" s="11">
        <f>+C59-(C$7+F59*C$8)</f>
        <v>-0.13902420000522397</v>
      </c>
      <c r="AA59" s="11" t="s">
        <v>34</v>
      </c>
      <c r="AC59" s="11">
        <v>6</v>
      </c>
      <c r="AE59" s="11" t="s">
        <v>35</v>
      </c>
      <c r="AG59" s="11" t="s">
        <v>37</v>
      </c>
    </row>
    <row r="60" spans="1:33" s="11" customFormat="1" x14ac:dyDescent="0.2">
      <c r="A60" s="11" t="s">
        <v>41</v>
      </c>
      <c r="B60" s="14" t="s">
        <v>71</v>
      </c>
      <c r="C60" s="12">
        <v>42651.384400000003</v>
      </c>
      <c r="D60" s="12"/>
      <c r="E60" s="11">
        <f t="shared" si="7"/>
        <v>3095.5017797263404</v>
      </c>
      <c r="F60" s="11">
        <f t="shared" si="8"/>
        <v>3095.5</v>
      </c>
      <c r="G60" s="11">
        <f>+C60-(C$7+F60*C$8)</f>
        <v>3.3556999987922609E-3</v>
      </c>
      <c r="J60" s="11">
        <f>+G60</f>
        <v>3.3556999987922609E-3</v>
      </c>
      <c r="Q60" s="13">
        <f t="shared" si="9"/>
        <v>27632.884400000003</v>
      </c>
      <c r="AA60" s="11" t="s">
        <v>31</v>
      </c>
      <c r="AG60" s="11" t="s">
        <v>33</v>
      </c>
    </row>
    <row r="61" spans="1:33" s="11" customFormat="1" x14ac:dyDescent="0.2">
      <c r="A61" s="59" t="s">
        <v>253</v>
      </c>
      <c r="B61" s="60" t="s">
        <v>85</v>
      </c>
      <c r="C61" s="59">
        <v>42659.8678</v>
      </c>
      <c r="D61" s="59" t="s">
        <v>107</v>
      </c>
      <c r="E61" s="11">
        <f t="shared" si="7"/>
        <v>3100.001028896831</v>
      </c>
      <c r="F61" s="11">
        <f t="shared" si="8"/>
        <v>3100</v>
      </c>
      <c r="G61" s="11">
        <f>+C61-(C$7+F61*C$8)</f>
        <v>1.9399999946472235E-3</v>
      </c>
      <c r="J61" s="11">
        <f>+G61</f>
        <v>1.9399999946472235E-3</v>
      </c>
      <c r="Q61" s="13">
        <f t="shared" si="9"/>
        <v>27641.3678</v>
      </c>
    </row>
    <row r="62" spans="1:33" s="11" customFormat="1" x14ac:dyDescent="0.2">
      <c r="A62" s="15" t="s">
        <v>75</v>
      </c>
      <c r="B62" s="14"/>
      <c r="C62" s="12">
        <v>42961.542399999998</v>
      </c>
      <c r="D62" s="12"/>
      <c r="E62" s="11">
        <f t="shared" si="7"/>
        <v>3259.9969260381199</v>
      </c>
      <c r="F62" s="11">
        <f t="shared" si="8"/>
        <v>3260</v>
      </c>
      <c r="G62" s="11">
        <f>+C62-(C$7+F62*C$8)</f>
        <v>-5.7960000049206428E-3</v>
      </c>
      <c r="J62" s="11">
        <f>G62</f>
        <v>-5.7960000049206428E-3</v>
      </c>
      <c r="Q62" s="13">
        <f t="shared" si="9"/>
        <v>27943.042399999998</v>
      </c>
    </row>
    <row r="63" spans="1:33" s="11" customFormat="1" x14ac:dyDescent="0.2">
      <c r="A63" s="63" t="s">
        <v>89</v>
      </c>
      <c r="B63" s="14"/>
      <c r="C63" s="12">
        <v>43366.933299999997</v>
      </c>
      <c r="D63" s="12"/>
      <c r="E63" s="11">
        <f t="shared" si="7"/>
        <v>3474.9997162578288</v>
      </c>
      <c r="F63" s="11">
        <f t="shared" si="8"/>
        <v>3475</v>
      </c>
      <c r="G63" s="11">
        <f>+C63-(C$7+F63*C$8)</f>
        <v>-5.3500000649364665E-4</v>
      </c>
      <c r="J63" s="62">
        <f>+G63</f>
        <v>-5.3500000649364665E-4</v>
      </c>
      <c r="Q63" s="13">
        <f t="shared" si="9"/>
        <v>28348.433299999997</v>
      </c>
      <c r="AA63" s="11" t="s">
        <v>31</v>
      </c>
      <c r="AG63" s="11" t="s">
        <v>33</v>
      </c>
    </row>
    <row r="64" spans="1:33" s="11" customFormat="1" x14ac:dyDescent="0.2">
      <c r="A64" s="11" t="s">
        <v>43</v>
      </c>
      <c r="B64" s="14"/>
      <c r="C64" s="12">
        <v>43719.415999999997</v>
      </c>
      <c r="D64" s="12"/>
      <c r="E64" s="11">
        <f t="shared" si="7"/>
        <v>3661.9421562686357</v>
      </c>
      <c r="F64" s="11">
        <f t="shared" si="8"/>
        <v>3662</v>
      </c>
      <c r="J64" s="11">
        <f>+U64</f>
        <v>-0.10906520000571618</v>
      </c>
      <c r="Q64" s="13">
        <f t="shared" si="9"/>
        <v>28700.915999999997</v>
      </c>
      <c r="U64" s="11">
        <f>+C64-(C$7+F64*C$8)</f>
        <v>-0.10906520000571618</v>
      </c>
      <c r="AA64" s="11" t="s">
        <v>34</v>
      </c>
      <c r="AC64" s="11">
        <v>6</v>
      </c>
      <c r="AE64" s="11" t="s">
        <v>42</v>
      </c>
      <c r="AG64" s="11" t="s">
        <v>37</v>
      </c>
    </row>
    <row r="65" spans="1:33" s="11" customFormat="1" x14ac:dyDescent="0.2">
      <c r="A65" s="11" t="s">
        <v>44</v>
      </c>
      <c r="B65" s="14"/>
      <c r="C65" s="12">
        <v>43836.275999999998</v>
      </c>
      <c r="D65" s="12"/>
      <c r="E65" s="11">
        <f t="shared" si="7"/>
        <v>3723.919931460618</v>
      </c>
      <c r="F65" s="11">
        <f t="shared" si="8"/>
        <v>3724</v>
      </c>
      <c r="Q65" s="13">
        <f t="shared" si="9"/>
        <v>28817.775999999998</v>
      </c>
      <c r="U65" s="11">
        <f>+C65-(C$7+F65*C$8)</f>
        <v>-0.15097040000546258</v>
      </c>
      <c r="AA65" s="11" t="s">
        <v>34</v>
      </c>
      <c r="AC65" s="11">
        <v>8</v>
      </c>
      <c r="AE65" s="11" t="s">
        <v>42</v>
      </c>
      <c r="AG65" s="11" t="s">
        <v>37</v>
      </c>
    </row>
    <row r="66" spans="1:33" s="11" customFormat="1" x14ac:dyDescent="0.2">
      <c r="A66" s="11" t="s">
        <v>45</v>
      </c>
      <c r="B66" s="14"/>
      <c r="C66" s="12">
        <v>44445.445</v>
      </c>
      <c r="D66" s="12"/>
      <c r="E66" s="11">
        <f t="shared" si="7"/>
        <v>4046.9983101695398</v>
      </c>
      <c r="F66" s="11">
        <f t="shared" si="8"/>
        <v>4047</v>
      </c>
      <c r="G66" s="11">
        <f>+C66-(C$7+F66*C$8)</f>
        <v>-3.18620000325609E-3</v>
      </c>
      <c r="J66" s="11">
        <f>+G66</f>
        <v>-3.18620000325609E-3</v>
      </c>
      <c r="Q66" s="13">
        <f t="shared" si="9"/>
        <v>29426.945</v>
      </c>
      <c r="AA66" s="11" t="s">
        <v>31</v>
      </c>
      <c r="AC66" s="11">
        <v>9</v>
      </c>
      <c r="AE66" s="11" t="s">
        <v>35</v>
      </c>
      <c r="AG66" s="11" t="s">
        <v>37</v>
      </c>
    </row>
    <row r="67" spans="1:33" s="11" customFormat="1" x14ac:dyDescent="0.2">
      <c r="A67" s="15" t="s">
        <v>46</v>
      </c>
      <c r="B67" s="32"/>
      <c r="C67" s="33">
        <v>44490.483999999997</v>
      </c>
      <c r="D67" s="33"/>
      <c r="E67" s="11">
        <f t="shared" si="7"/>
        <v>4070.8851578237545</v>
      </c>
      <c r="F67" s="11">
        <f t="shared" si="8"/>
        <v>4071</v>
      </c>
      <c r="Q67" s="13">
        <f t="shared" si="9"/>
        <v>29471.983999999997</v>
      </c>
      <c r="U67" s="11">
        <f>+C67-(C$7+F67*C$8)</f>
        <v>-0.21653660000447417</v>
      </c>
      <c r="AA67" s="11" t="s">
        <v>34</v>
      </c>
      <c r="AG67" s="11" t="s">
        <v>33</v>
      </c>
    </row>
    <row r="68" spans="1:33" s="11" customFormat="1" x14ac:dyDescent="0.2">
      <c r="A68" s="15" t="s">
        <v>47</v>
      </c>
      <c r="B68" s="32" t="s">
        <v>71</v>
      </c>
      <c r="C68" s="33">
        <v>44757.493000000002</v>
      </c>
      <c r="D68" s="33"/>
      <c r="E68" s="11">
        <f t="shared" si="7"/>
        <v>4212.4958353544434</v>
      </c>
      <c r="F68" s="11">
        <f t="shared" si="8"/>
        <v>4212.5</v>
      </c>
      <c r="G68" s="11">
        <f t="shared" ref="G68:G99" si="10">+C68-(C$7+F68*C$8)</f>
        <v>-7.852499998989515E-3</v>
      </c>
      <c r="J68" s="11">
        <f t="shared" ref="J68:J97" si="11">+G68</f>
        <v>-7.852499998989515E-3</v>
      </c>
      <c r="Q68" s="13">
        <f t="shared" si="9"/>
        <v>29738.993000000002</v>
      </c>
      <c r="AA68" s="11" t="s">
        <v>31</v>
      </c>
      <c r="AC68" s="11">
        <v>7</v>
      </c>
      <c r="AE68" s="11" t="s">
        <v>35</v>
      </c>
      <c r="AG68" s="11" t="s">
        <v>37</v>
      </c>
    </row>
    <row r="69" spans="1:33" s="11" customFormat="1" x14ac:dyDescent="0.2">
      <c r="A69" s="15" t="s">
        <v>48</v>
      </c>
      <c r="B69" s="32" t="s">
        <v>71</v>
      </c>
      <c r="C69" s="33">
        <v>44842.353799999997</v>
      </c>
      <c r="D69" s="33"/>
      <c r="E69" s="11">
        <f t="shared" si="7"/>
        <v>4257.5025406857067</v>
      </c>
      <c r="F69" s="11">
        <f t="shared" si="8"/>
        <v>4257.5</v>
      </c>
      <c r="G69" s="11">
        <f t="shared" si="10"/>
        <v>4.7904999955790117E-3</v>
      </c>
      <c r="J69" s="11">
        <f t="shared" si="11"/>
        <v>4.7904999955790117E-3</v>
      </c>
      <c r="Q69" s="13">
        <f t="shared" si="9"/>
        <v>29823.853799999997</v>
      </c>
      <c r="AA69" s="11" t="s">
        <v>31</v>
      </c>
      <c r="AC69" s="11">
        <v>14</v>
      </c>
      <c r="AE69" s="11" t="s">
        <v>35</v>
      </c>
      <c r="AG69" s="11" t="s">
        <v>37</v>
      </c>
    </row>
    <row r="70" spans="1:33" s="11" customFormat="1" x14ac:dyDescent="0.2">
      <c r="A70" s="63" t="s">
        <v>89</v>
      </c>
      <c r="B70" s="32" t="s">
        <v>71</v>
      </c>
      <c r="C70" s="33">
        <v>45598.442600000002</v>
      </c>
      <c r="D70" s="33"/>
      <c r="E70" s="11">
        <f t="shared" si="7"/>
        <v>4658.5011858301168</v>
      </c>
      <c r="F70" s="11">
        <f t="shared" si="8"/>
        <v>4658.5</v>
      </c>
      <c r="G70" s="11">
        <f t="shared" si="10"/>
        <v>2.2358999995049089E-3</v>
      </c>
      <c r="J70" s="62">
        <f t="shared" si="11"/>
        <v>2.2358999995049089E-3</v>
      </c>
      <c r="Q70" s="13">
        <f t="shared" si="9"/>
        <v>30579.942600000002</v>
      </c>
      <c r="AA70" s="11" t="s">
        <v>31</v>
      </c>
      <c r="AG70" s="11" t="s">
        <v>33</v>
      </c>
    </row>
    <row r="71" spans="1:33" s="11" customFormat="1" x14ac:dyDescent="0.2">
      <c r="A71" s="63" t="s">
        <v>89</v>
      </c>
      <c r="B71" s="35" t="s">
        <v>85</v>
      </c>
      <c r="C71" s="34">
        <v>46274.397100000002</v>
      </c>
      <c r="D71" s="34">
        <v>2E-3</v>
      </c>
      <c r="E71" s="11">
        <f t="shared" si="7"/>
        <v>5016.9998683648473</v>
      </c>
      <c r="F71" s="11">
        <f t="shared" si="8"/>
        <v>5017</v>
      </c>
      <c r="G71" s="11">
        <f t="shared" si="10"/>
        <v>-2.4819999816827476E-4</v>
      </c>
      <c r="J71" s="62">
        <f t="shared" si="11"/>
        <v>-2.4819999816827476E-4</v>
      </c>
      <c r="O71" s="11">
        <f ca="1">+C$11+C$12*F71</f>
        <v>8.5564399308365582E-2</v>
      </c>
      <c r="Q71" s="13">
        <f t="shared" si="9"/>
        <v>31255.897100000002</v>
      </c>
    </row>
    <row r="72" spans="1:33" s="11" customFormat="1" x14ac:dyDescent="0.2">
      <c r="A72" s="63" t="s">
        <v>89</v>
      </c>
      <c r="B72" s="32"/>
      <c r="C72" s="33">
        <v>46325.308700000001</v>
      </c>
      <c r="D72" s="33"/>
      <c r="E72" s="11">
        <f t="shared" si="7"/>
        <v>5044.0013034107496</v>
      </c>
      <c r="F72" s="11">
        <f t="shared" si="8"/>
        <v>5044</v>
      </c>
      <c r="G72" s="11">
        <f t="shared" si="10"/>
        <v>2.4575999996159226E-3</v>
      </c>
      <c r="J72" s="62">
        <f t="shared" si="11"/>
        <v>2.4575999996159226E-3</v>
      </c>
      <c r="Q72" s="13">
        <f t="shared" si="9"/>
        <v>31306.808700000001</v>
      </c>
      <c r="AA72" s="11" t="s">
        <v>31</v>
      </c>
      <c r="AG72" s="11" t="s">
        <v>33</v>
      </c>
    </row>
    <row r="73" spans="1:33" s="11" customFormat="1" x14ac:dyDescent="0.2">
      <c r="A73" s="63" t="s">
        <v>89</v>
      </c>
      <c r="B73" s="32"/>
      <c r="C73" s="33">
        <v>46668.478199999998</v>
      </c>
      <c r="D73" s="33"/>
      <c r="E73" s="11">
        <f t="shared" si="7"/>
        <v>5226.0044021934355</v>
      </c>
      <c r="F73" s="11">
        <f t="shared" si="8"/>
        <v>5226</v>
      </c>
      <c r="G73" s="11">
        <f t="shared" si="10"/>
        <v>8.3003999898210168E-3</v>
      </c>
      <c r="J73" s="62">
        <f t="shared" si="11"/>
        <v>8.3003999898210168E-3</v>
      </c>
      <c r="Q73" s="13">
        <f t="shared" si="9"/>
        <v>31649.978199999998</v>
      </c>
      <c r="AA73" s="11" t="s">
        <v>31</v>
      </c>
      <c r="AG73" s="11" t="s">
        <v>33</v>
      </c>
    </row>
    <row r="74" spans="1:33" s="11" customFormat="1" x14ac:dyDescent="0.2">
      <c r="A74" s="15" t="s">
        <v>49</v>
      </c>
      <c r="B74" s="32"/>
      <c r="C74" s="33">
        <v>47030.492200000001</v>
      </c>
      <c r="D74" s="33"/>
      <c r="E74" s="11">
        <f t="shared" si="7"/>
        <v>5418.0018547721647</v>
      </c>
      <c r="F74" s="11">
        <f t="shared" si="8"/>
        <v>5418</v>
      </c>
      <c r="G74" s="11">
        <f t="shared" si="10"/>
        <v>3.4971999994013458E-3</v>
      </c>
      <c r="J74" s="11">
        <f t="shared" si="11"/>
        <v>3.4971999994013458E-3</v>
      </c>
      <c r="Q74" s="13">
        <f t="shared" si="9"/>
        <v>32011.992200000001</v>
      </c>
      <c r="AA74" s="11" t="s">
        <v>31</v>
      </c>
      <c r="AG74" s="11" t="s">
        <v>33</v>
      </c>
    </row>
    <row r="75" spans="1:33" s="11" customFormat="1" x14ac:dyDescent="0.2">
      <c r="A75" s="15" t="s">
        <v>49</v>
      </c>
      <c r="B75" s="32"/>
      <c r="C75" s="33">
        <v>47099.314100000003</v>
      </c>
      <c r="D75" s="33"/>
      <c r="E75" s="11">
        <f t="shared" si="7"/>
        <v>5454.5021820568236</v>
      </c>
      <c r="F75" s="11">
        <f t="shared" si="8"/>
        <v>5454.5</v>
      </c>
      <c r="G75" s="11">
        <f t="shared" si="10"/>
        <v>4.1142999980365857E-3</v>
      </c>
      <c r="J75" s="11">
        <f t="shared" si="11"/>
        <v>4.1142999980365857E-3</v>
      </c>
      <c r="Q75" s="13">
        <f t="shared" si="9"/>
        <v>32080.814100000003</v>
      </c>
      <c r="AA75" s="11" t="s">
        <v>31</v>
      </c>
      <c r="AG75" s="11" t="s">
        <v>33</v>
      </c>
    </row>
    <row r="76" spans="1:33" s="11" customFormat="1" x14ac:dyDescent="0.2">
      <c r="A76" s="11" t="s">
        <v>51</v>
      </c>
      <c r="B76" s="14"/>
      <c r="C76" s="12">
        <v>47362.37</v>
      </c>
      <c r="D76" s="12"/>
      <c r="E76" s="11">
        <f t="shared" si="7"/>
        <v>5594.0162966651114</v>
      </c>
      <c r="F76" s="11">
        <f t="shared" si="8"/>
        <v>5594</v>
      </c>
      <c r="G76" s="11">
        <f t="shared" si="10"/>
        <v>3.0727600002137478E-2</v>
      </c>
      <c r="J76" s="11">
        <f t="shared" si="11"/>
        <v>3.0727600002137478E-2</v>
      </c>
      <c r="Q76" s="13">
        <f t="shared" si="9"/>
        <v>32343.870000000003</v>
      </c>
      <c r="AA76" s="11" t="s">
        <v>34</v>
      </c>
      <c r="AC76" s="11">
        <v>6</v>
      </c>
      <c r="AE76" s="11" t="s">
        <v>50</v>
      </c>
      <c r="AG76" s="11" t="s">
        <v>37</v>
      </c>
    </row>
    <row r="77" spans="1:33" s="11" customFormat="1" x14ac:dyDescent="0.2">
      <c r="A77" s="11" t="s">
        <v>51</v>
      </c>
      <c r="B77" s="14"/>
      <c r="C77" s="12">
        <v>47426.462</v>
      </c>
      <c r="D77" s="12"/>
      <c r="E77" s="11">
        <f t="shared" si="7"/>
        <v>5628.0080780069247</v>
      </c>
      <c r="F77" s="11">
        <f t="shared" si="8"/>
        <v>5628</v>
      </c>
      <c r="G77" s="11">
        <f t="shared" si="10"/>
        <v>1.5231199999107048E-2</v>
      </c>
      <c r="J77" s="11">
        <f t="shared" si="11"/>
        <v>1.5231199999107048E-2</v>
      </c>
      <c r="Q77" s="13">
        <f t="shared" si="9"/>
        <v>32407.962</v>
      </c>
      <c r="AA77" s="11" t="s">
        <v>34</v>
      </c>
      <c r="AC77" s="11">
        <v>9</v>
      </c>
      <c r="AE77" s="11" t="s">
        <v>42</v>
      </c>
      <c r="AG77" s="11" t="s">
        <v>37</v>
      </c>
    </row>
    <row r="78" spans="1:33" s="11" customFormat="1" x14ac:dyDescent="0.2">
      <c r="A78" s="11" t="s">
        <v>49</v>
      </c>
      <c r="B78" s="14" t="s">
        <v>71</v>
      </c>
      <c r="C78" s="12">
        <v>47444.374400000001</v>
      </c>
      <c r="D78" s="12"/>
      <c r="E78" s="11">
        <f t="shared" si="7"/>
        <v>5637.5080839999846</v>
      </c>
      <c r="F78" s="11">
        <f t="shared" si="8"/>
        <v>5637.5</v>
      </c>
      <c r="G78" s="11">
        <f t="shared" si="10"/>
        <v>1.5242499997839332E-2</v>
      </c>
      <c r="J78" s="11">
        <f t="shared" si="11"/>
        <v>1.5242499997839332E-2</v>
      </c>
      <c r="Q78" s="13">
        <f t="shared" si="9"/>
        <v>32425.874400000001</v>
      </c>
      <c r="AA78" s="11" t="s">
        <v>31</v>
      </c>
      <c r="AG78" s="11" t="s">
        <v>33</v>
      </c>
    </row>
    <row r="79" spans="1:33" s="11" customFormat="1" x14ac:dyDescent="0.2">
      <c r="A79" s="11" t="s">
        <v>52</v>
      </c>
      <c r="B79" s="14" t="s">
        <v>71</v>
      </c>
      <c r="C79" s="12">
        <v>47461.326999999997</v>
      </c>
      <c r="D79" s="12"/>
      <c r="E79" s="11">
        <f t="shared" si="7"/>
        <v>5646.4990512404383</v>
      </c>
      <c r="F79" s="11">
        <f t="shared" si="8"/>
        <v>5646.5</v>
      </c>
      <c r="G79" s="11">
        <f t="shared" si="10"/>
        <v>-1.7889000082504936E-3</v>
      </c>
      <c r="J79" s="11">
        <f t="shared" si="11"/>
        <v>-1.7889000082504936E-3</v>
      </c>
      <c r="Q79" s="13">
        <f t="shared" si="9"/>
        <v>32442.826999999997</v>
      </c>
      <c r="AA79" s="11" t="s">
        <v>34</v>
      </c>
      <c r="AC79" s="11">
        <v>12</v>
      </c>
      <c r="AE79" s="11" t="s">
        <v>42</v>
      </c>
      <c r="AG79" s="11" t="s">
        <v>37</v>
      </c>
    </row>
    <row r="80" spans="1:33" s="11" customFormat="1" x14ac:dyDescent="0.2">
      <c r="A80" s="11" t="s">
        <v>53</v>
      </c>
      <c r="B80" s="14" t="s">
        <v>71</v>
      </c>
      <c r="C80" s="12">
        <v>47757.392</v>
      </c>
      <c r="D80" s="12"/>
      <c r="E80" s="11">
        <f t="shared" si="7"/>
        <v>5803.519845457572</v>
      </c>
      <c r="F80" s="11">
        <f t="shared" si="8"/>
        <v>5803.5</v>
      </c>
      <c r="G80" s="11">
        <f t="shared" si="10"/>
        <v>3.7418899992189836E-2</v>
      </c>
      <c r="J80" s="11">
        <f t="shared" si="11"/>
        <v>3.7418899992189836E-2</v>
      </c>
      <c r="Q80" s="13">
        <f t="shared" si="9"/>
        <v>32738.892</v>
      </c>
      <c r="AA80" s="11" t="s">
        <v>34</v>
      </c>
      <c r="AC80" s="11">
        <v>9</v>
      </c>
      <c r="AE80" s="11" t="s">
        <v>42</v>
      </c>
      <c r="AG80" s="11" t="s">
        <v>37</v>
      </c>
    </row>
    <row r="81" spans="1:33" s="11" customFormat="1" x14ac:dyDescent="0.2">
      <c r="A81" s="11" t="s">
        <v>54</v>
      </c>
      <c r="B81" s="14" t="s">
        <v>71</v>
      </c>
      <c r="C81" s="12">
        <v>47823.366000000002</v>
      </c>
      <c r="D81" s="12"/>
      <c r="E81" s="11">
        <f t="shared" si="7"/>
        <v>5838.5097627989717</v>
      </c>
      <c r="F81" s="11">
        <f t="shared" si="8"/>
        <v>5838.5</v>
      </c>
      <c r="G81" s="11">
        <f t="shared" si="10"/>
        <v>1.8407899995509069E-2</v>
      </c>
      <c r="J81" s="11">
        <f t="shared" si="11"/>
        <v>1.8407899995509069E-2</v>
      </c>
      <c r="Q81" s="13">
        <f t="shared" si="9"/>
        <v>32804.866000000002</v>
      </c>
      <c r="AA81" s="11" t="s">
        <v>34</v>
      </c>
      <c r="AC81" s="11">
        <v>6</v>
      </c>
      <c r="AE81" s="11" t="s">
        <v>42</v>
      </c>
      <c r="AG81" s="11" t="s">
        <v>37</v>
      </c>
    </row>
    <row r="82" spans="1:33" s="11" customFormat="1" x14ac:dyDescent="0.2">
      <c r="A82" s="11" t="s">
        <v>55</v>
      </c>
      <c r="B82" s="14"/>
      <c r="C82" s="12">
        <v>48069.42</v>
      </c>
      <c r="D82" s="12"/>
      <c r="E82" s="11">
        <f t="shared" si="7"/>
        <v>5969.0067634586303</v>
      </c>
      <c r="F82" s="11">
        <f t="shared" si="8"/>
        <v>5969</v>
      </c>
      <c r="G82" s="11">
        <f t="shared" si="10"/>
        <v>1.2752599992381874E-2</v>
      </c>
      <c r="J82" s="11">
        <f t="shared" si="11"/>
        <v>1.2752599992381874E-2</v>
      </c>
      <c r="Q82" s="13">
        <f t="shared" si="9"/>
        <v>33050.92</v>
      </c>
      <c r="AA82" s="11" t="s">
        <v>34</v>
      </c>
      <c r="AC82" s="11">
        <v>7</v>
      </c>
      <c r="AE82" s="11" t="s">
        <v>42</v>
      </c>
      <c r="AG82" s="11" t="s">
        <v>37</v>
      </c>
    </row>
    <row r="83" spans="1:33" s="11" customFormat="1" x14ac:dyDescent="0.2">
      <c r="A83" s="11" t="s">
        <v>56</v>
      </c>
      <c r="B83" s="14" t="s">
        <v>71</v>
      </c>
      <c r="C83" s="12">
        <v>48085.45</v>
      </c>
      <c r="D83" s="12"/>
      <c r="E83" s="11">
        <f t="shared" si="7"/>
        <v>5977.5084213084283</v>
      </c>
      <c r="F83" s="11">
        <f t="shared" si="8"/>
        <v>5977.5</v>
      </c>
      <c r="G83" s="11">
        <f t="shared" si="10"/>
        <v>1.5878499994869344E-2</v>
      </c>
      <c r="J83" s="11">
        <f t="shared" si="11"/>
        <v>1.5878499994869344E-2</v>
      </c>
      <c r="Q83" s="13">
        <f t="shared" si="9"/>
        <v>33066.949999999997</v>
      </c>
      <c r="AA83" s="11" t="s">
        <v>34</v>
      </c>
      <c r="AC83" s="11">
        <v>8</v>
      </c>
      <c r="AE83" s="11" t="s">
        <v>42</v>
      </c>
      <c r="AG83" s="11" t="s">
        <v>37</v>
      </c>
    </row>
    <row r="84" spans="1:33" s="11" customFormat="1" x14ac:dyDescent="0.2">
      <c r="A84" s="11" t="s">
        <v>58</v>
      </c>
      <c r="B84" s="14"/>
      <c r="C84" s="12">
        <v>48167.474699999999</v>
      </c>
      <c r="D84" s="12"/>
      <c r="E84" s="11">
        <f t="shared" si="7"/>
        <v>6021.010974934904</v>
      </c>
      <c r="F84" s="11">
        <f t="shared" si="8"/>
        <v>6021</v>
      </c>
      <c r="G84" s="11">
        <f t="shared" si="10"/>
        <v>2.0693399994343054E-2</v>
      </c>
      <c r="J84" s="11">
        <f t="shared" si="11"/>
        <v>2.0693399994343054E-2</v>
      </c>
      <c r="O84" s="11">
        <f t="shared" ref="O84:O115" ca="1" si="12">+C$11+C$12*F84</f>
        <v>9.0292186237160482E-2</v>
      </c>
      <c r="Q84" s="13">
        <f t="shared" si="9"/>
        <v>33148.974699999999</v>
      </c>
      <c r="AA84" s="11" t="s">
        <v>31</v>
      </c>
      <c r="AB84" s="11" t="s">
        <v>57</v>
      </c>
      <c r="AG84" s="11" t="s">
        <v>33</v>
      </c>
    </row>
    <row r="85" spans="1:33" s="11" customFormat="1" x14ac:dyDescent="0.2">
      <c r="A85" s="11" t="s">
        <v>58</v>
      </c>
      <c r="B85" s="14"/>
      <c r="C85" s="12">
        <v>48167.476499999997</v>
      </c>
      <c r="D85" s="12"/>
      <c r="E85" s="11">
        <f t="shared" ref="E85:E116" si="13">+(C85-C$7)/C$8</f>
        <v>6021.0119295814484</v>
      </c>
      <c r="F85" s="11">
        <f t="shared" ref="F85:F116" si="14">ROUND(2*E85,0)/2</f>
        <v>6021</v>
      </c>
      <c r="G85" s="11">
        <f t="shared" si="10"/>
        <v>2.2493399992526975E-2</v>
      </c>
      <c r="J85" s="11">
        <f t="shared" si="11"/>
        <v>2.2493399992526975E-2</v>
      </c>
      <c r="O85" s="11">
        <f t="shared" ca="1" si="12"/>
        <v>9.0292186237160482E-2</v>
      </c>
      <c r="Q85" s="13">
        <f t="shared" ref="Q85:Q116" si="15">+C85-15018.5</f>
        <v>33148.976499999997</v>
      </c>
      <c r="AA85" s="11" t="s">
        <v>31</v>
      </c>
      <c r="AB85" s="11" t="s">
        <v>37</v>
      </c>
      <c r="AG85" s="11" t="s">
        <v>33</v>
      </c>
    </row>
    <row r="86" spans="1:33" s="11" customFormat="1" x14ac:dyDescent="0.2">
      <c r="A86" s="11" t="s">
        <v>58</v>
      </c>
      <c r="B86" s="14"/>
      <c r="C86" s="12">
        <v>48186.330600000001</v>
      </c>
      <c r="D86" s="12"/>
      <c r="E86" s="11">
        <f t="shared" si="13"/>
        <v>6031.0113748257363</v>
      </c>
      <c r="F86" s="11">
        <f t="shared" si="14"/>
        <v>6031</v>
      </c>
      <c r="G86" s="11">
        <f t="shared" si="10"/>
        <v>2.1447399994940497E-2</v>
      </c>
      <c r="J86" s="11">
        <f t="shared" si="11"/>
        <v>2.1447399994940497E-2</v>
      </c>
      <c r="O86" s="11">
        <f t="shared" ca="1" si="12"/>
        <v>9.0339275748403461E-2</v>
      </c>
      <c r="Q86" s="13">
        <f t="shared" si="15"/>
        <v>33167.830600000001</v>
      </c>
      <c r="AA86" s="11" t="s">
        <v>31</v>
      </c>
      <c r="AB86" s="11" t="s">
        <v>37</v>
      </c>
      <c r="AG86" s="11" t="s">
        <v>33</v>
      </c>
    </row>
    <row r="87" spans="1:33" s="11" customFormat="1" x14ac:dyDescent="0.2">
      <c r="A87" s="11" t="s">
        <v>58</v>
      </c>
      <c r="B87" s="14"/>
      <c r="C87" s="12">
        <v>48186.331599999998</v>
      </c>
      <c r="D87" s="12"/>
      <c r="E87" s="11">
        <f t="shared" si="13"/>
        <v>6031.011905184926</v>
      </c>
      <c r="F87" s="11">
        <f t="shared" si="14"/>
        <v>6031</v>
      </c>
      <c r="G87" s="11">
        <f t="shared" si="10"/>
        <v>2.2447399991506245E-2</v>
      </c>
      <c r="J87" s="11">
        <f t="shared" si="11"/>
        <v>2.2447399991506245E-2</v>
      </c>
      <c r="O87" s="11">
        <f t="shared" ca="1" si="12"/>
        <v>9.0339275748403461E-2</v>
      </c>
      <c r="Q87" s="13">
        <f t="shared" si="15"/>
        <v>33167.831599999998</v>
      </c>
      <c r="AA87" s="11" t="s">
        <v>31</v>
      </c>
      <c r="AB87" s="11" t="s">
        <v>57</v>
      </c>
      <c r="AG87" s="11" t="s">
        <v>33</v>
      </c>
    </row>
    <row r="88" spans="1:33" s="11" customFormat="1" x14ac:dyDescent="0.2">
      <c r="A88" s="11" t="s">
        <v>59</v>
      </c>
      <c r="B88" s="14" t="s">
        <v>71</v>
      </c>
      <c r="C88" s="12">
        <v>48447.474300000002</v>
      </c>
      <c r="D88" s="12"/>
      <c r="E88" s="11">
        <f t="shared" si="13"/>
        <v>6169.5113365868383</v>
      </c>
      <c r="F88" s="11">
        <f t="shared" si="14"/>
        <v>6169.5</v>
      </c>
      <c r="G88" s="11">
        <f t="shared" si="10"/>
        <v>2.1375299998908304E-2</v>
      </c>
      <c r="J88" s="11">
        <f t="shared" si="11"/>
        <v>2.1375299998908304E-2</v>
      </c>
      <c r="O88" s="11">
        <f t="shared" ca="1" si="12"/>
        <v>9.0991465479118683E-2</v>
      </c>
      <c r="Q88" s="13">
        <f t="shared" si="15"/>
        <v>33428.974300000002</v>
      </c>
      <c r="AA88" s="11" t="s">
        <v>31</v>
      </c>
      <c r="AB88" s="11" t="s">
        <v>57</v>
      </c>
      <c r="AG88" s="11" t="s">
        <v>33</v>
      </c>
    </row>
    <row r="89" spans="1:33" s="11" customFormat="1" x14ac:dyDescent="0.2">
      <c r="A89" s="11" t="s">
        <v>59</v>
      </c>
      <c r="B89" s="14" t="s">
        <v>71</v>
      </c>
      <c r="C89" s="12">
        <v>48447.4764</v>
      </c>
      <c r="D89" s="12"/>
      <c r="E89" s="11">
        <f t="shared" si="13"/>
        <v>6169.5124503411407</v>
      </c>
      <c r="F89" s="11">
        <f t="shared" si="14"/>
        <v>6169.5</v>
      </c>
      <c r="G89" s="11">
        <f t="shared" si="10"/>
        <v>2.3475299996789545E-2</v>
      </c>
      <c r="J89" s="11">
        <f t="shared" si="11"/>
        <v>2.3475299996789545E-2</v>
      </c>
      <c r="O89" s="11">
        <f t="shared" ca="1" si="12"/>
        <v>9.0991465479118683E-2</v>
      </c>
      <c r="Q89" s="13">
        <f t="shared" si="15"/>
        <v>33428.9764</v>
      </c>
      <c r="AA89" s="11" t="s">
        <v>31</v>
      </c>
      <c r="AB89" s="11" t="s">
        <v>37</v>
      </c>
      <c r="AG89" s="11" t="s">
        <v>33</v>
      </c>
    </row>
    <row r="90" spans="1:33" s="11" customFormat="1" x14ac:dyDescent="0.2">
      <c r="A90" s="11" t="s">
        <v>59</v>
      </c>
      <c r="B90" s="14" t="s">
        <v>71</v>
      </c>
      <c r="C90" s="12">
        <v>48498.383500000004</v>
      </c>
      <c r="D90" s="12"/>
      <c r="E90" s="11">
        <f t="shared" si="13"/>
        <v>6196.5114987706802</v>
      </c>
      <c r="F90" s="11">
        <f t="shared" si="14"/>
        <v>6196.5</v>
      </c>
      <c r="G90" s="11">
        <f t="shared" si="10"/>
        <v>2.168109999911394E-2</v>
      </c>
      <c r="J90" s="11">
        <f t="shared" si="11"/>
        <v>2.168109999911394E-2</v>
      </c>
      <c r="O90" s="11">
        <f t="shared" ca="1" si="12"/>
        <v>9.1118607159474729E-2</v>
      </c>
      <c r="Q90" s="13">
        <f t="shared" si="15"/>
        <v>33479.883500000004</v>
      </c>
      <c r="AA90" s="11" t="s">
        <v>31</v>
      </c>
      <c r="AB90" s="11" t="s">
        <v>57</v>
      </c>
      <c r="AG90" s="11" t="s">
        <v>33</v>
      </c>
    </row>
    <row r="91" spans="1:33" s="11" customFormat="1" x14ac:dyDescent="0.2">
      <c r="A91" s="11" t="s">
        <v>59</v>
      </c>
      <c r="B91" s="14" t="s">
        <v>71</v>
      </c>
      <c r="C91" s="12">
        <v>48498.384400000003</v>
      </c>
      <c r="D91" s="12"/>
      <c r="E91" s="11">
        <f t="shared" si="13"/>
        <v>6196.5119760939524</v>
      </c>
      <c r="F91" s="11">
        <f t="shared" si="14"/>
        <v>6196.5</v>
      </c>
      <c r="G91" s="11">
        <f t="shared" si="10"/>
        <v>2.25810999982059E-2</v>
      </c>
      <c r="J91" s="11">
        <f t="shared" si="11"/>
        <v>2.25810999982059E-2</v>
      </c>
      <c r="O91" s="11">
        <f t="shared" ca="1" si="12"/>
        <v>9.1118607159474729E-2</v>
      </c>
      <c r="Q91" s="13">
        <f t="shared" si="15"/>
        <v>33479.884400000003</v>
      </c>
      <c r="AA91" s="11" t="s">
        <v>31</v>
      </c>
      <c r="AB91" s="11" t="s">
        <v>37</v>
      </c>
      <c r="AG91" s="11" t="s">
        <v>33</v>
      </c>
    </row>
    <row r="92" spans="1:33" s="11" customFormat="1" x14ac:dyDescent="0.2">
      <c r="A92" s="11" t="s">
        <v>61</v>
      </c>
      <c r="B92" s="14" t="s">
        <v>71</v>
      </c>
      <c r="C92" s="12">
        <v>48564.374000000003</v>
      </c>
      <c r="D92" s="12">
        <v>6.0000000000000001E-3</v>
      </c>
      <c r="E92" s="11">
        <f t="shared" si="13"/>
        <v>6231.5101670387485</v>
      </c>
      <c r="F92" s="11">
        <f t="shared" si="14"/>
        <v>6231.5</v>
      </c>
      <c r="G92" s="11">
        <f t="shared" si="10"/>
        <v>1.9170100000337698E-2</v>
      </c>
      <c r="J92" s="11">
        <f t="shared" si="11"/>
        <v>1.9170100000337698E-2</v>
      </c>
      <c r="O92" s="11">
        <f t="shared" ca="1" si="12"/>
        <v>9.1283420448825148E-2</v>
      </c>
      <c r="Q92" s="13">
        <f t="shared" si="15"/>
        <v>33545.874000000003</v>
      </c>
      <c r="AA92" s="11" t="s">
        <v>31</v>
      </c>
      <c r="AC92" s="11">
        <v>24</v>
      </c>
      <c r="AE92" s="11" t="s">
        <v>60</v>
      </c>
      <c r="AG92" s="11" t="s">
        <v>37</v>
      </c>
    </row>
    <row r="93" spans="1:33" s="11" customFormat="1" x14ac:dyDescent="0.2">
      <c r="A93" s="11" t="s">
        <v>62</v>
      </c>
      <c r="B93" s="14" t="s">
        <v>71</v>
      </c>
      <c r="C93" s="12">
        <v>48839.662900000003</v>
      </c>
      <c r="D93" s="12">
        <v>2.9999999999999997E-4</v>
      </c>
      <c r="E93" s="11">
        <f t="shared" si="13"/>
        <v>6377.512165644328</v>
      </c>
      <c r="F93" s="11">
        <f t="shared" si="14"/>
        <v>6377.5</v>
      </c>
      <c r="G93" s="11">
        <f t="shared" si="10"/>
        <v>2.2938499998417683E-2</v>
      </c>
      <c r="J93" s="11">
        <f t="shared" si="11"/>
        <v>2.2938499998417683E-2</v>
      </c>
      <c r="O93" s="11">
        <f t="shared" ca="1" si="12"/>
        <v>9.1970927312972614E-2</v>
      </c>
      <c r="Q93" s="13">
        <f t="shared" si="15"/>
        <v>33821.162900000003</v>
      </c>
      <c r="AA93" s="11" t="s">
        <v>31</v>
      </c>
      <c r="AG93" s="11" t="s">
        <v>33</v>
      </c>
    </row>
    <row r="94" spans="1:33" s="11" customFormat="1" x14ac:dyDescent="0.2">
      <c r="A94" s="11" t="s">
        <v>63</v>
      </c>
      <c r="B94" s="14" t="s">
        <v>71</v>
      </c>
      <c r="C94" s="12">
        <v>48843.438000000002</v>
      </c>
      <c r="D94" s="12">
        <v>3.0000000000000001E-3</v>
      </c>
      <c r="E94" s="11">
        <f t="shared" si="13"/>
        <v>6379.514324630527</v>
      </c>
      <c r="F94" s="11">
        <f t="shared" si="14"/>
        <v>6379.5</v>
      </c>
      <c r="G94" s="11">
        <f t="shared" si="10"/>
        <v>2.7009299999917857E-2</v>
      </c>
      <c r="J94" s="11">
        <f t="shared" si="11"/>
        <v>2.7009299999917857E-2</v>
      </c>
      <c r="O94" s="11">
        <f t="shared" ca="1" si="12"/>
        <v>9.1980345215221207E-2</v>
      </c>
      <c r="Q94" s="13">
        <f t="shared" si="15"/>
        <v>33824.938000000002</v>
      </c>
      <c r="AA94" s="11" t="s">
        <v>31</v>
      </c>
      <c r="AB94" s="11" t="s">
        <v>37</v>
      </c>
      <c r="AC94" s="11">
        <v>20</v>
      </c>
      <c r="AE94" s="11" t="s">
        <v>35</v>
      </c>
      <c r="AG94" s="11" t="s">
        <v>37</v>
      </c>
    </row>
    <row r="95" spans="1:33" s="11" customFormat="1" x14ac:dyDescent="0.2">
      <c r="A95" s="11" t="s">
        <v>63</v>
      </c>
      <c r="B95" s="14"/>
      <c r="C95" s="12">
        <v>48859.466399999998</v>
      </c>
      <c r="D95" s="12">
        <v>2.0999999999999999E-3</v>
      </c>
      <c r="E95" s="11">
        <f t="shared" si="13"/>
        <v>6388.0151339056156</v>
      </c>
      <c r="F95" s="11">
        <f t="shared" si="14"/>
        <v>6388</v>
      </c>
      <c r="G95" s="11">
        <f t="shared" si="10"/>
        <v>2.8535199991893023E-2</v>
      </c>
      <c r="J95" s="11">
        <f t="shared" si="11"/>
        <v>2.8535199991893023E-2</v>
      </c>
      <c r="O95" s="11">
        <f t="shared" ca="1" si="12"/>
        <v>9.2020371299777748E-2</v>
      </c>
      <c r="Q95" s="13">
        <f t="shared" si="15"/>
        <v>33840.966399999998</v>
      </c>
      <c r="AA95" s="11" t="s">
        <v>31</v>
      </c>
      <c r="AB95" s="11" t="s">
        <v>37</v>
      </c>
      <c r="AC95" s="11">
        <v>18</v>
      </c>
      <c r="AE95" s="11" t="s">
        <v>35</v>
      </c>
      <c r="AG95" s="11" t="s">
        <v>37</v>
      </c>
    </row>
    <row r="96" spans="1:33" s="11" customFormat="1" x14ac:dyDescent="0.2">
      <c r="A96" s="11" t="s">
        <v>63</v>
      </c>
      <c r="B96" s="14" t="s">
        <v>71</v>
      </c>
      <c r="C96" s="12">
        <v>48860.381999999998</v>
      </c>
      <c r="D96" s="12">
        <v>6.0000000000000001E-3</v>
      </c>
      <c r="E96" s="11">
        <f t="shared" si="13"/>
        <v>6388.5007307819278</v>
      </c>
      <c r="F96" s="11">
        <f t="shared" si="14"/>
        <v>6388.5</v>
      </c>
      <c r="G96" s="11">
        <f t="shared" si="10"/>
        <v>1.3778999928035773E-3</v>
      </c>
      <c r="J96" s="11">
        <f t="shared" si="11"/>
        <v>1.3778999928035773E-3</v>
      </c>
      <c r="O96" s="11">
        <f t="shared" ca="1" si="12"/>
        <v>9.2022725775339889E-2</v>
      </c>
      <c r="Q96" s="13">
        <f t="shared" si="15"/>
        <v>33841.881999999998</v>
      </c>
      <c r="AA96" s="11" t="s">
        <v>34</v>
      </c>
      <c r="AC96" s="11">
        <v>8</v>
      </c>
      <c r="AE96" s="11" t="s">
        <v>42</v>
      </c>
      <c r="AG96" s="11" t="s">
        <v>37</v>
      </c>
    </row>
    <row r="97" spans="1:33" s="11" customFormat="1" x14ac:dyDescent="0.2">
      <c r="A97" s="11" t="s">
        <v>62</v>
      </c>
      <c r="B97" s="14"/>
      <c r="C97" s="12">
        <v>48878.325199999999</v>
      </c>
      <c r="D97" s="12">
        <v>5.0000000000000001E-4</v>
      </c>
      <c r="E97" s="11">
        <f t="shared" si="13"/>
        <v>6398.017071838105</v>
      </c>
      <c r="F97" s="11">
        <f t="shared" si="14"/>
        <v>6398</v>
      </c>
      <c r="G97" s="11">
        <f t="shared" si="10"/>
        <v>3.2189199999265838E-2</v>
      </c>
      <c r="J97" s="11">
        <f t="shared" si="11"/>
        <v>3.2189199999265838E-2</v>
      </c>
      <c r="O97" s="11">
        <f t="shared" ca="1" si="12"/>
        <v>9.2067460811020713E-2</v>
      </c>
      <c r="Q97" s="13">
        <f t="shared" si="15"/>
        <v>33859.825199999999</v>
      </c>
      <c r="AA97" s="11" t="s">
        <v>31</v>
      </c>
      <c r="AG97" s="11" t="s">
        <v>33</v>
      </c>
    </row>
    <row r="98" spans="1:33" s="11" customFormat="1" x14ac:dyDescent="0.2">
      <c r="A98" s="59" t="s">
        <v>394</v>
      </c>
      <c r="B98" s="60" t="s">
        <v>85</v>
      </c>
      <c r="C98" s="59">
        <v>49212.071000000004</v>
      </c>
      <c r="D98" s="59" t="s">
        <v>107</v>
      </c>
      <c r="E98" s="11">
        <f t="shared" si="13"/>
        <v>6575.0222247019456</v>
      </c>
      <c r="F98" s="11">
        <f t="shared" si="14"/>
        <v>6575</v>
      </c>
      <c r="G98" s="11">
        <f t="shared" si="10"/>
        <v>4.1904999998223502E-2</v>
      </c>
      <c r="I98" s="11">
        <f>G98</f>
        <v>4.1904999998223502E-2</v>
      </c>
      <c r="O98" s="11">
        <f t="shared" ca="1" si="12"/>
        <v>9.2900945160021411E-2</v>
      </c>
      <c r="Q98" s="13">
        <f t="shared" si="15"/>
        <v>34193.571000000004</v>
      </c>
    </row>
    <row r="99" spans="1:33" s="11" customFormat="1" x14ac:dyDescent="0.2">
      <c r="A99" s="11" t="s">
        <v>64</v>
      </c>
      <c r="B99" s="14"/>
      <c r="C99" s="12">
        <v>49221.484400000001</v>
      </c>
      <c r="D99" s="12"/>
      <c r="E99" s="11">
        <f t="shared" si="13"/>
        <v>6580.0147079211147</v>
      </c>
      <c r="F99" s="11">
        <f t="shared" si="14"/>
        <v>6580</v>
      </c>
      <c r="G99" s="11">
        <f t="shared" si="10"/>
        <v>2.7731999995012302E-2</v>
      </c>
      <c r="J99" s="11">
        <f t="shared" ref="J99:J124" si="16">+G99</f>
        <v>2.7731999995012302E-2</v>
      </c>
      <c r="O99" s="11">
        <f t="shared" ca="1" si="12"/>
        <v>9.2924489915642894E-2</v>
      </c>
      <c r="Q99" s="13">
        <f t="shared" si="15"/>
        <v>34202.984400000001</v>
      </c>
      <c r="AA99" s="11" t="s">
        <v>31</v>
      </c>
      <c r="AB99" s="11" t="s">
        <v>37</v>
      </c>
      <c r="AG99" s="11" t="s">
        <v>33</v>
      </c>
    </row>
    <row r="100" spans="1:33" s="11" customFormat="1" x14ac:dyDescent="0.2">
      <c r="A100" s="11" t="s">
        <v>64</v>
      </c>
      <c r="B100" s="14"/>
      <c r="C100" s="12">
        <v>49221.485699999997</v>
      </c>
      <c r="D100" s="12"/>
      <c r="E100" s="11">
        <f t="shared" si="13"/>
        <v>6580.0153973880624</v>
      </c>
      <c r="F100" s="11">
        <f t="shared" si="14"/>
        <v>6580</v>
      </c>
      <c r="G100" s="11">
        <f t="shared" ref="G100:G124" si="17">+C100-(C$7+F100*C$8)</f>
        <v>2.903199999127537E-2</v>
      </c>
      <c r="J100" s="11">
        <f t="shared" si="16"/>
        <v>2.903199999127537E-2</v>
      </c>
      <c r="O100" s="11">
        <f t="shared" ca="1" si="12"/>
        <v>9.2924489915642894E-2</v>
      </c>
      <c r="Q100" s="13">
        <f t="shared" si="15"/>
        <v>34202.985699999997</v>
      </c>
      <c r="AA100" s="11" t="s">
        <v>31</v>
      </c>
      <c r="AB100" s="11" t="s">
        <v>57</v>
      </c>
      <c r="AG100" s="11" t="s">
        <v>33</v>
      </c>
    </row>
    <row r="101" spans="1:33" s="11" customFormat="1" x14ac:dyDescent="0.2">
      <c r="A101" s="11" t="s">
        <v>65</v>
      </c>
      <c r="B101" s="14" t="s">
        <v>71</v>
      </c>
      <c r="C101" s="12">
        <v>49518.452700000002</v>
      </c>
      <c r="D101" s="12">
        <v>1E-3</v>
      </c>
      <c r="E101" s="11">
        <f t="shared" si="13"/>
        <v>6737.5145755964968</v>
      </c>
      <c r="F101" s="11">
        <f t="shared" si="14"/>
        <v>6737.5</v>
      </c>
      <c r="G101" s="11">
        <f t="shared" si="17"/>
        <v>2.7482500001497101E-2</v>
      </c>
      <c r="J101" s="11">
        <f t="shared" si="16"/>
        <v>2.7482500001497101E-2</v>
      </c>
      <c r="O101" s="11">
        <f t="shared" ca="1" si="12"/>
        <v>9.366614971771979E-2</v>
      </c>
      <c r="Q101" s="13">
        <f t="shared" si="15"/>
        <v>34499.952700000002</v>
      </c>
      <c r="AA101" s="11" t="s">
        <v>31</v>
      </c>
      <c r="AB101" s="11" t="s">
        <v>37</v>
      </c>
      <c r="AC101" s="11">
        <v>15</v>
      </c>
      <c r="AE101" s="11" t="s">
        <v>35</v>
      </c>
      <c r="AG101" s="11" t="s">
        <v>37</v>
      </c>
    </row>
    <row r="102" spans="1:33" s="11" customFormat="1" x14ac:dyDescent="0.2">
      <c r="A102" s="11" t="s">
        <v>66</v>
      </c>
      <c r="B102" s="14"/>
      <c r="C102" s="12">
        <v>49534.477400000003</v>
      </c>
      <c r="D102" s="12"/>
      <c r="E102" s="11">
        <f t="shared" si="13"/>
        <v>6746.0134225425782</v>
      </c>
      <c r="F102" s="11">
        <f t="shared" si="14"/>
        <v>6746</v>
      </c>
      <c r="G102" s="11">
        <f t="shared" si="17"/>
        <v>2.5308399999630637E-2</v>
      </c>
      <c r="J102" s="11">
        <f t="shared" si="16"/>
        <v>2.5308399999630637E-2</v>
      </c>
      <c r="O102" s="11">
        <f t="shared" ca="1" si="12"/>
        <v>9.3706175802276317E-2</v>
      </c>
      <c r="Q102" s="13">
        <f t="shared" si="15"/>
        <v>34515.977400000003</v>
      </c>
      <c r="AA102" s="11" t="s">
        <v>31</v>
      </c>
      <c r="AB102" s="11" t="s">
        <v>37</v>
      </c>
      <c r="AG102" s="11" t="s">
        <v>33</v>
      </c>
    </row>
    <row r="103" spans="1:33" s="11" customFormat="1" x14ac:dyDescent="0.2">
      <c r="A103" s="11" t="s">
        <v>74</v>
      </c>
      <c r="B103" s="14"/>
      <c r="C103" s="12">
        <v>49534.477400000003</v>
      </c>
      <c r="D103" s="12">
        <v>8.0000000000000004E-4</v>
      </c>
      <c r="E103" s="11">
        <f t="shared" si="13"/>
        <v>6746.0134225425782</v>
      </c>
      <c r="F103" s="11">
        <f t="shared" si="14"/>
        <v>6746</v>
      </c>
      <c r="G103" s="11">
        <f t="shared" si="17"/>
        <v>2.5308399999630637E-2</v>
      </c>
      <c r="J103" s="11">
        <f t="shared" si="16"/>
        <v>2.5308399999630637E-2</v>
      </c>
      <c r="O103" s="11">
        <f t="shared" ca="1" si="12"/>
        <v>9.3706175802276317E-2</v>
      </c>
      <c r="Q103" s="13">
        <f t="shared" si="15"/>
        <v>34515.977400000003</v>
      </c>
    </row>
    <row r="104" spans="1:33" s="11" customFormat="1" x14ac:dyDescent="0.2">
      <c r="A104" s="11" t="s">
        <v>66</v>
      </c>
      <c r="B104" s="14"/>
      <c r="C104" s="12">
        <v>49534.478499999997</v>
      </c>
      <c r="D104" s="12"/>
      <c r="E104" s="11">
        <f t="shared" si="13"/>
        <v>6746.0140059376863</v>
      </c>
      <c r="F104" s="11">
        <f t="shared" si="14"/>
        <v>6746</v>
      </c>
      <c r="G104" s="11">
        <f t="shared" si="17"/>
        <v>2.6408399993670173E-2</v>
      </c>
      <c r="J104" s="11">
        <f t="shared" si="16"/>
        <v>2.6408399993670173E-2</v>
      </c>
      <c r="O104" s="11">
        <f t="shared" ca="1" si="12"/>
        <v>9.3706175802276317E-2</v>
      </c>
      <c r="Q104" s="13">
        <f t="shared" si="15"/>
        <v>34515.978499999997</v>
      </c>
      <c r="AA104" s="11" t="s">
        <v>31</v>
      </c>
      <c r="AB104" s="11" t="s">
        <v>57</v>
      </c>
      <c r="AG104" s="11" t="s">
        <v>33</v>
      </c>
    </row>
    <row r="105" spans="1:33" s="11" customFormat="1" x14ac:dyDescent="0.2">
      <c r="A105" s="11" t="s">
        <v>74</v>
      </c>
      <c r="B105" s="14"/>
      <c r="C105" s="12">
        <v>49534.478499999997</v>
      </c>
      <c r="D105" s="12">
        <v>4.0000000000000002E-4</v>
      </c>
      <c r="E105" s="11">
        <f t="shared" si="13"/>
        <v>6746.0140059376863</v>
      </c>
      <c r="F105" s="11">
        <f t="shared" si="14"/>
        <v>6746</v>
      </c>
      <c r="G105" s="11">
        <f t="shared" si="17"/>
        <v>2.6408399993670173E-2</v>
      </c>
      <c r="J105" s="11">
        <f t="shared" si="16"/>
        <v>2.6408399993670173E-2</v>
      </c>
      <c r="O105" s="11">
        <f t="shared" ca="1" si="12"/>
        <v>9.3706175802276317E-2</v>
      </c>
      <c r="Q105" s="13">
        <f t="shared" si="15"/>
        <v>34515.978499999997</v>
      </c>
    </row>
    <row r="106" spans="1:33" s="11" customFormat="1" x14ac:dyDescent="0.2">
      <c r="A106" s="11" t="s">
        <v>65</v>
      </c>
      <c r="B106" s="14" t="s">
        <v>71</v>
      </c>
      <c r="C106" s="12">
        <v>49550.502899999999</v>
      </c>
      <c r="D106" s="12">
        <v>3.0000000000000001E-3</v>
      </c>
      <c r="E106" s="11">
        <f t="shared" si="13"/>
        <v>6754.5126937760097</v>
      </c>
      <c r="F106" s="11">
        <f t="shared" si="14"/>
        <v>6754.5</v>
      </c>
      <c r="G106" s="11">
        <f t="shared" si="17"/>
        <v>2.3934299992106389E-2</v>
      </c>
      <c r="J106" s="11">
        <f t="shared" si="16"/>
        <v>2.3934299992106389E-2</v>
      </c>
      <c r="O106" s="11">
        <f t="shared" ca="1" si="12"/>
        <v>9.3746201886832858E-2</v>
      </c>
      <c r="Q106" s="13">
        <f t="shared" si="15"/>
        <v>34532.002899999999</v>
      </c>
      <c r="AA106" s="11" t="s">
        <v>31</v>
      </c>
      <c r="AB106" s="11" t="s">
        <v>37</v>
      </c>
      <c r="AC106" s="11">
        <v>14</v>
      </c>
      <c r="AE106" s="11" t="s">
        <v>35</v>
      </c>
      <c r="AG106" s="11" t="s">
        <v>37</v>
      </c>
    </row>
    <row r="107" spans="1:33" s="11" customFormat="1" x14ac:dyDescent="0.2">
      <c r="A107" s="11" t="s">
        <v>65</v>
      </c>
      <c r="B107" s="14" t="s">
        <v>71</v>
      </c>
      <c r="C107" s="12">
        <v>49567.477099999996</v>
      </c>
      <c r="D107" s="12">
        <v>1E-3</v>
      </c>
      <c r="E107" s="11">
        <f t="shared" si="13"/>
        <v>6763.5151167750137</v>
      </c>
      <c r="F107" s="11">
        <f t="shared" si="14"/>
        <v>6763.5</v>
      </c>
      <c r="G107" s="11">
        <f t="shared" si="17"/>
        <v>2.8502899993327446E-2</v>
      </c>
      <c r="J107" s="11">
        <f t="shared" si="16"/>
        <v>2.8502899993327446E-2</v>
      </c>
      <c r="O107" s="11">
        <f t="shared" ca="1" si="12"/>
        <v>9.3788582446951527E-2</v>
      </c>
      <c r="Q107" s="13">
        <f t="shared" si="15"/>
        <v>34548.977099999996</v>
      </c>
      <c r="AA107" s="11" t="s">
        <v>31</v>
      </c>
      <c r="AB107" s="11" t="s">
        <v>37</v>
      </c>
      <c r="AC107" s="11">
        <v>44</v>
      </c>
      <c r="AE107" s="11" t="s">
        <v>60</v>
      </c>
      <c r="AG107" s="11" t="s">
        <v>37</v>
      </c>
    </row>
    <row r="108" spans="1:33" s="11" customFormat="1" x14ac:dyDescent="0.2">
      <c r="A108" s="11" t="s">
        <v>65</v>
      </c>
      <c r="B108" s="14"/>
      <c r="C108" s="12">
        <v>49568.422200000001</v>
      </c>
      <c r="D108" s="12">
        <v>1E-3</v>
      </c>
      <c r="E108" s="11">
        <f t="shared" si="13"/>
        <v>6764.0163592474955</v>
      </c>
      <c r="F108" s="11">
        <f t="shared" si="14"/>
        <v>6764</v>
      </c>
      <c r="G108" s="11">
        <f t="shared" si="17"/>
        <v>3.0845599998428952E-2</v>
      </c>
      <c r="J108" s="11">
        <f t="shared" si="16"/>
        <v>3.0845599998428952E-2</v>
      </c>
      <c r="O108" s="11">
        <f t="shared" ca="1" si="12"/>
        <v>9.3790936922513682E-2</v>
      </c>
      <c r="Q108" s="13">
        <f t="shared" si="15"/>
        <v>34549.922200000001</v>
      </c>
      <c r="AA108" s="11" t="s">
        <v>31</v>
      </c>
      <c r="AB108" s="11" t="s">
        <v>37</v>
      </c>
      <c r="AC108" s="11">
        <v>22</v>
      </c>
      <c r="AE108" s="11" t="s">
        <v>60</v>
      </c>
      <c r="AG108" s="11" t="s">
        <v>37</v>
      </c>
    </row>
    <row r="109" spans="1:33" s="11" customFormat="1" x14ac:dyDescent="0.2">
      <c r="A109" s="11" t="s">
        <v>67</v>
      </c>
      <c r="B109" s="14" t="s">
        <v>71</v>
      </c>
      <c r="C109" s="12">
        <v>49880.484600000003</v>
      </c>
      <c r="D109" s="12"/>
      <c r="E109" s="11">
        <f t="shared" si="13"/>
        <v>6929.5215216047645</v>
      </c>
      <c r="F109" s="11">
        <f t="shared" si="14"/>
        <v>6929.5</v>
      </c>
      <c r="G109" s="11">
        <f t="shared" si="17"/>
        <v>4.057930000271881E-2</v>
      </c>
      <c r="J109" s="11">
        <f t="shared" si="16"/>
        <v>4.057930000271881E-2</v>
      </c>
      <c r="O109" s="11">
        <f t="shared" ca="1" si="12"/>
        <v>9.457026833358495E-2</v>
      </c>
      <c r="Q109" s="13">
        <f t="shared" si="15"/>
        <v>34861.984600000003</v>
      </c>
      <c r="AA109" s="11" t="s">
        <v>31</v>
      </c>
      <c r="AG109" s="11" t="s">
        <v>33</v>
      </c>
    </row>
    <row r="110" spans="1:33" s="11" customFormat="1" x14ac:dyDescent="0.2">
      <c r="A110" s="11" t="s">
        <v>67</v>
      </c>
      <c r="B110" s="14"/>
      <c r="C110" s="12">
        <v>49913.476600000002</v>
      </c>
      <c r="D110" s="12"/>
      <c r="E110" s="11">
        <f t="shared" si="13"/>
        <v>6947.0191320714239</v>
      </c>
      <c r="F110" s="11">
        <f t="shared" si="14"/>
        <v>6947</v>
      </c>
      <c r="G110" s="11">
        <f t="shared" si="17"/>
        <v>3.6073799994483124E-2</v>
      </c>
      <c r="J110" s="11">
        <f t="shared" si="16"/>
        <v>3.6073799994483124E-2</v>
      </c>
      <c r="O110" s="11">
        <f t="shared" ca="1" si="12"/>
        <v>9.465267497826016E-2</v>
      </c>
      <c r="Q110" s="13">
        <f t="shared" si="15"/>
        <v>34894.976600000002</v>
      </c>
      <c r="AA110" s="11" t="s">
        <v>31</v>
      </c>
      <c r="AG110" s="11" t="s">
        <v>33</v>
      </c>
    </row>
    <row r="111" spans="1:33" s="11" customFormat="1" x14ac:dyDescent="0.2">
      <c r="A111" s="11" t="s">
        <v>62</v>
      </c>
      <c r="B111" s="14"/>
      <c r="C111" s="12">
        <v>49913.478499999997</v>
      </c>
      <c r="D111" s="12">
        <v>1E-3</v>
      </c>
      <c r="E111" s="11">
        <f t="shared" si="13"/>
        <v>6947.0201397538867</v>
      </c>
      <c r="F111" s="11">
        <f t="shared" si="14"/>
        <v>6947</v>
      </c>
      <c r="G111" s="11">
        <f t="shared" si="17"/>
        <v>3.7973799990140833E-2</v>
      </c>
      <c r="J111" s="11">
        <f t="shared" si="16"/>
        <v>3.7973799990140833E-2</v>
      </c>
      <c r="O111" s="11">
        <f t="shared" ca="1" si="12"/>
        <v>9.465267497826016E-2</v>
      </c>
      <c r="Q111" s="13">
        <f t="shared" si="15"/>
        <v>34894.978499999997</v>
      </c>
      <c r="AA111" s="11" t="s">
        <v>31</v>
      </c>
      <c r="AG111" s="11" t="s">
        <v>33</v>
      </c>
    </row>
    <row r="112" spans="1:33" s="11" customFormat="1" x14ac:dyDescent="0.2">
      <c r="A112" s="11" t="s">
        <v>67</v>
      </c>
      <c r="B112" s="14"/>
      <c r="C112" s="12">
        <v>49915.365400000002</v>
      </c>
      <c r="D112" s="12"/>
      <c r="E112" s="11">
        <f t="shared" si="13"/>
        <v>6948.0208745135142</v>
      </c>
      <c r="F112" s="11">
        <f t="shared" si="14"/>
        <v>6948</v>
      </c>
      <c r="G112" s="11">
        <f t="shared" si="17"/>
        <v>3.9359199996397365E-2</v>
      </c>
      <c r="J112" s="11">
        <f t="shared" si="16"/>
        <v>3.9359199996397365E-2</v>
      </c>
      <c r="O112" s="11">
        <f t="shared" ca="1" si="12"/>
        <v>9.4657383929384456E-2</v>
      </c>
      <c r="Q112" s="13">
        <f t="shared" si="15"/>
        <v>34896.865400000002</v>
      </c>
      <c r="AA112" s="11" t="s">
        <v>31</v>
      </c>
      <c r="AG112" s="11" t="s">
        <v>33</v>
      </c>
    </row>
    <row r="113" spans="1:33" s="11" customFormat="1" x14ac:dyDescent="0.2">
      <c r="A113" s="11" t="s">
        <v>67</v>
      </c>
      <c r="B113" s="14" t="s">
        <v>71</v>
      </c>
      <c r="C113" s="12">
        <v>49929.507400000002</v>
      </c>
      <c r="D113" s="12"/>
      <c r="E113" s="11">
        <f t="shared" si="13"/>
        <v>6955.5212142085766</v>
      </c>
      <c r="F113" s="11">
        <f t="shared" si="14"/>
        <v>6955.5</v>
      </c>
      <c r="G113" s="11">
        <f t="shared" si="17"/>
        <v>3.9999699998588767E-2</v>
      </c>
      <c r="J113" s="11">
        <f t="shared" si="16"/>
        <v>3.9999699998588767E-2</v>
      </c>
      <c r="O113" s="11">
        <f t="shared" ca="1" si="12"/>
        <v>9.4692701062816687E-2</v>
      </c>
      <c r="Q113" s="13">
        <f t="shared" si="15"/>
        <v>34911.007400000002</v>
      </c>
      <c r="AA113" s="11" t="s">
        <v>31</v>
      </c>
      <c r="AG113" s="11" t="s">
        <v>33</v>
      </c>
    </row>
    <row r="114" spans="1:33" s="11" customFormat="1" x14ac:dyDescent="0.2">
      <c r="A114" s="11" t="s">
        <v>67</v>
      </c>
      <c r="B114" s="14"/>
      <c r="C114" s="12">
        <v>49930.4476</v>
      </c>
      <c r="D114" s="12"/>
      <c r="E114" s="11">
        <f t="shared" si="13"/>
        <v>6956.0198579210128</v>
      </c>
      <c r="F114" s="11">
        <f t="shared" si="14"/>
        <v>6956</v>
      </c>
      <c r="G114" s="11">
        <f t="shared" si="17"/>
        <v>3.7442399996507447E-2</v>
      </c>
      <c r="J114" s="11">
        <f t="shared" si="16"/>
        <v>3.7442399996507447E-2</v>
      </c>
      <c r="O114" s="11">
        <f t="shared" ca="1" si="12"/>
        <v>9.4695055538378842E-2</v>
      </c>
      <c r="Q114" s="13">
        <f t="shared" si="15"/>
        <v>34911.9476</v>
      </c>
      <c r="AA114" s="11" t="s">
        <v>31</v>
      </c>
      <c r="AG114" s="11" t="s">
        <v>33</v>
      </c>
    </row>
    <row r="115" spans="1:33" s="11" customFormat="1" x14ac:dyDescent="0.2">
      <c r="A115" s="11" t="s">
        <v>67</v>
      </c>
      <c r="B115" s="14" t="s">
        <v>71</v>
      </c>
      <c r="C115" s="12">
        <v>49931.390899999999</v>
      </c>
      <c r="D115" s="12"/>
      <c r="E115" s="11">
        <f t="shared" si="13"/>
        <v>6956.5201457469457</v>
      </c>
      <c r="F115" s="11">
        <f t="shared" si="14"/>
        <v>6956.5</v>
      </c>
      <c r="G115" s="11">
        <f t="shared" si="17"/>
        <v>3.7985099996149074E-2</v>
      </c>
      <c r="J115" s="11">
        <f t="shared" si="16"/>
        <v>3.7985099996149074E-2</v>
      </c>
      <c r="O115" s="11">
        <f t="shared" ca="1" si="12"/>
        <v>9.4697410013940997E-2</v>
      </c>
      <c r="Q115" s="13">
        <f t="shared" si="15"/>
        <v>34912.890899999999</v>
      </c>
      <c r="AA115" s="11" t="s">
        <v>31</v>
      </c>
      <c r="AG115" s="11" t="s">
        <v>33</v>
      </c>
    </row>
    <row r="116" spans="1:33" s="11" customFormat="1" x14ac:dyDescent="0.2">
      <c r="A116" s="11" t="s">
        <v>67</v>
      </c>
      <c r="B116" s="14"/>
      <c r="C116" s="12">
        <v>49945.534200000002</v>
      </c>
      <c r="D116" s="12"/>
      <c r="E116" s="11">
        <f t="shared" si="13"/>
        <v>6964.0211749089603</v>
      </c>
      <c r="F116" s="11">
        <f t="shared" si="14"/>
        <v>6964</v>
      </c>
      <c r="G116" s="11">
        <f t="shared" si="17"/>
        <v>3.9925600001879502E-2</v>
      </c>
      <c r="J116" s="11">
        <f t="shared" si="16"/>
        <v>3.9925600001879502E-2</v>
      </c>
      <c r="O116" s="11">
        <f t="shared" ref="O116:O132" ca="1" si="18">+C$11+C$12*F116</f>
        <v>9.4732727147373214E-2</v>
      </c>
      <c r="Q116" s="13">
        <f t="shared" si="15"/>
        <v>34927.034200000002</v>
      </c>
      <c r="AA116" s="11" t="s">
        <v>31</v>
      </c>
      <c r="AG116" s="11" t="s">
        <v>33</v>
      </c>
    </row>
    <row r="117" spans="1:33" s="11" customFormat="1" x14ac:dyDescent="0.2">
      <c r="A117" s="11" t="s">
        <v>67</v>
      </c>
      <c r="B117" s="14" t="s">
        <v>71</v>
      </c>
      <c r="C117" s="12">
        <v>49946.475700000003</v>
      </c>
      <c r="D117" s="12"/>
      <c r="E117" s="11">
        <f t="shared" ref="E117:E152" si="19">+(C117-C$7)/C$8</f>
        <v>6964.5205080883479</v>
      </c>
      <c r="F117" s="11">
        <f t="shared" ref="F117:F152" si="20">ROUND(2*E117,0)/2</f>
        <v>6964.5</v>
      </c>
      <c r="G117" s="11">
        <f t="shared" si="17"/>
        <v>3.8668300003337208E-2</v>
      </c>
      <c r="J117" s="11">
        <f t="shared" si="16"/>
        <v>3.8668300003337208E-2</v>
      </c>
      <c r="O117" s="11">
        <f t="shared" ca="1" si="18"/>
        <v>9.4735081622935369E-2</v>
      </c>
      <c r="Q117" s="13">
        <f t="shared" ref="Q117:Q152" si="21">+C117-15018.5</f>
        <v>34927.975700000003</v>
      </c>
      <c r="AA117" s="11" t="s">
        <v>31</v>
      </c>
      <c r="AG117" s="11" t="s">
        <v>33</v>
      </c>
    </row>
    <row r="118" spans="1:33" s="11" customFormat="1" x14ac:dyDescent="0.2">
      <c r="A118" s="11" t="s">
        <v>68</v>
      </c>
      <c r="B118" s="14"/>
      <c r="C118" s="12">
        <v>49947.415000000001</v>
      </c>
      <c r="D118" s="12"/>
      <c r="E118" s="11">
        <f t="shared" si="19"/>
        <v>6965.0186744775128</v>
      </c>
      <c r="F118" s="11">
        <f t="shared" si="20"/>
        <v>6965</v>
      </c>
      <c r="G118" s="11">
        <f t="shared" si="17"/>
        <v>3.521099999488797E-2</v>
      </c>
      <c r="J118" s="11">
        <f t="shared" si="16"/>
        <v>3.521099999488797E-2</v>
      </c>
      <c r="O118" s="11">
        <f t="shared" ca="1" si="18"/>
        <v>9.4737436098497524E-2</v>
      </c>
      <c r="Q118" s="13">
        <f t="shared" si="21"/>
        <v>34928.915000000001</v>
      </c>
      <c r="AA118" s="11" t="s">
        <v>31</v>
      </c>
      <c r="AB118" s="11" t="s">
        <v>57</v>
      </c>
      <c r="AG118" s="11" t="s">
        <v>33</v>
      </c>
    </row>
    <row r="119" spans="1:33" s="11" customFormat="1" x14ac:dyDescent="0.2">
      <c r="A119" s="11" t="s">
        <v>68</v>
      </c>
      <c r="B119" s="14"/>
      <c r="C119" s="12">
        <v>49947.416400000002</v>
      </c>
      <c r="D119" s="12"/>
      <c r="E119" s="11">
        <f t="shared" si="19"/>
        <v>6965.0194169803817</v>
      </c>
      <c r="F119" s="11">
        <f t="shared" si="20"/>
        <v>6965</v>
      </c>
      <c r="G119" s="11">
        <f t="shared" si="17"/>
        <v>3.6610999995900784E-2</v>
      </c>
      <c r="J119" s="11">
        <f t="shared" si="16"/>
        <v>3.6610999995900784E-2</v>
      </c>
      <c r="O119" s="11">
        <f t="shared" ca="1" si="18"/>
        <v>9.4737436098497524E-2</v>
      </c>
      <c r="Q119" s="13">
        <f t="shared" si="21"/>
        <v>34928.916400000002</v>
      </c>
      <c r="AA119" s="11" t="s">
        <v>31</v>
      </c>
      <c r="AB119" s="11" t="s">
        <v>37</v>
      </c>
      <c r="AG119" s="11" t="s">
        <v>33</v>
      </c>
    </row>
    <row r="120" spans="1:33" s="11" customFormat="1" x14ac:dyDescent="0.2">
      <c r="A120" s="11" t="s">
        <v>67</v>
      </c>
      <c r="B120" s="14"/>
      <c r="C120" s="12">
        <v>49947.417099999999</v>
      </c>
      <c r="D120" s="12"/>
      <c r="E120" s="11">
        <f t="shared" si="19"/>
        <v>6965.0197882318153</v>
      </c>
      <c r="F120" s="11">
        <f t="shared" si="20"/>
        <v>6965</v>
      </c>
      <c r="G120" s="11">
        <f t="shared" si="17"/>
        <v>3.7310999992769212E-2</v>
      </c>
      <c r="J120" s="11">
        <f t="shared" si="16"/>
        <v>3.7310999992769212E-2</v>
      </c>
      <c r="O120" s="11">
        <f t="shared" ca="1" si="18"/>
        <v>9.4737436098497524E-2</v>
      </c>
      <c r="Q120" s="13">
        <f t="shared" si="21"/>
        <v>34928.917099999999</v>
      </c>
      <c r="AA120" s="11" t="s">
        <v>31</v>
      </c>
      <c r="AG120" s="11" t="s">
        <v>33</v>
      </c>
    </row>
    <row r="121" spans="1:33" s="11" customFormat="1" x14ac:dyDescent="0.2">
      <c r="A121" s="15" t="s">
        <v>70</v>
      </c>
      <c r="B121" s="32"/>
      <c r="C121" s="33">
        <v>50671.467299999997</v>
      </c>
      <c r="D121" s="33">
        <v>4.0000000000000002E-4</v>
      </c>
      <c r="E121" s="15">
        <f t="shared" si="19"/>
        <v>7349.0264673633355</v>
      </c>
      <c r="F121" s="11">
        <f t="shared" si="20"/>
        <v>7349</v>
      </c>
      <c r="G121" s="11">
        <f t="shared" si="17"/>
        <v>4.9904599996807519E-2</v>
      </c>
      <c r="J121" s="11">
        <f t="shared" si="16"/>
        <v>4.9904599996807519E-2</v>
      </c>
      <c r="O121" s="11">
        <f t="shared" ca="1" si="18"/>
        <v>9.6545673330227844E-2</v>
      </c>
      <c r="Q121" s="13">
        <f t="shared" si="21"/>
        <v>35652.967299999997</v>
      </c>
      <c r="AA121" s="11" t="s">
        <v>31</v>
      </c>
      <c r="AE121" s="11" t="s">
        <v>69</v>
      </c>
      <c r="AG121" s="11" t="s">
        <v>33</v>
      </c>
    </row>
    <row r="122" spans="1:33" s="11" customFormat="1" x14ac:dyDescent="0.2">
      <c r="A122" s="15" t="s">
        <v>73</v>
      </c>
      <c r="B122" s="32"/>
      <c r="C122" s="36">
        <v>50671.467299999997</v>
      </c>
      <c r="D122" s="36">
        <v>4.0000000000000002E-4</v>
      </c>
      <c r="E122" s="15">
        <f t="shared" si="19"/>
        <v>7349.0264673633355</v>
      </c>
      <c r="F122" s="11">
        <f t="shared" si="20"/>
        <v>7349</v>
      </c>
      <c r="G122" s="11">
        <f t="shared" si="17"/>
        <v>4.9904599996807519E-2</v>
      </c>
      <c r="J122" s="11">
        <f t="shared" si="16"/>
        <v>4.9904599996807519E-2</v>
      </c>
      <c r="O122" s="11">
        <f t="shared" ca="1" si="18"/>
        <v>9.6545673330227844E-2</v>
      </c>
      <c r="Q122" s="13">
        <f t="shared" si="21"/>
        <v>35652.967299999997</v>
      </c>
    </row>
    <row r="123" spans="1:33" s="11" customFormat="1" x14ac:dyDescent="0.2">
      <c r="A123" s="59" t="s">
        <v>434</v>
      </c>
      <c r="B123" s="60" t="s">
        <v>85</v>
      </c>
      <c r="C123" s="59">
        <v>50671.467400000001</v>
      </c>
      <c r="D123" s="59" t="s">
        <v>107</v>
      </c>
      <c r="E123" s="11">
        <f t="shared" si="19"/>
        <v>7349.0265203992576</v>
      </c>
      <c r="F123" s="11">
        <f t="shared" si="20"/>
        <v>7349</v>
      </c>
      <c r="G123" s="11">
        <f t="shared" si="17"/>
        <v>5.0004600001557264E-2</v>
      </c>
      <c r="J123" s="11">
        <f t="shared" si="16"/>
        <v>5.0004600001557264E-2</v>
      </c>
      <c r="O123" s="11">
        <f t="shared" ca="1" si="18"/>
        <v>9.6545673330227844E-2</v>
      </c>
      <c r="Q123" s="13">
        <f t="shared" si="21"/>
        <v>35652.967400000001</v>
      </c>
    </row>
    <row r="124" spans="1:33" s="11" customFormat="1" x14ac:dyDescent="0.2">
      <c r="A124" s="59" t="s">
        <v>438</v>
      </c>
      <c r="B124" s="60" t="s">
        <v>71</v>
      </c>
      <c r="C124" s="59">
        <v>51413.430099999998</v>
      </c>
      <c r="D124" s="59" t="s">
        <v>107</v>
      </c>
      <c r="E124" s="11">
        <f t="shared" si="19"/>
        <v>7742.5332585597553</v>
      </c>
      <c r="F124" s="11">
        <f t="shared" si="20"/>
        <v>7742.5</v>
      </c>
      <c r="G124" s="11">
        <f t="shared" si="17"/>
        <v>6.2709499994525686E-2</v>
      </c>
      <c r="J124" s="11">
        <f t="shared" si="16"/>
        <v>6.2709499994525686E-2</v>
      </c>
      <c r="O124" s="11">
        <f t="shared" ca="1" si="18"/>
        <v>9.8398645597638987E-2</v>
      </c>
      <c r="Q124" s="13">
        <f t="shared" si="21"/>
        <v>36394.930099999998</v>
      </c>
    </row>
    <row r="125" spans="1:33" s="11" customFormat="1" x14ac:dyDescent="0.2">
      <c r="A125" s="15" t="s">
        <v>72</v>
      </c>
      <c r="B125" s="32"/>
      <c r="C125" s="33">
        <v>51413.431600000004</v>
      </c>
      <c r="D125" s="33">
        <v>1.1000000000000001E-3</v>
      </c>
      <c r="E125" s="15">
        <f t="shared" si="19"/>
        <v>7742.5340540985471</v>
      </c>
      <c r="F125" s="11">
        <f t="shared" si="20"/>
        <v>7742.5</v>
      </c>
      <c r="G125" s="11">
        <f t="shared" ref="G125:G152" si="22">+C125-(C$7+F125*C$8)</f>
        <v>6.4209500000288244E-2</v>
      </c>
      <c r="J125" s="11">
        <f>+G125</f>
        <v>6.4209500000288244E-2</v>
      </c>
      <c r="O125" s="11">
        <f t="shared" ca="1" si="18"/>
        <v>9.8398645597638987E-2</v>
      </c>
      <c r="Q125" s="13">
        <f t="shared" si="21"/>
        <v>36394.931600000004</v>
      </c>
    </row>
    <row r="126" spans="1:33" s="11" customFormat="1" x14ac:dyDescent="0.2">
      <c r="A126" s="59" t="s">
        <v>438</v>
      </c>
      <c r="B126" s="60" t="s">
        <v>71</v>
      </c>
      <c r="C126" s="59">
        <v>51413.433100000002</v>
      </c>
      <c r="D126" s="59" t="s">
        <v>107</v>
      </c>
      <c r="E126" s="11">
        <f t="shared" si="19"/>
        <v>7742.5348496373344</v>
      </c>
      <c r="F126" s="11">
        <f t="shared" si="20"/>
        <v>7742.5</v>
      </c>
      <c r="G126" s="11">
        <f t="shared" si="22"/>
        <v>6.5709499998774845E-2</v>
      </c>
      <c r="J126" s="11">
        <f>+G126</f>
        <v>6.5709499998774845E-2</v>
      </c>
      <c r="O126" s="11">
        <f t="shared" ca="1" si="18"/>
        <v>9.8398645597638987E-2</v>
      </c>
      <c r="Q126" s="13">
        <f t="shared" si="21"/>
        <v>36394.933100000002</v>
      </c>
    </row>
    <row r="127" spans="1:33" s="11" customFormat="1" x14ac:dyDescent="0.2">
      <c r="A127" s="59" t="s">
        <v>438</v>
      </c>
      <c r="B127" s="60" t="s">
        <v>85</v>
      </c>
      <c r="C127" s="59">
        <v>51429.456200000001</v>
      </c>
      <c r="D127" s="59" t="s">
        <v>107</v>
      </c>
      <c r="E127" s="11">
        <f t="shared" si="19"/>
        <v>7751.0328480087064</v>
      </c>
      <c r="F127" s="11">
        <f t="shared" si="20"/>
        <v>7751</v>
      </c>
      <c r="G127" s="11">
        <f t="shared" si="22"/>
        <v>6.1935399993672036E-2</v>
      </c>
      <c r="J127" s="11">
        <f>+G127</f>
        <v>6.1935399993672036E-2</v>
      </c>
      <c r="O127" s="11">
        <f t="shared" ca="1" si="18"/>
        <v>9.8438671682195528E-2</v>
      </c>
      <c r="Q127" s="13">
        <f t="shared" si="21"/>
        <v>36410.956200000001</v>
      </c>
    </row>
    <row r="128" spans="1:33" s="11" customFormat="1" x14ac:dyDescent="0.2">
      <c r="A128" s="15" t="s">
        <v>72</v>
      </c>
      <c r="B128" s="32"/>
      <c r="C128" s="33">
        <v>51429.4568</v>
      </c>
      <c r="D128" s="33">
        <v>6.9999999999999999E-4</v>
      </c>
      <c r="E128" s="15">
        <f t="shared" si="19"/>
        <v>7751.0331662242215</v>
      </c>
      <c r="F128" s="11">
        <f t="shared" si="20"/>
        <v>7751</v>
      </c>
      <c r="G128" s="11">
        <f t="shared" si="22"/>
        <v>6.2535399993066676E-2</v>
      </c>
      <c r="J128" s="11">
        <f>+G128</f>
        <v>6.2535399993066676E-2</v>
      </c>
      <c r="O128" s="11">
        <f t="shared" ca="1" si="18"/>
        <v>9.8438671682195528E-2</v>
      </c>
      <c r="Q128" s="13">
        <f t="shared" si="21"/>
        <v>36410.9568</v>
      </c>
    </row>
    <row r="129" spans="1:17" s="11" customFormat="1" x14ac:dyDescent="0.2">
      <c r="A129" s="59" t="s">
        <v>438</v>
      </c>
      <c r="B129" s="60" t="s">
        <v>85</v>
      </c>
      <c r="C129" s="59">
        <v>51429.457499999997</v>
      </c>
      <c r="D129" s="59" t="s">
        <v>107</v>
      </c>
      <c r="E129" s="11">
        <f t="shared" si="19"/>
        <v>7751.0335374756542</v>
      </c>
      <c r="F129" s="11">
        <f t="shared" si="20"/>
        <v>7751</v>
      </c>
      <c r="G129" s="11">
        <f t="shared" si="22"/>
        <v>6.3235399989935104E-2</v>
      </c>
      <c r="J129" s="11">
        <f>+G129</f>
        <v>6.3235399989935104E-2</v>
      </c>
      <c r="O129" s="11">
        <f t="shared" ca="1" si="18"/>
        <v>9.8438671682195528E-2</v>
      </c>
      <c r="Q129" s="13">
        <f t="shared" si="21"/>
        <v>36410.957499999997</v>
      </c>
    </row>
    <row r="130" spans="1:17" s="11" customFormat="1" x14ac:dyDescent="0.2">
      <c r="A130" s="59" t="s">
        <v>452</v>
      </c>
      <c r="B130" s="60" t="s">
        <v>85</v>
      </c>
      <c r="C130" s="59">
        <v>52817.213000000003</v>
      </c>
      <c r="D130" s="59" t="s">
        <v>107</v>
      </c>
      <c r="E130" s="11">
        <f t="shared" si="19"/>
        <v>8487.0424233257054</v>
      </c>
      <c r="F130" s="11">
        <f t="shared" si="20"/>
        <v>8487</v>
      </c>
      <c r="G130" s="11">
        <f t="shared" si="22"/>
        <v>7.9989799996837974E-2</v>
      </c>
      <c r="I130" s="11">
        <f>G130</f>
        <v>7.9989799996837974E-2</v>
      </c>
      <c r="O130" s="11">
        <f t="shared" ca="1" si="18"/>
        <v>0.10190445970967862</v>
      </c>
      <c r="Q130" s="13">
        <f t="shared" si="21"/>
        <v>37798.713000000003</v>
      </c>
    </row>
    <row r="131" spans="1:17" s="11" customFormat="1" x14ac:dyDescent="0.2">
      <c r="A131" s="37" t="s">
        <v>78</v>
      </c>
      <c r="B131" s="32" t="s">
        <v>71</v>
      </c>
      <c r="C131" s="38">
        <v>53655.307000000001</v>
      </c>
      <c r="D131" s="33">
        <v>5.0000000000000001E-3</v>
      </c>
      <c r="E131" s="15">
        <f t="shared" si="19"/>
        <v>8931.5332800923406</v>
      </c>
      <c r="F131" s="11">
        <f t="shared" si="20"/>
        <v>8931.5</v>
      </c>
      <c r="G131" s="11">
        <f t="shared" si="22"/>
        <v>6.2750099998083897E-2</v>
      </c>
      <c r="J131" s="11">
        <f>+G131</f>
        <v>6.2750099998083897E-2</v>
      </c>
      <c r="O131" s="11">
        <f t="shared" ca="1" si="18"/>
        <v>0.10399758848442897</v>
      </c>
      <c r="Q131" s="13">
        <f t="shared" si="21"/>
        <v>38636.807000000001</v>
      </c>
    </row>
    <row r="132" spans="1:17" s="11" customFormat="1" x14ac:dyDescent="0.2">
      <c r="A132" s="59" t="s">
        <v>466</v>
      </c>
      <c r="B132" s="60" t="s">
        <v>85</v>
      </c>
      <c r="C132" s="59">
        <v>54344.491300000002</v>
      </c>
      <c r="D132" s="59" t="s">
        <v>107</v>
      </c>
      <c r="E132" s="11">
        <f t="shared" si="19"/>
        <v>9297.048508667076</v>
      </c>
      <c r="F132" s="11">
        <f t="shared" si="20"/>
        <v>9297</v>
      </c>
      <c r="G132" s="11">
        <f t="shared" si="22"/>
        <v>9.1463799995835871E-2</v>
      </c>
      <c r="K132" s="11">
        <f>+G132</f>
        <v>9.1463799995835871E-2</v>
      </c>
      <c r="O132" s="11">
        <f t="shared" ca="1" si="18"/>
        <v>0.10571871012035977</v>
      </c>
      <c r="Q132" s="13">
        <f t="shared" si="21"/>
        <v>39325.991300000002</v>
      </c>
    </row>
    <row r="133" spans="1:17" s="11" customFormat="1" x14ac:dyDescent="0.2">
      <c r="A133" s="59" t="s">
        <v>466</v>
      </c>
      <c r="B133" s="60" t="s">
        <v>71</v>
      </c>
      <c r="C133" s="59">
        <v>55003.493799999997</v>
      </c>
      <c r="D133" s="59" t="s">
        <v>107</v>
      </c>
      <c r="E133" s="11">
        <f t="shared" si="19"/>
        <v>9646.5565421768642</v>
      </c>
      <c r="F133" s="11">
        <f t="shared" si="20"/>
        <v>9646.5</v>
      </c>
      <c r="G133" s="11">
        <f t="shared" si="22"/>
        <v>0.10661109999637119</v>
      </c>
      <c r="K133" s="11">
        <f>+G133</f>
        <v>0.10661109999637119</v>
      </c>
      <c r="O133" s="11">
        <f t="shared" ref="O133:O152" ca="1" si="23">+C$11+C$12*F133</f>
        <v>0.10736448853830183</v>
      </c>
      <c r="Q133" s="13">
        <f t="shared" si="21"/>
        <v>39984.993799999997</v>
      </c>
    </row>
    <row r="134" spans="1:17" s="11" customFormat="1" x14ac:dyDescent="0.2">
      <c r="A134" s="44" t="s">
        <v>96</v>
      </c>
      <c r="B134" s="83"/>
      <c r="C134" s="39">
        <v>55430.568599999999</v>
      </c>
      <c r="D134" s="39">
        <v>1.9E-3</v>
      </c>
      <c r="E134" s="15">
        <f t="shared" si="19"/>
        <v>9873.0595880827404</v>
      </c>
      <c r="F134" s="11">
        <f t="shared" si="20"/>
        <v>9873</v>
      </c>
      <c r="G134" s="11">
        <f t="shared" si="22"/>
        <v>0.11235419999866281</v>
      </c>
      <c r="J134" s="11">
        <f>+G134</f>
        <v>0.11235419999866281</v>
      </c>
      <c r="O134" s="11">
        <f t="shared" ca="1" si="23"/>
        <v>0.10843106596795526</v>
      </c>
      <c r="Q134" s="13">
        <f t="shared" si="21"/>
        <v>40412.068599999999</v>
      </c>
    </row>
    <row r="135" spans="1:17" s="11" customFormat="1" x14ac:dyDescent="0.2">
      <c r="A135" s="37" t="s">
        <v>84</v>
      </c>
      <c r="B135" s="32" t="s">
        <v>85</v>
      </c>
      <c r="C135" s="33">
        <v>55483.360999999997</v>
      </c>
      <c r="D135" s="33">
        <v>5.0000000000000001E-3</v>
      </c>
      <c r="E135" s="15">
        <f t="shared" si="19"/>
        <v>9901.0585226971962</v>
      </c>
      <c r="F135" s="11">
        <f t="shared" si="20"/>
        <v>9901</v>
      </c>
      <c r="G135" s="11">
        <f t="shared" si="22"/>
        <v>0.11034539998945547</v>
      </c>
      <c r="I135" s="11">
        <f>+G135</f>
        <v>0.11034539998945547</v>
      </c>
      <c r="O135" s="11">
        <f t="shared" ca="1" si="23"/>
        <v>0.10856291659943559</v>
      </c>
      <c r="Q135" s="13">
        <f t="shared" si="21"/>
        <v>40464.860999999997</v>
      </c>
    </row>
    <row r="136" spans="1:17" s="11" customFormat="1" x14ac:dyDescent="0.2">
      <c r="A136" s="34" t="s">
        <v>90</v>
      </c>
      <c r="B136" s="35" t="s">
        <v>85</v>
      </c>
      <c r="C136" s="34">
        <v>55811.439899999998</v>
      </c>
      <c r="D136" s="34">
        <v>2.9999999999999997E-4</v>
      </c>
      <c r="E136" s="15">
        <f t="shared" si="19"/>
        <v>10075.058183055169</v>
      </c>
      <c r="F136" s="11">
        <f t="shared" si="20"/>
        <v>10075</v>
      </c>
      <c r="G136" s="11">
        <f t="shared" si="22"/>
        <v>0.10970499999530148</v>
      </c>
      <c r="K136" s="11">
        <f>+G136</f>
        <v>0.10970499999530148</v>
      </c>
      <c r="O136" s="11">
        <f t="shared" ca="1" si="23"/>
        <v>0.1093822740950634</v>
      </c>
      <c r="Q136" s="13">
        <f t="shared" si="21"/>
        <v>40792.939899999998</v>
      </c>
    </row>
    <row r="137" spans="1:17" s="11" customFormat="1" x14ac:dyDescent="0.2">
      <c r="A137" s="59" t="s">
        <v>466</v>
      </c>
      <c r="B137" s="60" t="s">
        <v>71</v>
      </c>
      <c r="C137" s="59">
        <v>55897.229500000001</v>
      </c>
      <c r="D137" s="59" t="s">
        <v>107</v>
      </c>
      <c r="E137" s="11">
        <f t="shared" si="19"/>
        <v>10120.557486004085</v>
      </c>
      <c r="F137" s="11">
        <f t="shared" si="20"/>
        <v>10120.5</v>
      </c>
      <c r="G137" s="11">
        <f t="shared" si="22"/>
        <v>0.10839069999929052</v>
      </c>
      <c r="K137" s="11">
        <f>+G137</f>
        <v>0.10839069999929052</v>
      </c>
      <c r="O137" s="11">
        <f t="shared" ca="1" si="23"/>
        <v>0.10959653137121894</v>
      </c>
      <c r="Q137" s="13">
        <f t="shared" si="21"/>
        <v>40878.729500000001</v>
      </c>
    </row>
    <row r="138" spans="1:17" s="11" customFormat="1" x14ac:dyDescent="0.2">
      <c r="A138" s="37" t="s">
        <v>91</v>
      </c>
      <c r="B138" s="32" t="s">
        <v>85</v>
      </c>
      <c r="C138" s="33">
        <v>56141.405630000001</v>
      </c>
      <c r="D138" s="33">
        <v>2.0000000000000001E-4</v>
      </c>
      <c r="E138" s="15">
        <f t="shared" si="19"/>
        <v>10250.058541047625</v>
      </c>
      <c r="F138" s="11">
        <f t="shared" si="20"/>
        <v>10250</v>
      </c>
      <c r="G138" s="11">
        <f t="shared" si="22"/>
        <v>0.11037999999825843</v>
      </c>
      <c r="K138" s="11">
        <f>+G138</f>
        <v>0.11037999999825843</v>
      </c>
      <c r="O138" s="11">
        <f t="shared" ca="1" si="23"/>
        <v>0.1102063405418155</v>
      </c>
      <c r="Q138" s="13">
        <f t="shared" si="21"/>
        <v>41122.905630000001</v>
      </c>
    </row>
    <row r="139" spans="1:17" s="11" customFormat="1" x14ac:dyDescent="0.2">
      <c r="A139" s="33" t="s">
        <v>92</v>
      </c>
      <c r="B139" s="32" t="s">
        <v>85</v>
      </c>
      <c r="C139" s="33">
        <v>56157.4306</v>
      </c>
      <c r="D139" s="33">
        <v>1.1000000000000001E-3</v>
      </c>
      <c r="E139" s="15">
        <f t="shared" si="19"/>
        <v>10258.557531190687</v>
      </c>
      <c r="F139" s="11">
        <f t="shared" si="20"/>
        <v>10258.5</v>
      </c>
      <c r="G139" s="11">
        <f t="shared" si="22"/>
        <v>0.10847590000048513</v>
      </c>
      <c r="J139" s="11">
        <f t="shared" ref="J139:J145" si="24">+G139</f>
        <v>0.10847590000048513</v>
      </c>
      <c r="O139" s="11">
        <f t="shared" ca="1" si="23"/>
        <v>0.11024636662637202</v>
      </c>
      <c r="Q139" s="13">
        <f t="shared" si="21"/>
        <v>41138.9306</v>
      </c>
    </row>
    <row r="140" spans="1:17" s="11" customFormat="1" x14ac:dyDescent="0.2">
      <c r="A140" s="37" t="s">
        <v>93</v>
      </c>
      <c r="B140" s="32" t="s">
        <v>71</v>
      </c>
      <c r="C140" s="33">
        <v>56157.433100000002</v>
      </c>
      <c r="D140" s="33">
        <v>5.0000000000000001E-3</v>
      </c>
      <c r="E140" s="15">
        <f t="shared" si="19"/>
        <v>10258.558857088668</v>
      </c>
      <c r="F140" s="11">
        <f t="shared" si="20"/>
        <v>10258.5</v>
      </c>
      <c r="G140" s="11">
        <f t="shared" si="22"/>
        <v>0.11097590000281343</v>
      </c>
      <c r="J140" s="11">
        <f t="shared" si="24"/>
        <v>0.11097590000281343</v>
      </c>
      <c r="O140" s="11">
        <f t="shared" ca="1" si="23"/>
        <v>0.11024636662637202</v>
      </c>
      <c r="Q140" s="13">
        <f t="shared" si="21"/>
        <v>41138.933100000002</v>
      </c>
    </row>
    <row r="141" spans="1:17" s="11" customFormat="1" x14ac:dyDescent="0.2">
      <c r="A141" s="37" t="s">
        <v>93</v>
      </c>
      <c r="B141" s="32" t="s">
        <v>85</v>
      </c>
      <c r="C141" s="33">
        <v>56158.376499999998</v>
      </c>
      <c r="D141" s="33">
        <v>2.5000000000000001E-3</v>
      </c>
      <c r="E141" s="15">
        <f t="shared" si="19"/>
        <v>10259.059197950519</v>
      </c>
      <c r="F141" s="11">
        <f t="shared" si="20"/>
        <v>10259</v>
      </c>
      <c r="G141" s="11">
        <f t="shared" si="22"/>
        <v>0.11161859999992885</v>
      </c>
      <c r="J141" s="11">
        <f t="shared" si="24"/>
        <v>0.11161859999992885</v>
      </c>
      <c r="O141" s="11">
        <f t="shared" ca="1" si="23"/>
        <v>0.11024872110193418</v>
      </c>
      <c r="Q141" s="13">
        <f t="shared" si="21"/>
        <v>41139.876499999998</v>
      </c>
    </row>
    <row r="142" spans="1:17" s="11" customFormat="1" x14ac:dyDescent="0.2">
      <c r="A142" s="40" t="s">
        <v>95</v>
      </c>
      <c r="B142" s="41" t="s">
        <v>85</v>
      </c>
      <c r="C142" s="42">
        <v>56534.537199999999</v>
      </c>
      <c r="D142" s="43">
        <v>1.8E-3</v>
      </c>
      <c r="E142" s="15">
        <f t="shared" si="19"/>
        <v>10458.559482912513</v>
      </c>
      <c r="F142" s="11">
        <f t="shared" si="20"/>
        <v>10458.5</v>
      </c>
      <c r="G142" s="11">
        <f t="shared" si="22"/>
        <v>0.112155899994832</v>
      </c>
      <c r="J142" s="11">
        <f t="shared" si="24"/>
        <v>0.112155899994832</v>
      </c>
      <c r="O142" s="11">
        <f t="shared" ca="1" si="23"/>
        <v>0.11118815685123157</v>
      </c>
      <c r="Q142" s="13">
        <f t="shared" si="21"/>
        <v>41516.037199999999</v>
      </c>
    </row>
    <row r="143" spans="1:17" s="11" customFormat="1" x14ac:dyDescent="0.2">
      <c r="A143" s="64" t="s">
        <v>97</v>
      </c>
      <c r="B143" s="65" t="s">
        <v>85</v>
      </c>
      <c r="C143" s="64">
        <v>56815.4761</v>
      </c>
      <c r="D143" s="64">
        <v>1.2999999999999999E-3</v>
      </c>
      <c r="E143" s="15">
        <f t="shared" si="19"/>
        <v>10607.558010953613</v>
      </c>
      <c r="F143" s="11">
        <f t="shared" si="20"/>
        <v>10607.5</v>
      </c>
      <c r="G143" s="11">
        <f t="shared" si="22"/>
        <v>0.10938049999822397</v>
      </c>
      <c r="J143" s="11">
        <f t="shared" si="24"/>
        <v>0.10938049999822397</v>
      </c>
      <c r="O143" s="11">
        <f t="shared" ca="1" si="23"/>
        <v>0.11188979056875192</v>
      </c>
      <c r="Q143" s="13">
        <f t="shared" si="21"/>
        <v>41796.9761</v>
      </c>
    </row>
    <row r="144" spans="1:17" s="11" customFormat="1" x14ac:dyDescent="0.2">
      <c r="A144" s="64" t="s">
        <v>97</v>
      </c>
      <c r="B144" s="65" t="s">
        <v>85</v>
      </c>
      <c r="C144" s="64">
        <v>56864.4974</v>
      </c>
      <c r="D144" s="64">
        <v>3.3999999999999998E-3</v>
      </c>
      <c r="E144" s="15">
        <f t="shared" si="19"/>
        <v>10633.556908018636</v>
      </c>
      <c r="F144" s="11">
        <f t="shared" si="20"/>
        <v>10633.5</v>
      </c>
      <c r="G144" s="11">
        <f t="shared" si="22"/>
        <v>0.10730089999560732</v>
      </c>
      <c r="J144" s="11">
        <f t="shared" si="24"/>
        <v>0.10730089999560732</v>
      </c>
      <c r="O144" s="11">
        <f t="shared" ca="1" si="23"/>
        <v>0.11201222329798366</v>
      </c>
      <c r="Q144" s="13">
        <f t="shared" si="21"/>
        <v>41845.9974</v>
      </c>
    </row>
    <row r="145" spans="1:17" s="11" customFormat="1" x14ac:dyDescent="0.2">
      <c r="A145" s="66" t="s">
        <v>527</v>
      </c>
      <c r="B145" s="67"/>
      <c r="C145" s="68">
        <v>57178.443800000001</v>
      </c>
      <c r="D145" s="68">
        <v>5.8999999999999999E-3</v>
      </c>
      <c r="E145" s="11">
        <f t="shared" si="19"/>
        <v>10800.061267093874</v>
      </c>
      <c r="F145" s="11">
        <f t="shared" si="20"/>
        <v>10800</v>
      </c>
      <c r="G145" s="11">
        <f t="shared" si="22"/>
        <v>0.11551999999937834</v>
      </c>
      <c r="J145" s="11">
        <f t="shared" si="24"/>
        <v>0.11551999999937834</v>
      </c>
      <c r="O145" s="11">
        <f t="shared" ca="1" si="23"/>
        <v>0.11279626366017924</v>
      </c>
      <c r="Q145" s="13">
        <f t="shared" si="21"/>
        <v>42159.943800000001</v>
      </c>
    </row>
    <row r="146" spans="1:17" s="11" customFormat="1" x14ac:dyDescent="0.2">
      <c r="A146" s="69" t="s">
        <v>529</v>
      </c>
      <c r="B146" s="70" t="s">
        <v>71</v>
      </c>
      <c r="C146" s="71">
        <v>57556.485699999997</v>
      </c>
      <c r="D146" s="71">
        <v>2.5000000000000001E-4</v>
      </c>
      <c r="E146" s="11">
        <f t="shared" si="19"/>
        <v>11000.559263768095</v>
      </c>
      <c r="F146" s="11">
        <f t="shared" si="20"/>
        <v>11000.5</v>
      </c>
      <c r="G146" s="11">
        <f t="shared" si="22"/>
        <v>0.11174269999173703</v>
      </c>
      <c r="K146" s="11">
        <f t="shared" ref="K146:K151" si="25">+G146</f>
        <v>0.11174269999173703</v>
      </c>
      <c r="O146" s="11">
        <f t="shared" ca="1" si="23"/>
        <v>0.11374040836060093</v>
      </c>
      <c r="Q146" s="13">
        <f t="shared" si="21"/>
        <v>42537.985699999997</v>
      </c>
    </row>
    <row r="147" spans="1:17" s="11" customFormat="1" x14ac:dyDescent="0.2">
      <c r="A147" s="69" t="s">
        <v>2</v>
      </c>
      <c r="B147" s="70" t="s">
        <v>85</v>
      </c>
      <c r="C147" s="71">
        <v>57574.396500000003</v>
      </c>
      <c r="D147" s="71">
        <v>3.0999999999999999E-3</v>
      </c>
      <c r="E147" s="11">
        <f t="shared" si="19"/>
        <v>11010.058421186448</v>
      </c>
      <c r="F147" s="11">
        <f t="shared" si="20"/>
        <v>11010</v>
      </c>
      <c r="G147" s="11">
        <f t="shared" si="22"/>
        <v>0.11015399999450892</v>
      </c>
      <c r="K147" s="11">
        <f t="shared" si="25"/>
        <v>0.11015399999450892</v>
      </c>
      <c r="O147" s="11">
        <f t="shared" ca="1" si="23"/>
        <v>0.11378514339628176</v>
      </c>
      <c r="Q147" s="13">
        <f t="shared" si="21"/>
        <v>42555.896500000003</v>
      </c>
    </row>
    <row r="148" spans="1:17" s="11" customFormat="1" x14ac:dyDescent="0.2">
      <c r="A148" s="72" t="s">
        <v>530</v>
      </c>
      <c r="B148" s="73" t="s">
        <v>85</v>
      </c>
      <c r="C148" s="74">
        <v>57636.618739999998</v>
      </c>
      <c r="D148" s="74">
        <v>2.9999999999999997E-4</v>
      </c>
      <c r="E148" s="11">
        <f t="shared" si="19"/>
        <v>11043.058558125191</v>
      </c>
      <c r="F148" s="11">
        <f t="shared" si="20"/>
        <v>11043</v>
      </c>
      <c r="G148" s="11">
        <f t="shared" si="22"/>
        <v>0.1104121999887866</v>
      </c>
      <c r="K148" s="11">
        <f t="shared" si="25"/>
        <v>0.1104121999887866</v>
      </c>
      <c r="O148" s="11">
        <f t="shared" ca="1" si="23"/>
        <v>0.11394053878338359</v>
      </c>
      <c r="Q148" s="13">
        <f t="shared" si="21"/>
        <v>42618.118739999998</v>
      </c>
    </row>
    <row r="149" spans="1:17" s="11" customFormat="1" x14ac:dyDescent="0.2">
      <c r="A149" s="75" t="s">
        <v>531</v>
      </c>
      <c r="B149" s="76" t="s">
        <v>85</v>
      </c>
      <c r="C149" s="77">
        <v>57636.6227</v>
      </c>
      <c r="D149" s="77">
        <v>2.0000000000000001E-4</v>
      </c>
      <c r="E149" s="11">
        <f t="shared" si="19"/>
        <v>11043.060658347591</v>
      </c>
      <c r="F149" s="11">
        <f t="shared" si="20"/>
        <v>11043</v>
      </c>
      <c r="G149" s="11">
        <f t="shared" si="22"/>
        <v>0.11437219999061199</v>
      </c>
      <c r="K149" s="11">
        <f t="shared" si="25"/>
        <v>0.11437219999061199</v>
      </c>
      <c r="O149" s="11">
        <f t="shared" ca="1" si="23"/>
        <v>0.11394053878338359</v>
      </c>
      <c r="Q149" s="13">
        <f t="shared" si="21"/>
        <v>42618.1227</v>
      </c>
    </row>
    <row r="150" spans="1:17" s="11" customFormat="1" x14ac:dyDescent="0.2">
      <c r="A150" s="75" t="s">
        <v>531</v>
      </c>
      <c r="B150" s="76" t="s">
        <v>85</v>
      </c>
      <c r="C150" s="77">
        <v>57636.622799999997</v>
      </c>
      <c r="D150" s="77">
        <v>2.9999999999999997E-4</v>
      </c>
      <c r="E150" s="11">
        <f t="shared" si="19"/>
        <v>11043.06071138351</v>
      </c>
      <c r="F150" s="11">
        <f t="shared" si="20"/>
        <v>11043</v>
      </c>
      <c r="G150" s="11">
        <f t="shared" si="22"/>
        <v>0.11447219998808578</v>
      </c>
      <c r="K150" s="11">
        <f t="shared" si="25"/>
        <v>0.11447219998808578</v>
      </c>
      <c r="O150" s="11">
        <f t="shared" ca="1" si="23"/>
        <v>0.11394053878338359</v>
      </c>
      <c r="Q150" s="13">
        <f t="shared" si="21"/>
        <v>42618.122799999997</v>
      </c>
    </row>
    <row r="151" spans="1:17" s="11" customFormat="1" x14ac:dyDescent="0.2">
      <c r="A151" s="78" t="s">
        <v>1</v>
      </c>
      <c r="B151" s="84" t="s">
        <v>85</v>
      </c>
      <c r="C151" s="79">
        <v>57968.472999999998</v>
      </c>
      <c r="D151" s="79">
        <v>8.0000000000000002E-3</v>
      </c>
      <c r="E151" s="11">
        <f t="shared" si="19"/>
        <v>11219.060515362753</v>
      </c>
      <c r="F151" s="11">
        <f t="shared" si="20"/>
        <v>11219</v>
      </c>
      <c r="G151" s="11">
        <f t="shared" si="22"/>
        <v>0.11410259999684058</v>
      </c>
      <c r="K151" s="11">
        <f t="shared" si="25"/>
        <v>0.11410259999684058</v>
      </c>
      <c r="O151" s="11">
        <f t="shared" ca="1" si="23"/>
        <v>0.11476931418125998</v>
      </c>
      <c r="Q151" s="13">
        <f t="shared" si="21"/>
        <v>42949.972999999998</v>
      </c>
    </row>
    <row r="152" spans="1:17" s="11" customFormat="1" x14ac:dyDescent="0.2">
      <c r="A152" s="79" t="s">
        <v>0</v>
      </c>
      <c r="B152" s="85" t="s">
        <v>85</v>
      </c>
      <c r="C152" s="80">
        <v>57968.478999999999</v>
      </c>
      <c r="D152" s="80">
        <v>6.9999999999999999E-4</v>
      </c>
      <c r="E152" s="11">
        <f t="shared" si="19"/>
        <v>11219.063697517906</v>
      </c>
      <c r="F152" s="11">
        <f t="shared" si="20"/>
        <v>11219</v>
      </c>
      <c r="G152" s="11">
        <f t="shared" si="22"/>
        <v>0.12010259999806294</v>
      </c>
      <c r="K152" s="11">
        <f>+G152</f>
        <v>0.12010259999806294</v>
      </c>
      <c r="O152" s="11">
        <f t="shared" ca="1" si="23"/>
        <v>0.11476931418125998</v>
      </c>
      <c r="Q152" s="13">
        <f t="shared" si="21"/>
        <v>42949.978999999999</v>
      </c>
    </row>
    <row r="153" spans="1:17" s="11" customFormat="1" x14ac:dyDescent="0.2">
      <c r="A153" s="81" t="s">
        <v>532</v>
      </c>
      <c r="B153" s="82" t="s">
        <v>85</v>
      </c>
      <c r="C153" s="86">
        <v>59418.440499999997</v>
      </c>
      <c r="D153" s="87">
        <v>1.6999999999999999E-3</v>
      </c>
      <c r="E153" s="11">
        <f t="shared" ref="E153" si="26">+(C153-C$7)/C$8</f>
        <v>11988.064107273416</v>
      </c>
      <c r="F153" s="11">
        <f t="shared" ref="F153" si="27">ROUND(2*E153,0)/2</f>
        <v>11988</v>
      </c>
      <c r="G153" s="11">
        <f t="shared" ref="G153" si="28">+C153-(C$7+F153*C$8)</f>
        <v>0.12087519999477081</v>
      </c>
      <c r="K153" s="11">
        <f>+G153</f>
        <v>0.12087519999477081</v>
      </c>
      <c r="O153" s="11">
        <f t="shared" ref="O153" ca="1" si="29">+C$11+C$12*F153</f>
        <v>0.11839049759584491</v>
      </c>
      <c r="Q153" s="13">
        <f t="shared" ref="Q153" si="30">+C153-15018.5</f>
        <v>44399.940499999997</v>
      </c>
    </row>
    <row r="154" spans="1:17" s="11" customFormat="1" x14ac:dyDescent="0.2">
      <c r="B154" s="14"/>
      <c r="C154" s="12"/>
      <c r="D154" s="12"/>
    </row>
    <row r="155" spans="1:17" s="11" customFormat="1" x14ac:dyDescent="0.2">
      <c r="B155" s="14"/>
      <c r="C155" s="12"/>
      <c r="D155" s="12"/>
    </row>
    <row r="156" spans="1:17" s="11" customFormat="1" x14ac:dyDescent="0.2">
      <c r="B156" s="14"/>
      <c r="C156" s="12"/>
      <c r="D156" s="12"/>
    </row>
    <row r="157" spans="1:17" s="11" customFormat="1" x14ac:dyDescent="0.2">
      <c r="B157" s="14"/>
      <c r="C157" s="12"/>
      <c r="D157" s="12"/>
    </row>
    <row r="158" spans="1:17" s="11" customFormat="1" x14ac:dyDescent="0.2">
      <c r="B158" s="14"/>
      <c r="C158" s="12"/>
      <c r="D158" s="12"/>
    </row>
    <row r="159" spans="1:17" s="11" customFormat="1" x14ac:dyDescent="0.2">
      <c r="B159" s="14"/>
      <c r="C159" s="12"/>
      <c r="D159" s="12"/>
    </row>
    <row r="160" spans="1:17" s="11" customFormat="1" x14ac:dyDescent="0.2">
      <c r="B160" s="14"/>
      <c r="C160" s="12"/>
      <c r="D160" s="12"/>
    </row>
    <row r="161" spans="2:4" s="11" customFormat="1" x14ac:dyDescent="0.2">
      <c r="B161" s="14"/>
      <c r="C161" s="12"/>
      <c r="D161" s="12"/>
    </row>
    <row r="162" spans="2:4" s="11" customFormat="1" x14ac:dyDescent="0.2">
      <c r="B162" s="14"/>
      <c r="C162" s="12"/>
      <c r="D162" s="12"/>
    </row>
    <row r="163" spans="2:4" s="11" customFormat="1" x14ac:dyDescent="0.2">
      <c r="B163" s="14"/>
      <c r="C163" s="12"/>
      <c r="D163" s="12"/>
    </row>
    <row r="164" spans="2:4" s="11" customFormat="1" x14ac:dyDescent="0.2">
      <c r="B164" s="14"/>
      <c r="C164" s="12"/>
      <c r="D164" s="12"/>
    </row>
    <row r="165" spans="2:4" s="11" customFormat="1" x14ac:dyDescent="0.2">
      <c r="B165" s="14"/>
      <c r="C165" s="12"/>
      <c r="D165" s="12"/>
    </row>
    <row r="166" spans="2:4" s="11" customFormat="1" x14ac:dyDescent="0.2">
      <c r="B166" s="14"/>
      <c r="C166" s="12"/>
      <c r="D166" s="12"/>
    </row>
    <row r="167" spans="2:4" s="11" customFormat="1" x14ac:dyDescent="0.2">
      <c r="B167" s="14"/>
      <c r="C167" s="12"/>
      <c r="D167" s="12"/>
    </row>
    <row r="168" spans="2:4" s="11" customFormat="1" x14ac:dyDescent="0.2">
      <c r="B168" s="14"/>
      <c r="C168" s="12"/>
      <c r="D168" s="12"/>
    </row>
    <row r="169" spans="2:4" s="11" customFormat="1" x14ac:dyDescent="0.2">
      <c r="B169" s="14"/>
      <c r="C169" s="12"/>
      <c r="D169" s="12"/>
    </row>
    <row r="170" spans="2:4" s="11" customFormat="1" x14ac:dyDescent="0.2">
      <c r="B170" s="14"/>
      <c r="C170" s="12"/>
      <c r="D170" s="12"/>
    </row>
    <row r="171" spans="2:4" s="11" customFormat="1" x14ac:dyDescent="0.2">
      <c r="B171" s="14"/>
      <c r="C171" s="12"/>
      <c r="D171" s="12"/>
    </row>
    <row r="172" spans="2:4" s="11" customFormat="1" x14ac:dyDescent="0.2">
      <c r="B172" s="14"/>
      <c r="C172" s="12"/>
      <c r="D172" s="12"/>
    </row>
    <row r="173" spans="2:4" s="11" customFormat="1" x14ac:dyDescent="0.2">
      <c r="B173" s="14"/>
      <c r="C173" s="12"/>
      <c r="D173" s="12"/>
    </row>
    <row r="174" spans="2:4" s="11" customFormat="1" x14ac:dyDescent="0.2">
      <c r="B174" s="14"/>
      <c r="C174" s="12"/>
      <c r="D174" s="12"/>
    </row>
    <row r="175" spans="2:4" s="11" customFormat="1" x14ac:dyDescent="0.2">
      <c r="B175" s="14"/>
      <c r="C175" s="12"/>
      <c r="D175" s="12"/>
    </row>
    <row r="176" spans="2:4" s="11" customFormat="1" x14ac:dyDescent="0.2">
      <c r="B176" s="14"/>
      <c r="C176" s="12"/>
      <c r="D176" s="12"/>
    </row>
    <row r="177" spans="2:4" s="11" customFormat="1" x14ac:dyDescent="0.2">
      <c r="B177" s="14"/>
      <c r="C177" s="12"/>
      <c r="D177" s="12"/>
    </row>
    <row r="178" spans="2:4" s="11" customFormat="1" x14ac:dyDescent="0.2">
      <c r="B178" s="14"/>
      <c r="C178" s="12"/>
      <c r="D178" s="12"/>
    </row>
    <row r="179" spans="2:4" s="11" customFormat="1" x14ac:dyDescent="0.2">
      <c r="B179" s="14"/>
      <c r="C179" s="12"/>
      <c r="D179" s="12"/>
    </row>
    <row r="180" spans="2:4" s="11" customFormat="1" x14ac:dyDescent="0.2">
      <c r="B180" s="14"/>
      <c r="C180" s="12"/>
      <c r="D180" s="12"/>
    </row>
    <row r="181" spans="2:4" s="11" customFormat="1" x14ac:dyDescent="0.2">
      <c r="B181" s="14"/>
      <c r="C181" s="12"/>
      <c r="D181" s="12"/>
    </row>
    <row r="182" spans="2:4" s="11" customFormat="1" x14ac:dyDescent="0.2">
      <c r="B182" s="14"/>
      <c r="C182" s="12"/>
      <c r="D182" s="12"/>
    </row>
    <row r="183" spans="2:4" s="11" customFormat="1" x14ac:dyDescent="0.2">
      <c r="B183" s="14"/>
      <c r="C183" s="12"/>
      <c r="D183" s="12"/>
    </row>
    <row r="184" spans="2:4" s="11" customFormat="1" x14ac:dyDescent="0.2">
      <c r="B184" s="14"/>
      <c r="C184" s="12"/>
      <c r="D184" s="12"/>
    </row>
    <row r="185" spans="2:4" s="11" customFormat="1" x14ac:dyDescent="0.2">
      <c r="B185" s="14"/>
      <c r="C185" s="12"/>
      <c r="D185" s="12"/>
    </row>
    <row r="186" spans="2:4" s="11" customFormat="1" x14ac:dyDescent="0.2">
      <c r="B186" s="14"/>
      <c r="C186" s="12"/>
      <c r="D186" s="12"/>
    </row>
    <row r="187" spans="2:4" s="11" customFormat="1" x14ac:dyDescent="0.2">
      <c r="B187" s="14"/>
      <c r="C187" s="12"/>
      <c r="D187" s="12"/>
    </row>
    <row r="188" spans="2:4" s="11" customFormat="1" x14ac:dyDescent="0.2">
      <c r="B188" s="14"/>
      <c r="C188" s="12"/>
      <c r="D188" s="12"/>
    </row>
    <row r="189" spans="2:4" s="11" customFormat="1" x14ac:dyDescent="0.2">
      <c r="B189" s="14"/>
      <c r="C189" s="12"/>
      <c r="D189" s="12"/>
    </row>
    <row r="190" spans="2:4" s="11" customFormat="1" x14ac:dyDescent="0.2">
      <c r="B190" s="14"/>
      <c r="C190" s="12"/>
      <c r="D190" s="12"/>
    </row>
    <row r="191" spans="2:4" s="11" customFormat="1" x14ac:dyDescent="0.2">
      <c r="B191" s="14"/>
      <c r="C191" s="12"/>
      <c r="D191" s="12"/>
    </row>
    <row r="192" spans="2:4" s="11" customFormat="1" x14ac:dyDescent="0.2">
      <c r="B192" s="14"/>
      <c r="C192" s="12"/>
      <c r="D192" s="12"/>
    </row>
    <row r="193" spans="2:4" s="11" customFormat="1" x14ac:dyDescent="0.2">
      <c r="B193" s="14"/>
      <c r="C193" s="12"/>
      <c r="D193" s="12"/>
    </row>
    <row r="194" spans="2:4" s="11" customFormat="1" x14ac:dyDescent="0.2">
      <c r="B194" s="14"/>
      <c r="C194" s="12"/>
      <c r="D194" s="12"/>
    </row>
    <row r="195" spans="2:4" s="11" customFormat="1" x14ac:dyDescent="0.2">
      <c r="B195" s="14"/>
      <c r="C195" s="12"/>
      <c r="D195" s="12"/>
    </row>
    <row r="196" spans="2:4" s="11" customFormat="1" x14ac:dyDescent="0.2">
      <c r="B196" s="14"/>
      <c r="C196" s="12"/>
      <c r="D196" s="12"/>
    </row>
    <row r="197" spans="2:4" s="11" customFormat="1" x14ac:dyDescent="0.2">
      <c r="B197" s="14"/>
      <c r="C197" s="12"/>
      <c r="D197" s="12"/>
    </row>
    <row r="198" spans="2:4" s="11" customFormat="1" x14ac:dyDescent="0.2">
      <c r="B198" s="14"/>
      <c r="C198" s="12"/>
      <c r="D198" s="12"/>
    </row>
    <row r="199" spans="2:4" s="11" customFormat="1" x14ac:dyDescent="0.2">
      <c r="B199" s="14"/>
      <c r="C199" s="12"/>
      <c r="D199" s="12"/>
    </row>
    <row r="200" spans="2:4" s="11" customFormat="1" x14ac:dyDescent="0.2">
      <c r="B200" s="14"/>
      <c r="C200" s="12"/>
      <c r="D200" s="12"/>
    </row>
    <row r="201" spans="2:4" s="11" customFormat="1" x14ac:dyDescent="0.2">
      <c r="B201" s="14"/>
      <c r="C201" s="12"/>
      <c r="D201" s="12"/>
    </row>
    <row r="202" spans="2:4" s="11" customFormat="1" x14ac:dyDescent="0.2">
      <c r="B202" s="14"/>
      <c r="C202" s="12"/>
      <c r="D202" s="12"/>
    </row>
    <row r="203" spans="2:4" s="11" customFormat="1" x14ac:dyDescent="0.2">
      <c r="B203" s="14"/>
      <c r="C203" s="12"/>
      <c r="D203" s="12"/>
    </row>
    <row r="204" spans="2:4" s="11" customFormat="1" x14ac:dyDescent="0.2">
      <c r="B204" s="14"/>
      <c r="C204" s="12"/>
      <c r="D204" s="12"/>
    </row>
    <row r="205" spans="2:4" s="11" customFormat="1" x14ac:dyDescent="0.2">
      <c r="B205" s="14"/>
      <c r="C205" s="12"/>
      <c r="D205" s="12"/>
    </row>
    <row r="206" spans="2:4" s="11" customFormat="1" x14ac:dyDescent="0.2">
      <c r="B206" s="14"/>
      <c r="C206" s="12"/>
      <c r="D206" s="12"/>
    </row>
    <row r="207" spans="2:4" s="11" customFormat="1" x14ac:dyDescent="0.2">
      <c r="B207" s="14"/>
      <c r="C207" s="12"/>
      <c r="D207" s="12"/>
    </row>
    <row r="208" spans="2:4" s="11" customFormat="1" x14ac:dyDescent="0.2">
      <c r="B208" s="14"/>
      <c r="C208" s="12"/>
      <c r="D208" s="12"/>
    </row>
    <row r="209" spans="2:4" s="11" customFormat="1" x14ac:dyDescent="0.2">
      <c r="B209" s="14"/>
      <c r="C209" s="12"/>
      <c r="D209" s="12"/>
    </row>
    <row r="210" spans="2:4" s="11" customFormat="1" x14ac:dyDescent="0.2">
      <c r="B210" s="14"/>
      <c r="C210" s="12"/>
      <c r="D210" s="12"/>
    </row>
    <row r="211" spans="2:4" s="11" customFormat="1" x14ac:dyDescent="0.2">
      <c r="B211" s="14"/>
      <c r="C211" s="12"/>
      <c r="D211" s="12"/>
    </row>
    <row r="212" spans="2:4" s="11" customFormat="1" x14ac:dyDescent="0.2">
      <c r="B212" s="14"/>
      <c r="C212" s="12"/>
      <c r="D212" s="12"/>
    </row>
    <row r="213" spans="2:4" s="11" customFormat="1" x14ac:dyDescent="0.2">
      <c r="B213" s="14"/>
      <c r="C213" s="12"/>
      <c r="D213" s="12"/>
    </row>
    <row r="214" spans="2:4" s="11" customFormat="1" x14ac:dyDescent="0.2">
      <c r="B214" s="14"/>
      <c r="C214" s="12"/>
      <c r="D214" s="12"/>
    </row>
    <row r="215" spans="2:4" s="11" customFormat="1" x14ac:dyDescent="0.2">
      <c r="B215" s="14"/>
      <c r="C215" s="12"/>
      <c r="D215" s="12"/>
    </row>
    <row r="216" spans="2:4" s="11" customFormat="1" x14ac:dyDescent="0.2">
      <c r="B216" s="14"/>
      <c r="C216" s="12"/>
      <c r="D216" s="12"/>
    </row>
    <row r="217" spans="2:4" s="11" customFormat="1" x14ac:dyDescent="0.2">
      <c r="B217" s="14"/>
      <c r="C217" s="12"/>
      <c r="D217" s="12"/>
    </row>
    <row r="218" spans="2:4" s="11" customFormat="1" x14ac:dyDescent="0.2">
      <c r="B218" s="14"/>
      <c r="C218" s="12"/>
      <c r="D218" s="12"/>
    </row>
    <row r="219" spans="2:4" s="11" customFormat="1" x14ac:dyDescent="0.2">
      <c r="B219" s="14"/>
      <c r="C219" s="12"/>
      <c r="D219" s="12"/>
    </row>
    <row r="220" spans="2:4" s="11" customFormat="1" x14ac:dyDescent="0.2">
      <c r="B220" s="14"/>
      <c r="C220" s="12"/>
      <c r="D220" s="12"/>
    </row>
    <row r="221" spans="2:4" s="11" customFormat="1" x14ac:dyDescent="0.2">
      <c r="B221" s="14"/>
      <c r="C221" s="12"/>
      <c r="D221" s="12"/>
    </row>
    <row r="222" spans="2:4" s="11" customFormat="1" x14ac:dyDescent="0.2">
      <c r="B222" s="14"/>
      <c r="C222" s="12"/>
      <c r="D222" s="12"/>
    </row>
    <row r="223" spans="2:4" s="11" customFormat="1" x14ac:dyDescent="0.2">
      <c r="B223" s="14"/>
      <c r="C223" s="12"/>
      <c r="D223" s="12"/>
    </row>
    <row r="224" spans="2:4" s="11" customFormat="1" x14ac:dyDescent="0.2">
      <c r="B224" s="14"/>
      <c r="C224" s="12"/>
      <c r="D224" s="12"/>
    </row>
    <row r="225" spans="2:4" s="11" customFormat="1" x14ac:dyDescent="0.2">
      <c r="B225" s="14"/>
      <c r="C225" s="12"/>
      <c r="D225" s="12"/>
    </row>
    <row r="226" spans="2:4" s="11" customFormat="1" x14ac:dyDescent="0.2">
      <c r="B226" s="14"/>
      <c r="C226" s="12"/>
      <c r="D226" s="12"/>
    </row>
    <row r="227" spans="2:4" s="11" customFormat="1" x14ac:dyDescent="0.2">
      <c r="B227" s="14"/>
      <c r="C227" s="12"/>
      <c r="D227" s="12"/>
    </row>
    <row r="228" spans="2:4" s="11" customFormat="1" x14ac:dyDescent="0.2">
      <c r="B228" s="14"/>
      <c r="C228" s="12"/>
      <c r="D228" s="12"/>
    </row>
    <row r="229" spans="2:4" s="11" customFormat="1" x14ac:dyDescent="0.2">
      <c r="B229" s="14"/>
      <c r="C229" s="12"/>
      <c r="D229" s="12"/>
    </row>
    <row r="230" spans="2:4" s="11" customFormat="1" x14ac:dyDescent="0.2">
      <c r="B230" s="14"/>
      <c r="C230" s="12"/>
      <c r="D230" s="12"/>
    </row>
    <row r="231" spans="2:4" s="11" customFormat="1" x14ac:dyDescent="0.2">
      <c r="B231" s="14"/>
      <c r="C231" s="12"/>
      <c r="D231" s="12"/>
    </row>
    <row r="232" spans="2:4" s="11" customFormat="1" x14ac:dyDescent="0.2">
      <c r="B232" s="14"/>
      <c r="C232" s="12"/>
      <c r="D232" s="12"/>
    </row>
    <row r="233" spans="2:4" s="11" customFormat="1" x14ac:dyDescent="0.2">
      <c r="B233" s="14"/>
      <c r="C233" s="12"/>
      <c r="D233" s="12"/>
    </row>
    <row r="234" spans="2:4" s="11" customFormat="1" x14ac:dyDescent="0.2">
      <c r="B234" s="14"/>
      <c r="C234" s="12"/>
      <c r="D234" s="12"/>
    </row>
    <row r="235" spans="2:4" s="11" customFormat="1" x14ac:dyDescent="0.2">
      <c r="B235" s="14"/>
      <c r="C235" s="12"/>
      <c r="D235" s="12"/>
    </row>
    <row r="236" spans="2:4" s="11" customFormat="1" x14ac:dyDescent="0.2">
      <c r="B236" s="14"/>
      <c r="C236" s="12"/>
      <c r="D236" s="12"/>
    </row>
    <row r="237" spans="2:4" s="11" customFormat="1" x14ac:dyDescent="0.2">
      <c r="B237" s="14"/>
      <c r="C237" s="12"/>
      <c r="D237" s="12"/>
    </row>
    <row r="238" spans="2:4" s="11" customFormat="1" x14ac:dyDescent="0.2">
      <c r="B238" s="14"/>
    </row>
    <row r="239" spans="2:4" s="11" customFormat="1" x14ac:dyDescent="0.2">
      <c r="B239" s="14"/>
    </row>
    <row r="240" spans="2:4" s="11" customFormat="1" x14ac:dyDescent="0.2">
      <c r="B240" s="14"/>
    </row>
    <row r="241" spans="2:2" s="11" customFormat="1" x14ac:dyDescent="0.2">
      <c r="B241" s="14"/>
    </row>
    <row r="242" spans="2:2" s="11" customFormat="1" x14ac:dyDescent="0.2">
      <c r="B242" s="14"/>
    </row>
    <row r="243" spans="2:2" s="11" customFormat="1" x14ac:dyDescent="0.2">
      <c r="B243" s="14"/>
    </row>
    <row r="244" spans="2:2" s="11" customFormat="1" x14ac:dyDescent="0.2">
      <c r="B244" s="14"/>
    </row>
    <row r="245" spans="2:2" s="11" customFormat="1" x14ac:dyDescent="0.2">
      <c r="B245" s="14"/>
    </row>
    <row r="246" spans="2:2" s="11" customFormat="1" x14ac:dyDescent="0.2">
      <c r="B246" s="14"/>
    </row>
    <row r="247" spans="2:2" s="11" customFormat="1" x14ac:dyDescent="0.2">
      <c r="B247" s="14"/>
    </row>
    <row r="248" spans="2:2" s="11" customFormat="1" x14ac:dyDescent="0.2">
      <c r="B248" s="14"/>
    </row>
    <row r="249" spans="2:2" s="11" customFormat="1" x14ac:dyDescent="0.2">
      <c r="B249" s="14"/>
    </row>
    <row r="250" spans="2:2" s="11" customFormat="1" x14ac:dyDescent="0.2">
      <c r="B250" s="14"/>
    </row>
    <row r="251" spans="2:2" s="11" customFormat="1" x14ac:dyDescent="0.2">
      <c r="B251" s="14"/>
    </row>
    <row r="252" spans="2:2" s="11" customFormat="1" x14ac:dyDescent="0.2">
      <c r="B252" s="14"/>
    </row>
    <row r="253" spans="2:2" s="11" customFormat="1" x14ac:dyDescent="0.2">
      <c r="B253" s="14"/>
    </row>
    <row r="254" spans="2:2" s="11" customFormat="1" x14ac:dyDescent="0.2">
      <c r="B254" s="14"/>
    </row>
    <row r="255" spans="2:2" s="11" customFormat="1" x14ac:dyDescent="0.2">
      <c r="B255" s="14"/>
    </row>
    <row r="256" spans="2:2" s="11" customFormat="1" x14ac:dyDescent="0.2">
      <c r="B256" s="14"/>
    </row>
    <row r="257" spans="2:2" s="11" customFormat="1" x14ac:dyDescent="0.2">
      <c r="B257" s="14"/>
    </row>
    <row r="258" spans="2:2" s="11" customFormat="1" x14ac:dyDescent="0.2">
      <c r="B258" s="14"/>
    </row>
    <row r="259" spans="2:2" s="11" customFormat="1" x14ac:dyDescent="0.2">
      <c r="B259" s="14"/>
    </row>
    <row r="260" spans="2:2" s="11" customFormat="1" x14ac:dyDescent="0.2">
      <c r="B260" s="14"/>
    </row>
    <row r="261" spans="2:2" s="11" customFormat="1" x14ac:dyDescent="0.2">
      <c r="B261" s="14"/>
    </row>
    <row r="262" spans="2:2" s="11" customFormat="1" x14ac:dyDescent="0.2">
      <c r="B262" s="14"/>
    </row>
    <row r="263" spans="2:2" s="11" customFormat="1" x14ac:dyDescent="0.2">
      <c r="B263" s="14"/>
    </row>
    <row r="264" spans="2:2" s="11" customFormat="1" x14ac:dyDescent="0.2">
      <c r="B264" s="14"/>
    </row>
    <row r="265" spans="2:2" s="11" customFormat="1" x14ac:dyDescent="0.2">
      <c r="B265" s="14"/>
    </row>
    <row r="266" spans="2:2" s="11" customFormat="1" x14ac:dyDescent="0.2">
      <c r="B266" s="14"/>
    </row>
    <row r="267" spans="2:2" s="11" customFormat="1" x14ac:dyDescent="0.2">
      <c r="B267" s="14"/>
    </row>
    <row r="268" spans="2:2" s="11" customFormat="1" x14ac:dyDescent="0.2">
      <c r="B268" s="14"/>
    </row>
    <row r="269" spans="2:2" s="11" customFormat="1" x14ac:dyDescent="0.2">
      <c r="B269" s="14"/>
    </row>
    <row r="270" spans="2:2" s="11" customFormat="1" x14ac:dyDescent="0.2">
      <c r="B270" s="14"/>
    </row>
    <row r="271" spans="2:2" s="11" customFormat="1" x14ac:dyDescent="0.2">
      <c r="B271" s="14"/>
    </row>
    <row r="272" spans="2:2" s="11" customFormat="1" x14ac:dyDescent="0.2">
      <c r="B272" s="14"/>
    </row>
    <row r="273" spans="2:2" s="11" customFormat="1" x14ac:dyDescent="0.2">
      <c r="B273" s="14"/>
    </row>
    <row r="274" spans="2:2" s="11" customFormat="1" x14ac:dyDescent="0.2">
      <c r="B274" s="14"/>
    </row>
    <row r="275" spans="2:2" s="11" customFormat="1" x14ac:dyDescent="0.2">
      <c r="B275" s="14"/>
    </row>
    <row r="276" spans="2:2" s="11" customFormat="1" x14ac:dyDescent="0.2">
      <c r="B276" s="14"/>
    </row>
    <row r="277" spans="2:2" s="11" customFormat="1" x14ac:dyDescent="0.2">
      <c r="B277" s="14"/>
    </row>
    <row r="278" spans="2:2" s="11" customFormat="1" x14ac:dyDescent="0.2">
      <c r="B278" s="14"/>
    </row>
    <row r="279" spans="2:2" s="11" customFormat="1" x14ac:dyDescent="0.2">
      <c r="B279" s="14"/>
    </row>
    <row r="280" spans="2:2" s="11" customFormat="1" x14ac:dyDescent="0.2">
      <c r="B280" s="14"/>
    </row>
    <row r="281" spans="2:2" s="11" customFormat="1" x14ac:dyDescent="0.2">
      <c r="B281" s="14"/>
    </row>
    <row r="282" spans="2:2" s="11" customFormat="1" x14ac:dyDescent="0.2">
      <c r="B282" s="14"/>
    </row>
    <row r="283" spans="2:2" s="11" customFormat="1" x14ac:dyDescent="0.2">
      <c r="B283" s="14"/>
    </row>
    <row r="284" spans="2:2" s="11" customFormat="1" x14ac:dyDescent="0.2">
      <c r="B284" s="14"/>
    </row>
    <row r="285" spans="2:2" s="11" customFormat="1" x14ac:dyDescent="0.2">
      <c r="B285" s="14"/>
    </row>
    <row r="286" spans="2:2" s="11" customFormat="1" x14ac:dyDescent="0.2">
      <c r="B286" s="14"/>
    </row>
    <row r="287" spans="2:2" s="11" customFormat="1" x14ac:dyDescent="0.2">
      <c r="B287" s="14"/>
    </row>
    <row r="288" spans="2:2" s="11" customFormat="1" x14ac:dyDescent="0.2">
      <c r="B288" s="14"/>
    </row>
    <row r="289" spans="2:2" s="11" customFormat="1" x14ac:dyDescent="0.2">
      <c r="B289" s="14"/>
    </row>
    <row r="290" spans="2:2" s="11" customFormat="1" x14ac:dyDescent="0.2">
      <c r="B290" s="14"/>
    </row>
    <row r="291" spans="2:2" s="11" customFormat="1" x14ac:dyDescent="0.2">
      <c r="B291" s="14"/>
    </row>
    <row r="292" spans="2:2" s="11" customFormat="1" x14ac:dyDescent="0.2">
      <c r="B292" s="14"/>
    </row>
    <row r="293" spans="2:2" s="11" customFormat="1" x14ac:dyDescent="0.2">
      <c r="B293" s="14"/>
    </row>
    <row r="294" spans="2:2" s="11" customFormat="1" x14ac:dyDescent="0.2">
      <c r="B294" s="14"/>
    </row>
    <row r="295" spans="2:2" s="11" customFormat="1" x14ac:dyDescent="0.2">
      <c r="B295" s="14"/>
    </row>
    <row r="296" spans="2:2" s="11" customFormat="1" x14ac:dyDescent="0.2">
      <c r="B296" s="14"/>
    </row>
    <row r="297" spans="2:2" s="11" customFormat="1" x14ac:dyDescent="0.2">
      <c r="B297" s="14"/>
    </row>
    <row r="298" spans="2:2" s="11" customFormat="1" x14ac:dyDescent="0.2">
      <c r="B298" s="14"/>
    </row>
    <row r="299" spans="2:2" s="11" customFormat="1" x14ac:dyDescent="0.2">
      <c r="B299" s="14"/>
    </row>
    <row r="300" spans="2:2" s="11" customFormat="1" x14ac:dyDescent="0.2">
      <c r="B300" s="14"/>
    </row>
    <row r="301" spans="2:2" s="11" customFormat="1" x14ac:dyDescent="0.2">
      <c r="B301" s="14"/>
    </row>
    <row r="302" spans="2:2" s="11" customFormat="1" x14ac:dyDescent="0.2">
      <c r="B302" s="14"/>
    </row>
    <row r="303" spans="2:2" s="11" customFormat="1" x14ac:dyDescent="0.2">
      <c r="B303" s="14"/>
    </row>
    <row r="304" spans="2:2" s="11" customFormat="1" x14ac:dyDescent="0.2">
      <c r="B304" s="14"/>
    </row>
    <row r="305" spans="2:2" s="11" customFormat="1" x14ac:dyDescent="0.2">
      <c r="B305" s="14"/>
    </row>
    <row r="306" spans="2:2" s="11" customFormat="1" x14ac:dyDescent="0.2">
      <c r="B306" s="14"/>
    </row>
    <row r="307" spans="2:2" s="11" customFormat="1" x14ac:dyDescent="0.2">
      <c r="B307" s="14"/>
    </row>
    <row r="308" spans="2:2" s="11" customFormat="1" x14ac:dyDescent="0.2">
      <c r="B308" s="14"/>
    </row>
    <row r="309" spans="2:2" s="11" customFormat="1" x14ac:dyDescent="0.2">
      <c r="B309" s="14"/>
    </row>
    <row r="310" spans="2:2" s="11" customFormat="1" x14ac:dyDescent="0.2">
      <c r="B310" s="14"/>
    </row>
    <row r="311" spans="2:2" s="11" customFormat="1" x14ac:dyDescent="0.2">
      <c r="B311" s="14"/>
    </row>
    <row r="312" spans="2:2" s="11" customFormat="1" x14ac:dyDescent="0.2">
      <c r="B312" s="14"/>
    </row>
    <row r="313" spans="2:2" s="11" customFormat="1" x14ac:dyDescent="0.2">
      <c r="B313" s="14"/>
    </row>
    <row r="314" spans="2:2" s="11" customFormat="1" x14ac:dyDescent="0.2">
      <c r="B314" s="14"/>
    </row>
    <row r="315" spans="2:2" s="11" customFormat="1" x14ac:dyDescent="0.2">
      <c r="B315" s="14"/>
    </row>
    <row r="316" spans="2:2" s="11" customFormat="1" x14ac:dyDescent="0.2">
      <c r="B316" s="14"/>
    </row>
    <row r="317" spans="2:2" s="11" customFormat="1" x14ac:dyDescent="0.2">
      <c r="B317" s="14"/>
    </row>
    <row r="318" spans="2:2" s="11" customFormat="1" x14ac:dyDescent="0.2">
      <c r="B318" s="14"/>
    </row>
    <row r="319" spans="2:2" s="11" customFormat="1" x14ac:dyDescent="0.2">
      <c r="B319" s="14"/>
    </row>
    <row r="320" spans="2:2" s="11" customFormat="1" x14ac:dyDescent="0.2">
      <c r="B320" s="14"/>
    </row>
    <row r="321" spans="2:2" s="11" customFormat="1" x14ac:dyDescent="0.2">
      <c r="B321" s="14"/>
    </row>
    <row r="322" spans="2:2" s="11" customFormat="1" x14ac:dyDescent="0.2">
      <c r="B322" s="14"/>
    </row>
    <row r="323" spans="2:2" s="11" customFormat="1" x14ac:dyDescent="0.2">
      <c r="B323" s="14"/>
    </row>
    <row r="324" spans="2:2" s="11" customFormat="1" x14ac:dyDescent="0.2">
      <c r="B324" s="14"/>
    </row>
    <row r="325" spans="2:2" s="11" customFormat="1" x14ac:dyDescent="0.2">
      <c r="B325" s="14"/>
    </row>
    <row r="326" spans="2:2" s="11" customFormat="1" x14ac:dyDescent="0.2">
      <c r="B326" s="14"/>
    </row>
    <row r="327" spans="2:2" s="11" customFormat="1" x14ac:dyDescent="0.2">
      <c r="B327" s="14"/>
    </row>
    <row r="328" spans="2:2" s="11" customFormat="1" x14ac:dyDescent="0.2">
      <c r="B328" s="14"/>
    </row>
    <row r="329" spans="2:2" s="11" customFormat="1" x14ac:dyDescent="0.2">
      <c r="B329" s="14"/>
    </row>
    <row r="330" spans="2:2" s="11" customFormat="1" x14ac:dyDescent="0.2">
      <c r="B330" s="14"/>
    </row>
    <row r="331" spans="2:2" s="11" customFormat="1" x14ac:dyDescent="0.2">
      <c r="B331" s="14"/>
    </row>
    <row r="332" spans="2:2" s="11" customFormat="1" x14ac:dyDescent="0.2">
      <c r="B332" s="14"/>
    </row>
    <row r="333" spans="2:2" s="11" customFormat="1" x14ac:dyDescent="0.2">
      <c r="B333" s="14"/>
    </row>
    <row r="334" spans="2:2" s="11" customFormat="1" x14ac:dyDescent="0.2">
      <c r="B334" s="14"/>
    </row>
    <row r="335" spans="2:2" s="11" customFormat="1" x14ac:dyDescent="0.2">
      <c r="B335" s="14"/>
    </row>
    <row r="336" spans="2:2" s="11" customFormat="1" x14ac:dyDescent="0.2">
      <c r="B336" s="14"/>
    </row>
    <row r="337" spans="2:2" s="11" customFormat="1" x14ac:dyDescent="0.2">
      <c r="B337" s="14"/>
    </row>
    <row r="338" spans="2:2" s="11" customFormat="1" x14ac:dyDescent="0.2">
      <c r="B338" s="14"/>
    </row>
    <row r="339" spans="2:2" s="11" customFormat="1" x14ac:dyDescent="0.2">
      <c r="B339" s="14"/>
    </row>
    <row r="340" spans="2:2" s="11" customFormat="1" x14ac:dyDescent="0.2">
      <c r="B340" s="14"/>
    </row>
    <row r="341" spans="2:2" s="11" customFormat="1" x14ac:dyDescent="0.2">
      <c r="B341" s="14"/>
    </row>
    <row r="342" spans="2:2" s="11" customFormat="1" x14ac:dyDescent="0.2">
      <c r="B342" s="14"/>
    </row>
    <row r="343" spans="2:2" s="11" customFormat="1" x14ac:dyDescent="0.2">
      <c r="B343" s="14"/>
    </row>
    <row r="344" spans="2:2" s="11" customFormat="1" x14ac:dyDescent="0.2">
      <c r="B344" s="14"/>
    </row>
    <row r="345" spans="2:2" s="11" customFormat="1" x14ac:dyDescent="0.2">
      <c r="B345" s="14"/>
    </row>
    <row r="346" spans="2:2" s="11" customFormat="1" x14ac:dyDescent="0.2">
      <c r="B346" s="14"/>
    </row>
    <row r="347" spans="2:2" s="11" customFormat="1" x14ac:dyDescent="0.2">
      <c r="B347" s="14"/>
    </row>
    <row r="348" spans="2:2" s="11" customFormat="1" x14ac:dyDescent="0.2">
      <c r="B348" s="14"/>
    </row>
    <row r="349" spans="2:2" s="11" customFormat="1" x14ac:dyDescent="0.2">
      <c r="B349" s="14"/>
    </row>
    <row r="350" spans="2:2" s="11" customFormat="1" x14ac:dyDescent="0.2">
      <c r="B350" s="14"/>
    </row>
    <row r="351" spans="2:2" s="11" customFormat="1" x14ac:dyDescent="0.2">
      <c r="B351" s="14"/>
    </row>
    <row r="352" spans="2:2" s="11" customFormat="1" x14ac:dyDescent="0.2">
      <c r="B352" s="14"/>
    </row>
    <row r="353" spans="2:2" s="11" customFormat="1" x14ac:dyDescent="0.2">
      <c r="B353" s="14"/>
    </row>
    <row r="354" spans="2:2" s="11" customFormat="1" x14ac:dyDescent="0.2">
      <c r="B354" s="14"/>
    </row>
    <row r="355" spans="2:2" s="11" customFormat="1" x14ac:dyDescent="0.2">
      <c r="B355" s="14"/>
    </row>
    <row r="356" spans="2:2" s="11" customFormat="1" x14ac:dyDescent="0.2">
      <c r="B356" s="14"/>
    </row>
    <row r="357" spans="2:2" s="11" customFormat="1" x14ac:dyDescent="0.2">
      <c r="B357" s="14"/>
    </row>
    <row r="358" spans="2:2" s="11" customFormat="1" x14ac:dyDescent="0.2">
      <c r="B358" s="14"/>
    </row>
    <row r="359" spans="2:2" s="11" customFormat="1" x14ac:dyDescent="0.2">
      <c r="B359" s="14"/>
    </row>
    <row r="360" spans="2:2" s="11" customFormat="1" x14ac:dyDescent="0.2">
      <c r="B360" s="14"/>
    </row>
    <row r="361" spans="2:2" s="11" customFormat="1" x14ac:dyDescent="0.2">
      <c r="B361" s="14"/>
    </row>
    <row r="362" spans="2:2" s="11" customFormat="1" x14ac:dyDescent="0.2">
      <c r="B362" s="14"/>
    </row>
    <row r="363" spans="2:2" s="11" customFormat="1" x14ac:dyDescent="0.2">
      <c r="B363" s="14"/>
    </row>
    <row r="364" spans="2:2" s="11" customFormat="1" x14ac:dyDescent="0.2">
      <c r="B364" s="14"/>
    </row>
    <row r="365" spans="2:2" s="11" customFormat="1" x14ac:dyDescent="0.2">
      <c r="B365" s="14"/>
    </row>
    <row r="366" spans="2:2" s="11" customFormat="1" x14ac:dyDescent="0.2">
      <c r="B366" s="14"/>
    </row>
    <row r="367" spans="2:2" s="11" customFormat="1" x14ac:dyDescent="0.2">
      <c r="B367" s="14"/>
    </row>
    <row r="368" spans="2:2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  <row r="823" s="11" customFormat="1" x14ac:dyDescent="0.2"/>
    <row r="824" s="11" customFormat="1" x14ac:dyDescent="0.2"/>
    <row r="825" s="11" customFormat="1" x14ac:dyDescent="0.2"/>
    <row r="826" s="11" customFormat="1" x14ac:dyDescent="0.2"/>
    <row r="827" s="11" customFormat="1" x14ac:dyDescent="0.2"/>
    <row r="828" s="11" customFormat="1" x14ac:dyDescent="0.2"/>
    <row r="829" s="11" customFormat="1" x14ac:dyDescent="0.2"/>
    <row r="830" s="11" customFormat="1" x14ac:dyDescent="0.2"/>
    <row r="831" s="11" customFormat="1" x14ac:dyDescent="0.2"/>
    <row r="832" s="11" customFormat="1" x14ac:dyDescent="0.2"/>
    <row r="833" s="11" customFormat="1" x14ac:dyDescent="0.2"/>
    <row r="834" s="11" customFormat="1" x14ac:dyDescent="0.2"/>
    <row r="835" s="11" customFormat="1" x14ac:dyDescent="0.2"/>
    <row r="836" s="11" customFormat="1" x14ac:dyDescent="0.2"/>
    <row r="837" s="11" customFormat="1" x14ac:dyDescent="0.2"/>
    <row r="838" s="11" customFormat="1" x14ac:dyDescent="0.2"/>
    <row r="839" s="11" customFormat="1" x14ac:dyDescent="0.2"/>
    <row r="840" s="11" customFormat="1" x14ac:dyDescent="0.2"/>
    <row r="841" s="11" customFormat="1" x14ac:dyDescent="0.2"/>
    <row r="842" s="11" customFormat="1" x14ac:dyDescent="0.2"/>
    <row r="843" s="11" customFormat="1" x14ac:dyDescent="0.2"/>
    <row r="844" s="11" customFormat="1" x14ac:dyDescent="0.2"/>
    <row r="845" s="11" customFormat="1" x14ac:dyDescent="0.2"/>
    <row r="846" s="11" customFormat="1" x14ac:dyDescent="0.2"/>
    <row r="847" s="11" customFormat="1" x14ac:dyDescent="0.2"/>
    <row r="848" s="11" customFormat="1" x14ac:dyDescent="0.2"/>
    <row r="849" s="11" customFormat="1" x14ac:dyDescent="0.2"/>
    <row r="850" s="11" customFormat="1" x14ac:dyDescent="0.2"/>
    <row r="851" s="11" customFormat="1" x14ac:dyDescent="0.2"/>
    <row r="852" s="11" customFormat="1" x14ac:dyDescent="0.2"/>
    <row r="853" s="11" customFormat="1" x14ac:dyDescent="0.2"/>
    <row r="854" s="11" customFormat="1" x14ac:dyDescent="0.2"/>
    <row r="855" s="11" customFormat="1" x14ac:dyDescent="0.2"/>
    <row r="856" s="11" customFormat="1" x14ac:dyDescent="0.2"/>
    <row r="857" s="11" customFormat="1" x14ac:dyDescent="0.2"/>
    <row r="858" s="11" customFormat="1" x14ac:dyDescent="0.2"/>
    <row r="859" s="11" customFormat="1" x14ac:dyDescent="0.2"/>
    <row r="860" s="11" customFormat="1" x14ac:dyDescent="0.2"/>
    <row r="861" s="11" customFormat="1" x14ac:dyDescent="0.2"/>
    <row r="862" s="11" customFormat="1" x14ac:dyDescent="0.2"/>
    <row r="863" s="11" customFormat="1" x14ac:dyDescent="0.2"/>
    <row r="864" s="11" customFormat="1" x14ac:dyDescent="0.2"/>
    <row r="865" s="11" customFormat="1" x14ac:dyDescent="0.2"/>
    <row r="866" s="11" customFormat="1" x14ac:dyDescent="0.2"/>
    <row r="867" s="11" customFormat="1" x14ac:dyDescent="0.2"/>
    <row r="868" s="11" customFormat="1" x14ac:dyDescent="0.2"/>
    <row r="869" s="11" customFormat="1" x14ac:dyDescent="0.2"/>
    <row r="870" s="11" customFormat="1" x14ac:dyDescent="0.2"/>
    <row r="871" s="11" customFormat="1" x14ac:dyDescent="0.2"/>
    <row r="872" s="11" customFormat="1" x14ac:dyDescent="0.2"/>
    <row r="873" s="11" customFormat="1" x14ac:dyDescent="0.2"/>
    <row r="874" s="11" customFormat="1" x14ac:dyDescent="0.2"/>
    <row r="875" s="11" customFormat="1" x14ac:dyDescent="0.2"/>
    <row r="876" s="11" customFormat="1" x14ac:dyDescent="0.2"/>
    <row r="877" s="11" customFormat="1" x14ac:dyDescent="0.2"/>
    <row r="878" s="11" customFormat="1" x14ac:dyDescent="0.2"/>
    <row r="879" s="11" customFormat="1" x14ac:dyDescent="0.2"/>
    <row r="880" s="11" customFormat="1" x14ac:dyDescent="0.2"/>
    <row r="881" s="11" customFormat="1" x14ac:dyDescent="0.2"/>
    <row r="882" s="11" customFormat="1" x14ac:dyDescent="0.2"/>
    <row r="883" s="11" customFormat="1" x14ac:dyDescent="0.2"/>
    <row r="884" s="11" customFormat="1" x14ac:dyDescent="0.2"/>
    <row r="885" s="11" customFormat="1" x14ac:dyDescent="0.2"/>
    <row r="886" s="11" customFormat="1" x14ac:dyDescent="0.2"/>
    <row r="887" s="11" customFormat="1" x14ac:dyDescent="0.2"/>
    <row r="888" s="11" customFormat="1" x14ac:dyDescent="0.2"/>
    <row r="889" s="11" customFormat="1" x14ac:dyDescent="0.2"/>
    <row r="890" s="11" customFormat="1" x14ac:dyDescent="0.2"/>
    <row r="891" s="11" customFormat="1" x14ac:dyDescent="0.2"/>
    <row r="892" s="11" customFormat="1" x14ac:dyDescent="0.2"/>
    <row r="893" s="11" customFormat="1" x14ac:dyDescent="0.2"/>
    <row r="894" s="11" customFormat="1" x14ac:dyDescent="0.2"/>
    <row r="895" s="11" customFormat="1" x14ac:dyDescent="0.2"/>
    <row r="896" s="11" customFormat="1" x14ac:dyDescent="0.2"/>
    <row r="897" s="11" customFormat="1" x14ac:dyDescent="0.2"/>
    <row r="898" s="11" customFormat="1" x14ac:dyDescent="0.2"/>
    <row r="899" s="11" customFormat="1" x14ac:dyDescent="0.2"/>
    <row r="900" s="11" customFormat="1" x14ac:dyDescent="0.2"/>
    <row r="901" s="11" customFormat="1" x14ac:dyDescent="0.2"/>
    <row r="902" s="11" customFormat="1" x14ac:dyDescent="0.2"/>
    <row r="903" s="11" customFormat="1" x14ac:dyDescent="0.2"/>
    <row r="904" s="11" customFormat="1" x14ac:dyDescent="0.2"/>
    <row r="905" s="11" customFormat="1" x14ac:dyDescent="0.2"/>
    <row r="906" s="11" customFormat="1" x14ac:dyDescent="0.2"/>
    <row r="907" s="11" customFormat="1" x14ac:dyDescent="0.2"/>
    <row r="908" s="11" customFormat="1" x14ac:dyDescent="0.2"/>
    <row r="909" s="11" customFormat="1" x14ac:dyDescent="0.2"/>
    <row r="910" s="11" customFormat="1" x14ac:dyDescent="0.2"/>
    <row r="911" s="11" customFormat="1" x14ac:dyDescent="0.2"/>
    <row r="912" s="11" customFormat="1" x14ac:dyDescent="0.2"/>
    <row r="913" s="11" customFormat="1" x14ac:dyDescent="0.2"/>
    <row r="914" s="11" customFormat="1" x14ac:dyDescent="0.2"/>
    <row r="915" s="11" customFormat="1" x14ac:dyDescent="0.2"/>
    <row r="916" s="11" customFormat="1" x14ac:dyDescent="0.2"/>
    <row r="917" s="11" customFormat="1" x14ac:dyDescent="0.2"/>
    <row r="918" s="11" customFormat="1" x14ac:dyDescent="0.2"/>
    <row r="919" s="11" customFormat="1" x14ac:dyDescent="0.2"/>
    <row r="920" s="11" customFormat="1" x14ac:dyDescent="0.2"/>
    <row r="921" s="11" customFormat="1" x14ac:dyDescent="0.2"/>
    <row r="922" s="11" customFormat="1" x14ac:dyDescent="0.2"/>
    <row r="923" s="11" customFormat="1" x14ac:dyDescent="0.2"/>
    <row r="924" s="11" customFormat="1" x14ac:dyDescent="0.2"/>
    <row r="925" s="11" customFormat="1" x14ac:dyDescent="0.2"/>
    <row r="926" s="11" customFormat="1" x14ac:dyDescent="0.2"/>
    <row r="927" s="11" customFormat="1" x14ac:dyDescent="0.2"/>
    <row r="928" s="11" customFormat="1" x14ac:dyDescent="0.2"/>
    <row r="929" s="11" customFormat="1" x14ac:dyDescent="0.2"/>
    <row r="930" s="11" customFormat="1" x14ac:dyDescent="0.2"/>
    <row r="931" s="11" customFormat="1" x14ac:dyDescent="0.2"/>
    <row r="932" s="11" customFormat="1" x14ac:dyDescent="0.2"/>
    <row r="933" s="11" customFormat="1" x14ac:dyDescent="0.2"/>
    <row r="934" s="11" customFormat="1" x14ac:dyDescent="0.2"/>
    <row r="935" s="11" customFormat="1" x14ac:dyDescent="0.2"/>
    <row r="936" s="11" customFormat="1" x14ac:dyDescent="0.2"/>
    <row r="937" s="11" customFormat="1" x14ac:dyDescent="0.2"/>
    <row r="938" s="11" customFormat="1" x14ac:dyDescent="0.2"/>
    <row r="939" s="11" customFormat="1" x14ac:dyDescent="0.2"/>
    <row r="940" s="11" customFormat="1" x14ac:dyDescent="0.2"/>
    <row r="941" s="11" customFormat="1" x14ac:dyDescent="0.2"/>
    <row r="942" s="11" customFormat="1" x14ac:dyDescent="0.2"/>
    <row r="943" s="11" customFormat="1" x14ac:dyDescent="0.2"/>
    <row r="944" s="11" customFormat="1" x14ac:dyDescent="0.2"/>
    <row r="945" s="11" customFormat="1" x14ac:dyDescent="0.2"/>
    <row r="946" s="11" customFormat="1" x14ac:dyDescent="0.2"/>
    <row r="947" s="11" customFormat="1" x14ac:dyDescent="0.2"/>
    <row r="948" s="11" customFormat="1" x14ac:dyDescent="0.2"/>
    <row r="949" s="11" customFormat="1" x14ac:dyDescent="0.2"/>
    <row r="950" s="11" customFormat="1" x14ac:dyDescent="0.2"/>
    <row r="951" s="11" customFormat="1" x14ac:dyDescent="0.2"/>
    <row r="952" s="11" customFormat="1" x14ac:dyDescent="0.2"/>
    <row r="953" s="11" customFormat="1" x14ac:dyDescent="0.2"/>
    <row r="954" s="11" customFormat="1" x14ac:dyDescent="0.2"/>
    <row r="955" s="11" customFormat="1" x14ac:dyDescent="0.2"/>
    <row r="956" s="11" customFormat="1" x14ac:dyDescent="0.2"/>
    <row r="957" s="11" customFormat="1" x14ac:dyDescent="0.2"/>
    <row r="958" s="11" customFormat="1" x14ac:dyDescent="0.2"/>
    <row r="959" s="11" customFormat="1" x14ac:dyDescent="0.2"/>
    <row r="960" s="11" customFormat="1" x14ac:dyDescent="0.2"/>
    <row r="961" s="11" customFormat="1" x14ac:dyDescent="0.2"/>
    <row r="962" s="11" customFormat="1" x14ac:dyDescent="0.2"/>
    <row r="963" s="11" customFormat="1" x14ac:dyDescent="0.2"/>
    <row r="964" s="11" customFormat="1" x14ac:dyDescent="0.2"/>
    <row r="965" s="11" customFormat="1" x14ac:dyDescent="0.2"/>
    <row r="966" s="11" customFormat="1" x14ac:dyDescent="0.2"/>
    <row r="967" s="11" customFormat="1" x14ac:dyDescent="0.2"/>
    <row r="968" s="11" customFormat="1" x14ac:dyDescent="0.2"/>
    <row r="969" s="11" customFormat="1" x14ac:dyDescent="0.2"/>
    <row r="970" s="11" customFormat="1" x14ac:dyDescent="0.2"/>
    <row r="971" s="11" customFormat="1" x14ac:dyDescent="0.2"/>
    <row r="972" s="11" customFormat="1" x14ac:dyDescent="0.2"/>
    <row r="973" s="11" customFormat="1" x14ac:dyDescent="0.2"/>
    <row r="974" s="11" customFormat="1" x14ac:dyDescent="0.2"/>
    <row r="975" s="11" customFormat="1" x14ac:dyDescent="0.2"/>
    <row r="976" s="11" customFormat="1" x14ac:dyDescent="0.2"/>
    <row r="977" s="11" customFormat="1" x14ac:dyDescent="0.2"/>
    <row r="978" s="11" customFormat="1" x14ac:dyDescent="0.2"/>
    <row r="979" s="11" customFormat="1" x14ac:dyDescent="0.2"/>
    <row r="980" s="11" customFormat="1" x14ac:dyDescent="0.2"/>
    <row r="981" s="11" customFormat="1" x14ac:dyDescent="0.2"/>
    <row r="982" s="11" customFormat="1" x14ac:dyDescent="0.2"/>
    <row r="983" s="11" customFormat="1" x14ac:dyDescent="0.2"/>
    <row r="984" s="11" customFormat="1" x14ac:dyDescent="0.2"/>
    <row r="985" s="11" customFormat="1" x14ac:dyDescent="0.2"/>
    <row r="986" s="11" customFormat="1" x14ac:dyDescent="0.2"/>
    <row r="987" s="11" customFormat="1" x14ac:dyDescent="0.2"/>
    <row r="988" s="11" customFormat="1" x14ac:dyDescent="0.2"/>
    <row r="989" s="11" customFormat="1" x14ac:dyDescent="0.2"/>
    <row r="990" s="11" customFormat="1" x14ac:dyDescent="0.2"/>
    <row r="991" s="11" customFormat="1" x14ac:dyDescent="0.2"/>
    <row r="992" s="11" customFormat="1" x14ac:dyDescent="0.2"/>
    <row r="993" s="11" customFormat="1" x14ac:dyDescent="0.2"/>
    <row r="994" s="11" customFormat="1" x14ac:dyDescent="0.2"/>
    <row r="995" s="11" customFormat="1" x14ac:dyDescent="0.2"/>
    <row r="996" s="11" customFormat="1" x14ac:dyDescent="0.2"/>
    <row r="997" s="11" customFormat="1" x14ac:dyDescent="0.2"/>
    <row r="998" s="11" customFormat="1" x14ac:dyDescent="0.2"/>
    <row r="999" s="11" customFormat="1" x14ac:dyDescent="0.2"/>
    <row r="1000" s="11" customFormat="1" x14ac:dyDescent="0.2"/>
    <row r="1001" s="11" customFormat="1" x14ac:dyDescent="0.2"/>
    <row r="1002" s="11" customFormat="1" x14ac:dyDescent="0.2"/>
    <row r="1003" s="11" customFormat="1" x14ac:dyDescent="0.2"/>
    <row r="1004" s="11" customFormat="1" x14ac:dyDescent="0.2"/>
    <row r="1005" s="11" customFormat="1" x14ac:dyDescent="0.2"/>
    <row r="1006" s="11" customFormat="1" x14ac:dyDescent="0.2"/>
    <row r="1007" s="11" customFormat="1" x14ac:dyDescent="0.2"/>
    <row r="1008" s="11" customFormat="1" x14ac:dyDescent="0.2"/>
    <row r="1009" s="11" customFormat="1" x14ac:dyDescent="0.2"/>
    <row r="1010" s="11" customFormat="1" x14ac:dyDescent="0.2"/>
    <row r="1011" s="11" customFormat="1" x14ac:dyDescent="0.2"/>
    <row r="1012" s="11" customFormat="1" x14ac:dyDescent="0.2"/>
    <row r="1013" s="11" customFormat="1" x14ac:dyDescent="0.2"/>
    <row r="1014" s="11" customFormat="1" x14ac:dyDescent="0.2"/>
    <row r="1015" s="11" customFormat="1" x14ac:dyDescent="0.2"/>
    <row r="1016" s="11" customFormat="1" x14ac:dyDescent="0.2"/>
    <row r="1017" s="11" customFormat="1" x14ac:dyDescent="0.2"/>
    <row r="1018" s="11" customFormat="1" x14ac:dyDescent="0.2"/>
    <row r="1019" s="11" customFormat="1" x14ac:dyDescent="0.2"/>
    <row r="1020" s="11" customFormat="1" x14ac:dyDescent="0.2"/>
    <row r="1021" s="11" customFormat="1" x14ac:dyDescent="0.2"/>
    <row r="1022" s="11" customFormat="1" x14ac:dyDescent="0.2"/>
    <row r="1023" s="11" customFormat="1" x14ac:dyDescent="0.2"/>
    <row r="1024" s="11" customFormat="1" x14ac:dyDescent="0.2"/>
    <row r="1025" s="11" customFormat="1" x14ac:dyDescent="0.2"/>
    <row r="1026" s="11" customFormat="1" x14ac:dyDescent="0.2"/>
    <row r="1027" s="11" customFormat="1" x14ac:dyDescent="0.2"/>
    <row r="1028" s="11" customFormat="1" x14ac:dyDescent="0.2"/>
    <row r="1029" s="11" customFormat="1" x14ac:dyDescent="0.2"/>
    <row r="1030" s="11" customFormat="1" x14ac:dyDescent="0.2"/>
    <row r="1031" s="11" customFormat="1" x14ac:dyDescent="0.2"/>
    <row r="1032" s="11" customFormat="1" x14ac:dyDescent="0.2"/>
    <row r="1033" s="11" customFormat="1" x14ac:dyDescent="0.2"/>
    <row r="1034" s="11" customFormat="1" x14ac:dyDescent="0.2"/>
    <row r="1035" s="11" customFormat="1" x14ac:dyDescent="0.2"/>
    <row r="1036" s="11" customFormat="1" x14ac:dyDescent="0.2"/>
    <row r="1037" s="11" customFormat="1" x14ac:dyDescent="0.2"/>
    <row r="1038" s="11" customFormat="1" x14ac:dyDescent="0.2"/>
    <row r="1039" s="11" customFormat="1" x14ac:dyDescent="0.2"/>
    <row r="1040" s="11" customFormat="1" x14ac:dyDescent="0.2"/>
    <row r="1041" s="11" customFormat="1" x14ac:dyDescent="0.2"/>
    <row r="1042" s="11" customFormat="1" x14ac:dyDescent="0.2"/>
    <row r="1043" s="11" customFormat="1" x14ac:dyDescent="0.2"/>
    <row r="1044" s="11" customFormat="1" x14ac:dyDescent="0.2"/>
    <row r="1045" s="11" customFormat="1" x14ac:dyDescent="0.2"/>
    <row r="1046" s="11" customFormat="1" x14ac:dyDescent="0.2"/>
    <row r="1047" s="11" customFormat="1" x14ac:dyDescent="0.2"/>
    <row r="1048" s="11" customFormat="1" x14ac:dyDescent="0.2"/>
    <row r="1049" s="11" customFormat="1" x14ac:dyDescent="0.2"/>
    <row r="1050" s="11" customFormat="1" x14ac:dyDescent="0.2"/>
  </sheetData>
  <phoneticPr fontId="8" type="noConversion"/>
  <hyperlinks>
    <hyperlink ref="H1182" r:id="rId1" display="http://vsolj.cetus-net.org/bulletin.html" xr:uid="{00000000-0004-0000-0000-000000000000}"/>
    <hyperlink ref="H64774" r:id="rId2" display="http://vsolj.cetus-net.org/bulletin.html" xr:uid="{00000000-0004-0000-0000-000001000000}"/>
    <hyperlink ref="H64767" r:id="rId3" display="https://www.aavso.org/ejaavso" xr:uid="{00000000-0004-0000-0000-000002000000}"/>
    <hyperlink ref="AP918" r:id="rId4" display="http://cdsbib.u-strasbg.fr/cgi-bin/cdsbib?1990RMxAA..21..381G" xr:uid="{00000000-0004-0000-0000-000003000000}"/>
    <hyperlink ref="AP922" r:id="rId5" display="http://cdsbib.u-strasbg.fr/cgi-bin/cdsbib?1990RMxAA..21..381G" xr:uid="{00000000-0004-0000-0000-000004000000}"/>
    <hyperlink ref="AP921" r:id="rId6" display="http://cdsbib.u-strasbg.fr/cgi-bin/cdsbib?1990RMxAA..21..381G" xr:uid="{00000000-0004-0000-0000-000005000000}"/>
    <hyperlink ref="AP902" r:id="rId7" display="http://cdsbib.u-strasbg.fr/cgi-bin/cdsbib?1990RMxAA..21..381G" xr:uid="{00000000-0004-0000-0000-000006000000}"/>
    <hyperlink ref="I64774" r:id="rId8" display="http://vsolj.cetus-net.org/bulletin.html" xr:uid="{00000000-0004-0000-0000-000007000000}"/>
    <hyperlink ref="AQ1058" r:id="rId9" display="http://cdsbib.u-strasbg.fr/cgi-bin/cdsbib?1990RMxAA..21..381G" xr:uid="{00000000-0004-0000-0000-000008000000}"/>
    <hyperlink ref="AQ55824" r:id="rId10" display="http://cdsbib.u-strasbg.fr/cgi-bin/cdsbib?1990RMxAA..21..381G" xr:uid="{00000000-0004-0000-0000-000009000000}"/>
    <hyperlink ref="AQ1059" r:id="rId11" display="http://cdsbib.u-strasbg.fr/cgi-bin/cdsbib?1990RMxAA..21..381G" xr:uid="{00000000-0004-0000-0000-00000A000000}"/>
    <hyperlink ref="H64771" r:id="rId12" display="https://www.aavso.org/ejaavso" xr:uid="{00000000-0004-0000-0000-00000B000000}"/>
    <hyperlink ref="H1944" r:id="rId13" display="http://vsolj.cetus-net.org/bulletin.html" xr:uid="{00000000-0004-0000-0000-00000C000000}"/>
    <hyperlink ref="AP3188" r:id="rId14" display="http://cdsbib.u-strasbg.fr/cgi-bin/cdsbib?1990RMxAA..21..381G" xr:uid="{00000000-0004-0000-0000-00000D000000}"/>
    <hyperlink ref="AP3191" r:id="rId15" display="http://cdsbib.u-strasbg.fr/cgi-bin/cdsbib?1990RMxAA..21..381G" xr:uid="{00000000-0004-0000-0000-00000E000000}"/>
    <hyperlink ref="AP3189" r:id="rId16" display="http://cdsbib.u-strasbg.fr/cgi-bin/cdsbib?1990RMxAA..21..381G" xr:uid="{00000000-0004-0000-0000-00000F000000}"/>
    <hyperlink ref="AP3173" r:id="rId17" display="http://cdsbib.u-strasbg.fr/cgi-bin/cdsbib?1990RMxAA..21..381G" xr:uid="{00000000-0004-0000-0000-000010000000}"/>
    <hyperlink ref="I1944" r:id="rId18" display="http://vsolj.cetus-net.org/bulletin.html" xr:uid="{00000000-0004-0000-0000-000011000000}"/>
    <hyperlink ref="AQ3402" r:id="rId19" display="http://cdsbib.u-strasbg.fr/cgi-bin/cdsbib?1990RMxAA..21..381G" xr:uid="{00000000-0004-0000-0000-000012000000}"/>
    <hyperlink ref="AQ103" r:id="rId20" display="http://cdsbib.u-strasbg.fr/cgi-bin/cdsbib?1990RMxAA..21..381G" xr:uid="{00000000-0004-0000-0000-000013000000}"/>
    <hyperlink ref="AQ340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E87B-538E-4B43-8892-953682772EF3}">
  <dimension ref="A1"/>
  <sheetViews>
    <sheetView workbookViewId="0">
      <selection activeCell="F27" sqref="F2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7"/>
  <sheetViews>
    <sheetView topLeftCell="A76" workbookViewId="0">
      <selection activeCell="A73" sqref="A73:D117"/>
    </sheetView>
  </sheetViews>
  <sheetFormatPr defaultRowHeight="12.75" x14ac:dyDescent="0.2"/>
  <cols>
    <col min="1" max="1" width="19.7109375" style="46" customWidth="1"/>
    <col min="2" max="2" width="4.42578125" style="17" customWidth="1"/>
    <col min="3" max="3" width="12.7109375" style="4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5" t="s">
        <v>98</v>
      </c>
      <c r="I1" s="47" t="s">
        <v>99</v>
      </c>
      <c r="J1" s="48" t="s">
        <v>100</v>
      </c>
    </row>
    <row r="2" spans="1:16" x14ac:dyDescent="0.2">
      <c r="I2" s="49" t="s">
        <v>101</v>
      </c>
      <c r="J2" s="50" t="s">
        <v>102</v>
      </c>
    </row>
    <row r="3" spans="1:16" x14ac:dyDescent="0.2">
      <c r="A3" s="51" t="s">
        <v>103</v>
      </c>
      <c r="I3" s="49" t="s">
        <v>104</v>
      </c>
      <c r="J3" s="50" t="s">
        <v>105</v>
      </c>
    </row>
    <row r="4" spans="1:16" x14ac:dyDescent="0.2">
      <c r="I4" s="49" t="s">
        <v>106</v>
      </c>
      <c r="J4" s="50" t="s">
        <v>105</v>
      </c>
    </row>
    <row r="5" spans="1:16" ht="13.5" thickBot="1" x14ac:dyDescent="0.25">
      <c r="I5" s="52" t="s">
        <v>57</v>
      </c>
      <c r="J5" s="53" t="s">
        <v>107</v>
      </c>
    </row>
    <row r="10" spans="1:16" ht="13.5" thickBot="1" x14ac:dyDescent="0.25"/>
    <row r="11" spans="1:16" ht="12.75" customHeight="1" thickBot="1" x14ac:dyDescent="0.25">
      <c r="A11" s="46" t="str">
        <f t="shared" ref="A11:A42" si="0">P11</f>
        <v> APJ 140.1494 </v>
      </c>
      <c r="B11" s="9" t="str">
        <f t="shared" ref="B11:B42" si="1">IF(H11=INT(H11),"I","II")</f>
        <v>II</v>
      </c>
      <c r="C11" s="46">
        <f t="shared" ref="C11:C42" si="2">1*G11</f>
        <v>38987.8298</v>
      </c>
      <c r="D11" s="17" t="str">
        <f t="shared" ref="D11:D42" si="3">VLOOKUP(F11,I$1:J$5,2,FALSE)</f>
        <v>vis</v>
      </c>
      <c r="E11" s="54">
        <f>VLOOKUP(C11,'Active 1'!C$21:E$966,3,FALSE)</f>
        <v>1152.5019217565305</v>
      </c>
      <c r="F11" s="9" t="s">
        <v>57</v>
      </c>
      <c r="G11" s="17" t="str">
        <f t="shared" ref="G11:G42" si="4">MID(I11,3,LEN(I11)-3)</f>
        <v>38987.8298</v>
      </c>
      <c r="H11" s="46">
        <f t="shared" ref="H11:H42" si="5">1*K11</f>
        <v>1152.5</v>
      </c>
      <c r="I11" s="55" t="s">
        <v>213</v>
      </c>
      <c r="J11" s="56" t="s">
        <v>214</v>
      </c>
      <c r="K11" s="55">
        <v>1152.5</v>
      </c>
      <c r="L11" s="55" t="s">
        <v>215</v>
      </c>
      <c r="M11" s="56" t="s">
        <v>198</v>
      </c>
      <c r="N11" s="56" t="s">
        <v>199</v>
      </c>
      <c r="O11" s="57" t="s">
        <v>200</v>
      </c>
      <c r="P11" s="57" t="s">
        <v>216</v>
      </c>
    </row>
    <row r="12" spans="1:16" ht="12.75" customHeight="1" thickBot="1" x14ac:dyDescent="0.25">
      <c r="A12" s="46" t="str">
        <f t="shared" si="0"/>
        <v> ORI 109 </v>
      </c>
      <c r="B12" s="9" t="str">
        <f t="shared" si="1"/>
        <v>I</v>
      </c>
      <c r="C12" s="46">
        <f t="shared" si="2"/>
        <v>40063.434000000001</v>
      </c>
      <c r="D12" s="17" t="str">
        <f t="shared" si="3"/>
        <v>vis</v>
      </c>
      <c r="E12" s="54">
        <f>VLOOKUP(C12,'Active 1'!C$21:E$966,3,FALSE)</f>
        <v>1722.9584963171314</v>
      </c>
      <c r="F12" s="9" t="s">
        <v>57</v>
      </c>
      <c r="G12" s="17" t="str">
        <f t="shared" si="4"/>
        <v>40063.434</v>
      </c>
      <c r="H12" s="46">
        <f t="shared" si="5"/>
        <v>1723</v>
      </c>
      <c r="I12" s="55" t="s">
        <v>217</v>
      </c>
      <c r="J12" s="56" t="s">
        <v>218</v>
      </c>
      <c r="K12" s="55">
        <v>1723</v>
      </c>
      <c r="L12" s="55" t="s">
        <v>219</v>
      </c>
      <c r="M12" s="56" t="s">
        <v>121</v>
      </c>
      <c r="N12" s="56"/>
      <c r="O12" s="57" t="s">
        <v>220</v>
      </c>
      <c r="P12" s="57" t="s">
        <v>221</v>
      </c>
    </row>
    <row r="13" spans="1:16" ht="12.75" customHeight="1" thickBot="1" x14ac:dyDescent="0.25">
      <c r="A13" s="46" t="str">
        <f t="shared" si="0"/>
        <v> APJ 140.1494 </v>
      </c>
      <c r="B13" s="9" t="str">
        <f t="shared" si="1"/>
        <v>I</v>
      </c>
      <c r="C13" s="46">
        <f t="shared" si="2"/>
        <v>40385.930999999997</v>
      </c>
      <c r="D13" s="17" t="str">
        <f t="shared" si="3"/>
        <v>vis</v>
      </c>
      <c r="E13" s="54">
        <f>VLOOKUP(C13,'Active 1'!C$21:E$966,3,FALSE)</f>
        <v>1893.9977447005679</v>
      </c>
      <c r="F13" s="9" t="s">
        <v>57</v>
      </c>
      <c r="G13" s="17" t="str">
        <f t="shared" si="4"/>
        <v>40385.931</v>
      </c>
      <c r="H13" s="46">
        <f t="shared" si="5"/>
        <v>1894</v>
      </c>
      <c r="I13" s="55" t="s">
        <v>222</v>
      </c>
      <c r="J13" s="56" t="s">
        <v>223</v>
      </c>
      <c r="K13" s="55">
        <v>1894</v>
      </c>
      <c r="L13" s="55" t="s">
        <v>160</v>
      </c>
      <c r="M13" s="56" t="s">
        <v>198</v>
      </c>
      <c r="N13" s="56" t="s">
        <v>199</v>
      </c>
      <c r="O13" s="57" t="s">
        <v>200</v>
      </c>
      <c r="P13" s="57" t="s">
        <v>216</v>
      </c>
    </row>
    <row r="14" spans="1:16" ht="12.75" customHeight="1" thickBot="1" x14ac:dyDescent="0.25">
      <c r="A14" s="46" t="str">
        <f t="shared" si="0"/>
        <v> APJ 140.1494 </v>
      </c>
      <c r="B14" s="9" t="str">
        <f t="shared" si="1"/>
        <v>I</v>
      </c>
      <c r="C14" s="46">
        <f t="shared" si="2"/>
        <v>40387.817300000002</v>
      </c>
      <c r="D14" s="17" t="str">
        <f t="shared" si="3"/>
        <v>vis</v>
      </c>
      <c r="E14" s="54">
        <f>VLOOKUP(C14,'Active 1'!C$21:E$966,3,FALSE)</f>
        <v>1894.9981612446802</v>
      </c>
      <c r="F14" s="9" t="s">
        <v>57</v>
      </c>
      <c r="G14" s="17" t="str">
        <f t="shared" si="4"/>
        <v>40387.8173</v>
      </c>
      <c r="H14" s="46">
        <f t="shared" si="5"/>
        <v>1895</v>
      </c>
      <c r="I14" s="55" t="s">
        <v>227</v>
      </c>
      <c r="J14" s="56" t="s">
        <v>228</v>
      </c>
      <c r="K14" s="55">
        <v>1895</v>
      </c>
      <c r="L14" s="55" t="s">
        <v>229</v>
      </c>
      <c r="M14" s="56" t="s">
        <v>198</v>
      </c>
      <c r="N14" s="56" t="s">
        <v>199</v>
      </c>
      <c r="O14" s="57" t="s">
        <v>200</v>
      </c>
      <c r="P14" s="57" t="s">
        <v>216</v>
      </c>
    </row>
    <row r="15" spans="1:16" ht="12.75" customHeight="1" thickBot="1" x14ac:dyDescent="0.25">
      <c r="A15" s="46" t="str">
        <f t="shared" si="0"/>
        <v> ORI 116 </v>
      </c>
      <c r="B15" s="9" t="str">
        <f t="shared" si="1"/>
        <v>I</v>
      </c>
      <c r="C15" s="46">
        <f t="shared" si="2"/>
        <v>40542.315999999999</v>
      </c>
      <c r="D15" s="17" t="str">
        <f t="shared" si="3"/>
        <v>vis</v>
      </c>
      <c r="E15" s="54">
        <f>VLOOKUP(C15,'Active 1'!C$21:E$966,3,FALSE)</f>
        <v>1976.9379669613777</v>
      </c>
      <c r="F15" s="9" t="s">
        <v>57</v>
      </c>
      <c r="G15" s="17" t="str">
        <f t="shared" si="4"/>
        <v>40542.316</v>
      </c>
      <c r="H15" s="46">
        <f t="shared" si="5"/>
        <v>1977</v>
      </c>
      <c r="I15" s="55" t="s">
        <v>230</v>
      </c>
      <c r="J15" s="56" t="s">
        <v>231</v>
      </c>
      <c r="K15" s="55">
        <v>1977</v>
      </c>
      <c r="L15" s="55" t="s">
        <v>232</v>
      </c>
      <c r="M15" s="56" t="s">
        <v>121</v>
      </c>
      <c r="N15" s="56"/>
      <c r="O15" s="57" t="s">
        <v>220</v>
      </c>
      <c r="P15" s="57" t="s">
        <v>233</v>
      </c>
    </row>
    <row r="16" spans="1:16" ht="12.75" customHeight="1" thickBot="1" x14ac:dyDescent="0.25">
      <c r="A16" s="46" t="str">
        <f t="shared" si="0"/>
        <v> ORI 119 </v>
      </c>
      <c r="B16" s="9" t="str">
        <f t="shared" si="1"/>
        <v>II</v>
      </c>
      <c r="C16" s="46">
        <f t="shared" si="2"/>
        <v>40720.555999999997</v>
      </c>
      <c r="D16" s="17" t="str">
        <f t="shared" si="3"/>
        <v>vis</v>
      </c>
      <c r="E16" s="54">
        <f>VLOOKUP(C16,'Active 1'!C$21:E$966,3,FALSE)</f>
        <v>2071.4691893661247</v>
      </c>
      <c r="F16" s="9" t="s">
        <v>57</v>
      </c>
      <c r="G16" s="17" t="str">
        <f t="shared" si="4"/>
        <v>40720.556</v>
      </c>
      <c r="H16" s="46">
        <f t="shared" si="5"/>
        <v>2071.5</v>
      </c>
      <c r="I16" s="55" t="s">
        <v>234</v>
      </c>
      <c r="J16" s="56" t="s">
        <v>235</v>
      </c>
      <c r="K16" s="55">
        <v>2071.5</v>
      </c>
      <c r="L16" s="55" t="s">
        <v>236</v>
      </c>
      <c r="M16" s="56" t="s">
        <v>121</v>
      </c>
      <c r="N16" s="56"/>
      <c r="O16" s="57" t="s">
        <v>220</v>
      </c>
      <c r="P16" s="57" t="s">
        <v>237</v>
      </c>
    </row>
    <row r="17" spans="1:16" ht="12.75" customHeight="1" thickBot="1" x14ac:dyDescent="0.25">
      <c r="A17" s="46" t="str">
        <f t="shared" si="0"/>
        <v> APJ 140.1494 </v>
      </c>
      <c r="B17" s="9" t="str">
        <f t="shared" si="1"/>
        <v>II</v>
      </c>
      <c r="C17" s="46">
        <f t="shared" si="2"/>
        <v>41129.769800000002</v>
      </c>
      <c r="D17" s="17" t="str">
        <f t="shared" si="3"/>
        <v>vis</v>
      </c>
      <c r="E17" s="54">
        <f>VLOOKUP(C17,'Active 1'!C$21:E$966,3,FALSE)</f>
        <v>2288.4994897414203</v>
      </c>
      <c r="F17" s="9" t="s">
        <v>57</v>
      </c>
      <c r="G17" s="17" t="str">
        <f t="shared" si="4"/>
        <v>41129.7698</v>
      </c>
      <c r="H17" s="46">
        <f t="shared" si="5"/>
        <v>2288.5</v>
      </c>
      <c r="I17" s="55" t="s">
        <v>238</v>
      </c>
      <c r="J17" s="56" t="s">
        <v>239</v>
      </c>
      <c r="K17" s="55">
        <v>2288.5</v>
      </c>
      <c r="L17" s="55" t="s">
        <v>240</v>
      </c>
      <c r="M17" s="56" t="s">
        <v>198</v>
      </c>
      <c r="N17" s="56" t="s">
        <v>199</v>
      </c>
      <c r="O17" s="57" t="s">
        <v>200</v>
      </c>
      <c r="P17" s="57" t="s">
        <v>216</v>
      </c>
    </row>
    <row r="18" spans="1:16" ht="12.75" customHeight="1" thickBot="1" x14ac:dyDescent="0.25">
      <c r="A18" s="46" t="str">
        <f t="shared" si="0"/>
        <v> BBS 23 </v>
      </c>
      <c r="B18" s="9" t="str">
        <f t="shared" si="1"/>
        <v>I</v>
      </c>
      <c r="C18" s="46">
        <f t="shared" si="2"/>
        <v>42616.36</v>
      </c>
      <c r="D18" s="17" t="str">
        <f t="shared" si="3"/>
        <v>vis</v>
      </c>
      <c r="E18" s="54">
        <f>VLOOKUP(C18,'Active 1'!C$21:E$966,3,FALSE)</f>
        <v>3076.9262672376003</v>
      </c>
      <c r="F18" s="9" t="s">
        <v>57</v>
      </c>
      <c r="G18" s="17" t="str">
        <f t="shared" si="4"/>
        <v>42616.360</v>
      </c>
      <c r="H18" s="46">
        <f t="shared" si="5"/>
        <v>3077</v>
      </c>
      <c r="I18" s="55" t="s">
        <v>241</v>
      </c>
      <c r="J18" s="56" t="s">
        <v>242</v>
      </c>
      <c r="K18" s="55">
        <v>3077</v>
      </c>
      <c r="L18" s="55" t="s">
        <v>243</v>
      </c>
      <c r="M18" s="56" t="s">
        <v>121</v>
      </c>
      <c r="N18" s="56"/>
      <c r="O18" s="57" t="s">
        <v>220</v>
      </c>
      <c r="P18" s="57" t="s">
        <v>244</v>
      </c>
    </row>
    <row r="19" spans="1:16" ht="12.75" customHeight="1" thickBot="1" x14ac:dyDescent="0.25">
      <c r="A19" s="46" t="str">
        <f t="shared" si="0"/>
        <v> BAC 31.295 </v>
      </c>
      <c r="B19" s="9" t="str">
        <f t="shared" si="1"/>
        <v>II</v>
      </c>
      <c r="C19" s="46">
        <f t="shared" si="2"/>
        <v>42651.384400000003</v>
      </c>
      <c r="D19" s="17" t="str">
        <f t="shared" si="3"/>
        <v>vis</v>
      </c>
      <c r="E19" s="54">
        <f>VLOOKUP(C19,'Active 1'!C$21:E$966,3,FALSE)</f>
        <v>3095.5017797263404</v>
      </c>
      <c r="F19" s="9" t="s">
        <v>57</v>
      </c>
      <c r="G19" s="17" t="str">
        <f t="shared" si="4"/>
        <v>42651.3844</v>
      </c>
      <c r="H19" s="46">
        <f t="shared" si="5"/>
        <v>3095.5</v>
      </c>
      <c r="I19" s="55" t="s">
        <v>245</v>
      </c>
      <c r="J19" s="56" t="s">
        <v>246</v>
      </c>
      <c r="K19" s="55">
        <v>3095.5</v>
      </c>
      <c r="L19" s="55" t="s">
        <v>247</v>
      </c>
      <c r="M19" s="56" t="s">
        <v>198</v>
      </c>
      <c r="N19" s="56" t="s">
        <v>199</v>
      </c>
      <c r="O19" s="57" t="s">
        <v>248</v>
      </c>
      <c r="P19" s="57" t="s">
        <v>249</v>
      </c>
    </row>
    <row r="20" spans="1:16" ht="12.75" customHeight="1" thickBot="1" x14ac:dyDescent="0.25">
      <c r="A20" s="46" t="str">
        <f t="shared" si="0"/>
        <v> BAC 42.225 </v>
      </c>
      <c r="B20" s="9" t="str">
        <f t="shared" si="1"/>
        <v>I</v>
      </c>
      <c r="C20" s="46">
        <f t="shared" si="2"/>
        <v>42961.542399999998</v>
      </c>
      <c r="D20" s="17" t="str">
        <f t="shared" si="3"/>
        <v>vis</v>
      </c>
      <c r="E20" s="54">
        <f>VLOOKUP(C20,'Active 1'!C$21:E$966,3,FALSE)</f>
        <v>3259.9969260381199</v>
      </c>
      <c r="F20" s="9" t="s">
        <v>57</v>
      </c>
      <c r="G20" s="17" t="str">
        <f t="shared" si="4"/>
        <v>42961.5424</v>
      </c>
      <c r="H20" s="46">
        <f t="shared" si="5"/>
        <v>3260</v>
      </c>
      <c r="I20" s="55" t="s">
        <v>254</v>
      </c>
      <c r="J20" s="56" t="s">
        <v>255</v>
      </c>
      <c r="K20" s="55">
        <v>3260</v>
      </c>
      <c r="L20" s="55" t="s">
        <v>256</v>
      </c>
      <c r="M20" s="56" t="s">
        <v>198</v>
      </c>
      <c r="N20" s="56" t="s">
        <v>199</v>
      </c>
      <c r="O20" s="57" t="s">
        <v>252</v>
      </c>
      <c r="P20" s="57" t="s">
        <v>253</v>
      </c>
    </row>
    <row r="21" spans="1:16" ht="12.75" customHeight="1" thickBot="1" x14ac:dyDescent="0.25">
      <c r="A21" s="46" t="str">
        <f t="shared" si="0"/>
        <v> BAAS 11.439 </v>
      </c>
      <c r="B21" s="9" t="str">
        <f t="shared" si="1"/>
        <v>I</v>
      </c>
      <c r="C21" s="46">
        <f t="shared" si="2"/>
        <v>43366.933299999997</v>
      </c>
      <c r="D21" s="17" t="str">
        <f t="shared" si="3"/>
        <v>vis</v>
      </c>
      <c r="E21" s="54">
        <f>VLOOKUP(C21,'Active 1'!C$21:E$966,3,FALSE)</f>
        <v>3474.9997162578288</v>
      </c>
      <c r="F21" s="9" t="s">
        <v>57</v>
      </c>
      <c r="G21" s="17" t="str">
        <f t="shared" si="4"/>
        <v>43366.9333</v>
      </c>
      <c r="H21" s="46">
        <f t="shared" si="5"/>
        <v>3475</v>
      </c>
      <c r="I21" s="55" t="s">
        <v>257</v>
      </c>
      <c r="J21" s="56" t="s">
        <v>258</v>
      </c>
      <c r="K21" s="55">
        <v>3475</v>
      </c>
      <c r="L21" s="55" t="s">
        <v>259</v>
      </c>
      <c r="M21" s="56" t="s">
        <v>198</v>
      </c>
      <c r="N21" s="56" t="s">
        <v>199</v>
      </c>
      <c r="O21" s="57" t="s">
        <v>252</v>
      </c>
      <c r="P21" s="57" t="s">
        <v>260</v>
      </c>
    </row>
    <row r="22" spans="1:16" ht="12.75" customHeight="1" thickBot="1" x14ac:dyDescent="0.25">
      <c r="A22" s="46" t="str">
        <f t="shared" si="0"/>
        <v> BBS 38 </v>
      </c>
      <c r="B22" s="9" t="str">
        <f t="shared" si="1"/>
        <v>I</v>
      </c>
      <c r="C22" s="46">
        <f t="shared" si="2"/>
        <v>43719.415999999997</v>
      </c>
      <c r="D22" s="17" t="str">
        <f t="shared" si="3"/>
        <v>vis</v>
      </c>
      <c r="E22" s="54">
        <f>VLOOKUP(C22,'Active 1'!C$21:E$966,3,FALSE)</f>
        <v>3661.9421562686357</v>
      </c>
      <c r="F22" s="9" t="s">
        <v>57</v>
      </c>
      <c r="G22" s="17" t="str">
        <f t="shared" si="4"/>
        <v>43719.416</v>
      </c>
      <c r="H22" s="46">
        <f t="shared" si="5"/>
        <v>3662</v>
      </c>
      <c r="I22" s="55" t="s">
        <v>261</v>
      </c>
      <c r="J22" s="56" t="s">
        <v>262</v>
      </c>
      <c r="K22" s="55">
        <v>3662</v>
      </c>
      <c r="L22" s="55" t="s">
        <v>263</v>
      </c>
      <c r="M22" s="56" t="s">
        <v>121</v>
      </c>
      <c r="N22" s="56"/>
      <c r="O22" s="57" t="s">
        <v>264</v>
      </c>
      <c r="P22" s="57" t="s">
        <v>265</v>
      </c>
    </row>
    <row r="23" spans="1:16" ht="12.75" customHeight="1" thickBot="1" x14ac:dyDescent="0.25">
      <c r="A23" s="46" t="str">
        <f t="shared" si="0"/>
        <v> BBS 40 </v>
      </c>
      <c r="B23" s="9" t="str">
        <f t="shared" si="1"/>
        <v>I</v>
      </c>
      <c r="C23" s="46">
        <f t="shared" si="2"/>
        <v>43836.275999999998</v>
      </c>
      <c r="D23" s="17" t="str">
        <f t="shared" si="3"/>
        <v>vis</v>
      </c>
      <c r="E23" s="54">
        <f>VLOOKUP(C23,'Active 1'!C$21:E$966,3,FALSE)</f>
        <v>3723.919931460618</v>
      </c>
      <c r="F23" s="9" t="s">
        <v>57</v>
      </c>
      <c r="G23" s="17" t="str">
        <f t="shared" si="4"/>
        <v>43836.276</v>
      </c>
      <c r="H23" s="46">
        <f t="shared" si="5"/>
        <v>3724</v>
      </c>
      <c r="I23" s="55" t="s">
        <v>266</v>
      </c>
      <c r="J23" s="56" t="s">
        <v>267</v>
      </c>
      <c r="K23" s="55">
        <v>3724</v>
      </c>
      <c r="L23" s="55" t="s">
        <v>268</v>
      </c>
      <c r="M23" s="56" t="s">
        <v>121</v>
      </c>
      <c r="N23" s="56"/>
      <c r="O23" s="57" t="s">
        <v>264</v>
      </c>
      <c r="P23" s="57" t="s">
        <v>269</v>
      </c>
    </row>
    <row r="24" spans="1:16" ht="12.75" customHeight="1" thickBot="1" x14ac:dyDescent="0.25">
      <c r="A24" s="46" t="str">
        <f t="shared" si="0"/>
        <v> BBS 49 </v>
      </c>
      <c r="B24" s="9" t="str">
        <f t="shared" si="1"/>
        <v>I</v>
      </c>
      <c r="C24" s="46">
        <f t="shared" si="2"/>
        <v>44445.445</v>
      </c>
      <c r="D24" s="17" t="str">
        <f t="shared" si="3"/>
        <v>vis</v>
      </c>
      <c r="E24" s="54">
        <f>VLOOKUP(C24,'Active 1'!C$21:E$966,3,FALSE)</f>
        <v>4046.9983101695398</v>
      </c>
      <c r="F24" s="9" t="s">
        <v>57</v>
      </c>
      <c r="G24" s="17" t="str">
        <f t="shared" si="4"/>
        <v>44445.4450</v>
      </c>
      <c r="H24" s="46">
        <f t="shared" si="5"/>
        <v>4047</v>
      </c>
      <c r="I24" s="55" t="s">
        <v>270</v>
      </c>
      <c r="J24" s="56" t="s">
        <v>271</v>
      </c>
      <c r="K24" s="55">
        <v>4047</v>
      </c>
      <c r="L24" s="55" t="s">
        <v>272</v>
      </c>
      <c r="M24" s="56" t="s">
        <v>198</v>
      </c>
      <c r="N24" s="56" t="s">
        <v>199</v>
      </c>
      <c r="O24" s="57" t="s">
        <v>220</v>
      </c>
      <c r="P24" s="57" t="s">
        <v>273</v>
      </c>
    </row>
    <row r="25" spans="1:16" ht="12.75" customHeight="1" thickBot="1" x14ac:dyDescent="0.25">
      <c r="A25" s="46" t="str">
        <f t="shared" si="0"/>
        <v>BAVM 32 </v>
      </c>
      <c r="B25" s="9" t="str">
        <f t="shared" si="1"/>
        <v>I</v>
      </c>
      <c r="C25" s="46">
        <f t="shared" si="2"/>
        <v>44490.483999999997</v>
      </c>
      <c r="D25" s="17" t="str">
        <f t="shared" si="3"/>
        <v>vis</v>
      </c>
      <c r="E25" s="54">
        <f>VLOOKUP(C25,'Active 1'!C$21:E$966,3,FALSE)</f>
        <v>4070.8851578237545</v>
      </c>
      <c r="F25" s="9" t="s">
        <v>57</v>
      </c>
      <c r="G25" s="17" t="str">
        <f t="shared" si="4"/>
        <v>44490.484</v>
      </c>
      <c r="H25" s="46">
        <f t="shared" si="5"/>
        <v>4071</v>
      </c>
      <c r="I25" s="55" t="s">
        <v>274</v>
      </c>
      <c r="J25" s="56" t="s">
        <v>275</v>
      </c>
      <c r="K25" s="55">
        <v>4071</v>
      </c>
      <c r="L25" s="55" t="s">
        <v>276</v>
      </c>
      <c r="M25" s="56" t="s">
        <v>121</v>
      </c>
      <c r="N25" s="56"/>
      <c r="O25" s="57" t="s">
        <v>277</v>
      </c>
      <c r="P25" s="58" t="s">
        <v>278</v>
      </c>
    </row>
    <row r="26" spans="1:16" ht="12.75" customHeight="1" thickBot="1" x14ac:dyDescent="0.25">
      <c r="A26" s="46" t="str">
        <f t="shared" si="0"/>
        <v> BBS 55 </v>
      </c>
      <c r="B26" s="9" t="str">
        <f t="shared" si="1"/>
        <v>II</v>
      </c>
      <c r="C26" s="46">
        <f t="shared" si="2"/>
        <v>44757.493000000002</v>
      </c>
      <c r="D26" s="17" t="str">
        <f t="shared" si="3"/>
        <v>vis</v>
      </c>
      <c r="E26" s="54">
        <f>VLOOKUP(C26,'Active 1'!C$21:E$966,3,FALSE)</f>
        <v>4212.4958353544434</v>
      </c>
      <c r="F26" s="9" t="s">
        <v>57</v>
      </c>
      <c r="G26" s="17" t="str">
        <f t="shared" si="4"/>
        <v>44757.493</v>
      </c>
      <c r="H26" s="46">
        <f t="shared" si="5"/>
        <v>4212.5</v>
      </c>
      <c r="I26" s="55" t="s">
        <v>279</v>
      </c>
      <c r="J26" s="56" t="s">
        <v>280</v>
      </c>
      <c r="K26" s="55">
        <v>4212.5</v>
      </c>
      <c r="L26" s="55" t="s">
        <v>281</v>
      </c>
      <c r="M26" s="56" t="s">
        <v>198</v>
      </c>
      <c r="N26" s="56" t="s">
        <v>199</v>
      </c>
      <c r="O26" s="57" t="s">
        <v>220</v>
      </c>
      <c r="P26" s="57" t="s">
        <v>282</v>
      </c>
    </row>
    <row r="27" spans="1:16" ht="12.75" customHeight="1" thickBot="1" x14ac:dyDescent="0.25">
      <c r="A27" s="46" t="str">
        <f t="shared" si="0"/>
        <v> BBS 56 </v>
      </c>
      <c r="B27" s="9" t="str">
        <f t="shared" si="1"/>
        <v>II</v>
      </c>
      <c r="C27" s="46">
        <f t="shared" si="2"/>
        <v>44842.353799999997</v>
      </c>
      <c r="D27" s="17" t="str">
        <f t="shared" si="3"/>
        <v>vis</v>
      </c>
      <c r="E27" s="54">
        <f>VLOOKUP(C27,'Active 1'!C$21:E$966,3,FALSE)</f>
        <v>4257.5025406857067</v>
      </c>
      <c r="F27" s="9" t="s">
        <v>57</v>
      </c>
      <c r="G27" s="17" t="str">
        <f t="shared" si="4"/>
        <v>44842.3538</v>
      </c>
      <c r="H27" s="46">
        <f t="shared" si="5"/>
        <v>4257.5</v>
      </c>
      <c r="I27" s="55" t="s">
        <v>283</v>
      </c>
      <c r="J27" s="56" t="s">
        <v>284</v>
      </c>
      <c r="K27" s="55">
        <v>4257.5</v>
      </c>
      <c r="L27" s="55" t="s">
        <v>285</v>
      </c>
      <c r="M27" s="56" t="s">
        <v>198</v>
      </c>
      <c r="N27" s="56" t="s">
        <v>199</v>
      </c>
      <c r="O27" s="57" t="s">
        <v>220</v>
      </c>
      <c r="P27" s="57" t="s">
        <v>286</v>
      </c>
    </row>
    <row r="28" spans="1:16" ht="12.75" customHeight="1" thickBot="1" x14ac:dyDescent="0.25">
      <c r="A28" s="46" t="str">
        <f t="shared" si="0"/>
        <v>IBVS 2942 </v>
      </c>
      <c r="B28" s="9" t="str">
        <f t="shared" si="1"/>
        <v>II</v>
      </c>
      <c r="C28" s="46">
        <f t="shared" si="2"/>
        <v>45598.442600000002</v>
      </c>
      <c r="D28" s="17" t="str">
        <f t="shared" si="3"/>
        <v>vis</v>
      </c>
      <c r="E28" s="54">
        <f>VLOOKUP(C28,'Active 1'!C$21:E$966,3,FALSE)</f>
        <v>4658.5011858301168</v>
      </c>
      <c r="F28" s="9" t="s">
        <v>57</v>
      </c>
      <c r="G28" s="17" t="str">
        <f t="shared" si="4"/>
        <v>45598.4426</v>
      </c>
      <c r="H28" s="46">
        <f t="shared" si="5"/>
        <v>4658.5</v>
      </c>
      <c r="I28" s="55" t="s">
        <v>287</v>
      </c>
      <c r="J28" s="56" t="s">
        <v>288</v>
      </c>
      <c r="K28" s="55">
        <v>4658.5</v>
      </c>
      <c r="L28" s="55" t="s">
        <v>289</v>
      </c>
      <c r="M28" s="56" t="s">
        <v>198</v>
      </c>
      <c r="N28" s="56" t="s">
        <v>199</v>
      </c>
      <c r="O28" s="57" t="s">
        <v>290</v>
      </c>
      <c r="P28" s="58" t="s">
        <v>291</v>
      </c>
    </row>
    <row r="29" spans="1:16" ht="12.75" customHeight="1" thickBot="1" x14ac:dyDescent="0.25">
      <c r="A29" s="46" t="str">
        <f t="shared" si="0"/>
        <v>IBVS 2942 </v>
      </c>
      <c r="B29" s="9" t="str">
        <f t="shared" si="1"/>
        <v>I</v>
      </c>
      <c r="C29" s="46">
        <f t="shared" si="2"/>
        <v>46274.397100000002</v>
      </c>
      <c r="D29" s="17" t="str">
        <f t="shared" si="3"/>
        <v>vis</v>
      </c>
      <c r="E29" s="54">
        <f>VLOOKUP(C29,'Active 1'!C$21:E$966,3,FALSE)</f>
        <v>5016.9998683648473</v>
      </c>
      <c r="F29" s="9" t="s">
        <v>57</v>
      </c>
      <c r="G29" s="17" t="str">
        <f t="shared" si="4"/>
        <v>46274.3971</v>
      </c>
      <c r="H29" s="46">
        <f t="shared" si="5"/>
        <v>5017</v>
      </c>
      <c r="I29" s="55" t="s">
        <v>292</v>
      </c>
      <c r="J29" s="56" t="s">
        <v>293</v>
      </c>
      <c r="K29" s="55">
        <v>5017</v>
      </c>
      <c r="L29" s="55" t="s">
        <v>294</v>
      </c>
      <c r="M29" s="56" t="s">
        <v>198</v>
      </c>
      <c r="N29" s="56" t="s">
        <v>199</v>
      </c>
      <c r="O29" s="57" t="s">
        <v>295</v>
      </c>
      <c r="P29" s="58" t="s">
        <v>291</v>
      </c>
    </row>
    <row r="30" spans="1:16" ht="12.75" customHeight="1" thickBot="1" x14ac:dyDescent="0.25">
      <c r="A30" s="46" t="str">
        <f t="shared" si="0"/>
        <v>IBVS 2942 </v>
      </c>
      <c r="B30" s="9" t="str">
        <f t="shared" si="1"/>
        <v>I</v>
      </c>
      <c r="C30" s="46">
        <f t="shared" si="2"/>
        <v>46325.308700000001</v>
      </c>
      <c r="D30" s="17" t="str">
        <f t="shared" si="3"/>
        <v>vis</v>
      </c>
      <c r="E30" s="54">
        <f>VLOOKUP(C30,'Active 1'!C$21:E$966,3,FALSE)</f>
        <v>5044.0013034107496</v>
      </c>
      <c r="F30" s="9" t="s">
        <v>57</v>
      </c>
      <c r="G30" s="17" t="str">
        <f t="shared" si="4"/>
        <v>46325.3087</v>
      </c>
      <c r="H30" s="46">
        <f t="shared" si="5"/>
        <v>5044</v>
      </c>
      <c r="I30" s="55" t="s">
        <v>296</v>
      </c>
      <c r="J30" s="56" t="s">
        <v>297</v>
      </c>
      <c r="K30" s="55">
        <v>5044</v>
      </c>
      <c r="L30" s="55" t="s">
        <v>298</v>
      </c>
      <c r="M30" s="56" t="s">
        <v>198</v>
      </c>
      <c r="N30" s="56" t="s">
        <v>199</v>
      </c>
      <c r="O30" s="57" t="s">
        <v>295</v>
      </c>
      <c r="P30" s="58" t="s">
        <v>291</v>
      </c>
    </row>
    <row r="31" spans="1:16" ht="12.75" customHeight="1" thickBot="1" x14ac:dyDescent="0.25">
      <c r="A31" s="46" t="str">
        <f t="shared" si="0"/>
        <v>IBVS 2942 </v>
      </c>
      <c r="B31" s="9" t="str">
        <f t="shared" si="1"/>
        <v>I</v>
      </c>
      <c r="C31" s="46">
        <f t="shared" si="2"/>
        <v>46668.478199999998</v>
      </c>
      <c r="D31" s="17" t="str">
        <f t="shared" si="3"/>
        <v>vis</v>
      </c>
      <c r="E31" s="54">
        <f>VLOOKUP(C31,'Active 1'!C$21:E$966,3,FALSE)</f>
        <v>5226.0044021934355</v>
      </c>
      <c r="F31" s="9" t="s">
        <v>57</v>
      </c>
      <c r="G31" s="17" t="str">
        <f t="shared" si="4"/>
        <v>46668.4782</v>
      </c>
      <c r="H31" s="46">
        <f t="shared" si="5"/>
        <v>5226</v>
      </c>
      <c r="I31" s="55" t="s">
        <v>299</v>
      </c>
      <c r="J31" s="56" t="s">
        <v>300</v>
      </c>
      <c r="K31" s="55">
        <v>5226</v>
      </c>
      <c r="L31" s="55" t="s">
        <v>301</v>
      </c>
      <c r="M31" s="56" t="s">
        <v>198</v>
      </c>
      <c r="N31" s="56" t="s">
        <v>199</v>
      </c>
      <c r="O31" s="57" t="s">
        <v>290</v>
      </c>
      <c r="P31" s="58" t="s">
        <v>291</v>
      </c>
    </row>
    <row r="32" spans="1:16" ht="12.75" customHeight="1" thickBot="1" x14ac:dyDescent="0.25">
      <c r="A32" s="46" t="str">
        <f t="shared" si="0"/>
        <v> BAC 42.225 </v>
      </c>
      <c r="B32" s="9" t="str">
        <f t="shared" si="1"/>
        <v>I</v>
      </c>
      <c r="C32" s="46">
        <f t="shared" si="2"/>
        <v>47030.492200000001</v>
      </c>
      <c r="D32" s="17" t="str">
        <f t="shared" si="3"/>
        <v>vis</v>
      </c>
      <c r="E32" s="54">
        <f>VLOOKUP(C32,'Active 1'!C$21:E$966,3,FALSE)</f>
        <v>5418.0018547721647</v>
      </c>
      <c r="F32" s="9" t="s">
        <v>57</v>
      </c>
      <c r="G32" s="17" t="str">
        <f t="shared" si="4"/>
        <v>47030.4922</v>
      </c>
      <c r="H32" s="46">
        <f t="shared" si="5"/>
        <v>5418</v>
      </c>
      <c r="I32" s="55" t="s">
        <v>302</v>
      </c>
      <c r="J32" s="56" t="s">
        <v>303</v>
      </c>
      <c r="K32" s="55">
        <v>5418</v>
      </c>
      <c r="L32" s="55" t="s">
        <v>304</v>
      </c>
      <c r="M32" s="56" t="s">
        <v>198</v>
      </c>
      <c r="N32" s="56" t="s">
        <v>199</v>
      </c>
      <c r="O32" s="57" t="s">
        <v>305</v>
      </c>
      <c r="P32" s="57" t="s">
        <v>253</v>
      </c>
    </row>
    <row r="33" spans="1:16" ht="12.75" customHeight="1" thickBot="1" x14ac:dyDescent="0.25">
      <c r="A33" s="46" t="str">
        <f t="shared" si="0"/>
        <v> BAC 42.225 </v>
      </c>
      <c r="B33" s="9" t="str">
        <f t="shared" si="1"/>
        <v>II</v>
      </c>
      <c r="C33" s="46">
        <f t="shared" si="2"/>
        <v>47099.314100000003</v>
      </c>
      <c r="D33" s="17" t="str">
        <f t="shared" si="3"/>
        <v>vis</v>
      </c>
      <c r="E33" s="54">
        <f>VLOOKUP(C33,'Active 1'!C$21:E$966,3,FALSE)</f>
        <v>5454.5021820568236</v>
      </c>
      <c r="F33" s="9" t="s">
        <v>57</v>
      </c>
      <c r="G33" s="17" t="str">
        <f t="shared" si="4"/>
        <v>47099.3141</v>
      </c>
      <c r="H33" s="46">
        <f t="shared" si="5"/>
        <v>5454.5</v>
      </c>
      <c r="I33" s="55" t="s">
        <v>306</v>
      </c>
      <c r="J33" s="56" t="s">
        <v>307</v>
      </c>
      <c r="K33" s="55">
        <v>5454.5</v>
      </c>
      <c r="L33" s="55" t="s">
        <v>308</v>
      </c>
      <c r="M33" s="56" t="s">
        <v>198</v>
      </c>
      <c r="N33" s="56" t="s">
        <v>199</v>
      </c>
      <c r="O33" s="57" t="s">
        <v>305</v>
      </c>
      <c r="P33" s="57" t="s">
        <v>253</v>
      </c>
    </row>
    <row r="34" spans="1:16" ht="12.75" customHeight="1" thickBot="1" x14ac:dyDescent="0.25">
      <c r="A34" s="46" t="str">
        <f t="shared" si="0"/>
        <v> BBS 89 </v>
      </c>
      <c r="B34" s="9" t="str">
        <f t="shared" si="1"/>
        <v>I</v>
      </c>
      <c r="C34" s="46">
        <f t="shared" si="2"/>
        <v>47362.37</v>
      </c>
      <c r="D34" s="17" t="str">
        <f t="shared" si="3"/>
        <v>vis</v>
      </c>
      <c r="E34" s="54">
        <f>VLOOKUP(C34,'Active 1'!C$21:E$966,3,FALSE)</f>
        <v>5594.0162966651114</v>
      </c>
      <c r="F34" s="9" t="s">
        <v>57</v>
      </c>
      <c r="G34" s="17" t="str">
        <f t="shared" si="4"/>
        <v>47362.370</v>
      </c>
      <c r="H34" s="46">
        <f t="shared" si="5"/>
        <v>5594</v>
      </c>
      <c r="I34" s="55" t="s">
        <v>309</v>
      </c>
      <c r="J34" s="56" t="s">
        <v>310</v>
      </c>
      <c r="K34" s="55">
        <v>5594</v>
      </c>
      <c r="L34" s="55" t="s">
        <v>311</v>
      </c>
      <c r="M34" s="56" t="s">
        <v>121</v>
      </c>
      <c r="N34" s="56"/>
      <c r="O34" s="57" t="s">
        <v>312</v>
      </c>
      <c r="P34" s="57" t="s">
        <v>313</v>
      </c>
    </row>
    <row r="35" spans="1:16" ht="12.75" customHeight="1" thickBot="1" x14ac:dyDescent="0.25">
      <c r="A35" s="46" t="str">
        <f t="shared" si="0"/>
        <v> BBS 89 </v>
      </c>
      <c r="B35" s="9" t="str">
        <f t="shared" si="1"/>
        <v>I</v>
      </c>
      <c r="C35" s="46">
        <f t="shared" si="2"/>
        <v>47426.462</v>
      </c>
      <c r="D35" s="17" t="str">
        <f t="shared" si="3"/>
        <v>vis</v>
      </c>
      <c r="E35" s="54">
        <f>VLOOKUP(C35,'Active 1'!C$21:E$966,3,FALSE)</f>
        <v>5628.0080780069247</v>
      </c>
      <c r="F35" s="9" t="s">
        <v>57</v>
      </c>
      <c r="G35" s="17" t="str">
        <f t="shared" si="4"/>
        <v>47426.462</v>
      </c>
      <c r="H35" s="46">
        <f t="shared" si="5"/>
        <v>5628</v>
      </c>
      <c r="I35" s="55" t="s">
        <v>314</v>
      </c>
      <c r="J35" s="56" t="s">
        <v>315</v>
      </c>
      <c r="K35" s="55">
        <v>5628</v>
      </c>
      <c r="L35" s="55" t="s">
        <v>316</v>
      </c>
      <c r="M35" s="56" t="s">
        <v>121</v>
      </c>
      <c r="N35" s="56"/>
      <c r="O35" s="57" t="s">
        <v>264</v>
      </c>
      <c r="P35" s="57" t="s">
        <v>313</v>
      </c>
    </row>
    <row r="36" spans="1:16" ht="12.75" customHeight="1" thickBot="1" x14ac:dyDescent="0.25">
      <c r="A36" s="46" t="str">
        <f t="shared" si="0"/>
        <v> BAC 42.225 </v>
      </c>
      <c r="B36" s="9" t="str">
        <f t="shared" si="1"/>
        <v>II</v>
      </c>
      <c r="C36" s="46">
        <f t="shared" si="2"/>
        <v>47444.374400000001</v>
      </c>
      <c r="D36" s="17" t="str">
        <f t="shared" si="3"/>
        <v>vis</v>
      </c>
      <c r="E36" s="54">
        <f>VLOOKUP(C36,'Active 1'!C$21:E$966,3,FALSE)</f>
        <v>5637.5080839999846</v>
      </c>
      <c r="F36" s="9" t="s">
        <v>57</v>
      </c>
      <c r="G36" s="17" t="str">
        <f t="shared" si="4"/>
        <v>47444.3744</v>
      </c>
      <c r="H36" s="46">
        <f t="shared" si="5"/>
        <v>5637.5</v>
      </c>
      <c r="I36" s="55" t="s">
        <v>317</v>
      </c>
      <c r="J36" s="56" t="s">
        <v>318</v>
      </c>
      <c r="K36" s="55">
        <v>5637.5</v>
      </c>
      <c r="L36" s="55" t="s">
        <v>319</v>
      </c>
      <c r="M36" s="56" t="s">
        <v>198</v>
      </c>
      <c r="N36" s="56" t="s">
        <v>199</v>
      </c>
      <c r="O36" s="57" t="s">
        <v>305</v>
      </c>
      <c r="P36" s="57" t="s">
        <v>253</v>
      </c>
    </row>
    <row r="37" spans="1:16" ht="12.75" customHeight="1" thickBot="1" x14ac:dyDescent="0.25">
      <c r="A37" s="46" t="str">
        <f t="shared" si="0"/>
        <v> BBS 90 </v>
      </c>
      <c r="B37" s="9" t="str">
        <f t="shared" si="1"/>
        <v>II</v>
      </c>
      <c r="C37" s="46">
        <f t="shared" si="2"/>
        <v>47461.326999999997</v>
      </c>
      <c r="D37" s="17" t="str">
        <f t="shared" si="3"/>
        <v>vis</v>
      </c>
      <c r="E37" s="54">
        <f>VLOOKUP(C37,'Active 1'!C$21:E$966,3,FALSE)</f>
        <v>5646.4990512404383</v>
      </c>
      <c r="F37" s="9" t="s">
        <v>57</v>
      </c>
      <c r="G37" s="17" t="str">
        <f t="shared" si="4"/>
        <v>47461.327</v>
      </c>
      <c r="H37" s="46">
        <f t="shared" si="5"/>
        <v>5646.5</v>
      </c>
      <c r="I37" s="55" t="s">
        <v>320</v>
      </c>
      <c r="J37" s="56" t="s">
        <v>321</v>
      </c>
      <c r="K37" s="55">
        <v>5646.5</v>
      </c>
      <c r="L37" s="55" t="s">
        <v>177</v>
      </c>
      <c r="M37" s="56" t="s">
        <v>121</v>
      </c>
      <c r="N37" s="56"/>
      <c r="O37" s="57" t="s">
        <v>264</v>
      </c>
      <c r="P37" s="57" t="s">
        <v>322</v>
      </c>
    </row>
    <row r="38" spans="1:16" ht="12.75" customHeight="1" thickBot="1" x14ac:dyDescent="0.25">
      <c r="A38" s="46" t="str">
        <f t="shared" si="0"/>
        <v> BBS 92 </v>
      </c>
      <c r="B38" s="9" t="str">
        <f t="shared" si="1"/>
        <v>II</v>
      </c>
      <c r="C38" s="46">
        <f t="shared" si="2"/>
        <v>47757.392</v>
      </c>
      <c r="D38" s="17" t="str">
        <f t="shared" si="3"/>
        <v>vis</v>
      </c>
      <c r="E38" s="54">
        <f>VLOOKUP(C38,'Active 1'!C$21:E$966,3,FALSE)</f>
        <v>5803.519845457572</v>
      </c>
      <c r="F38" s="9" t="s">
        <v>57</v>
      </c>
      <c r="G38" s="17" t="str">
        <f t="shared" si="4"/>
        <v>47757.392</v>
      </c>
      <c r="H38" s="46">
        <f t="shared" si="5"/>
        <v>5803.5</v>
      </c>
      <c r="I38" s="55" t="s">
        <v>323</v>
      </c>
      <c r="J38" s="56" t="s">
        <v>324</v>
      </c>
      <c r="K38" s="55">
        <v>5803.5</v>
      </c>
      <c r="L38" s="55" t="s">
        <v>325</v>
      </c>
      <c r="M38" s="56" t="s">
        <v>121</v>
      </c>
      <c r="N38" s="56"/>
      <c r="O38" s="57" t="s">
        <v>264</v>
      </c>
      <c r="P38" s="57" t="s">
        <v>326</v>
      </c>
    </row>
    <row r="39" spans="1:16" ht="12.75" customHeight="1" thickBot="1" x14ac:dyDescent="0.25">
      <c r="A39" s="46" t="str">
        <f t="shared" si="0"/>
        <v> BBS 93 </v>
      </c>
      <c r="B39" s="9" t="str">
        <f t="shared" si="1"/>
        <v>II</v>
      </c>
      <c r="C39" s="46">
        <f t="shared" si="2"/>
        <v>47823.366000000002</v>
      </c>
      <c r="D39" s="17" t="str">
        <f t="shared" si="3"/>
        <v>vis</v>
      </c>
      <c r="E39" s="54">
        <f>VLOOKUP(C39,'Active 1'!C$21:E$966,3,FALSE)</f>
        <v>5838.5097627989717</v>
      </c>
      <c r="F39" s="9" t="s">
        <v>57</v>
      </c>
      <c r="G39" s="17" t="str">
        <f t="shared" si="4"/>
        <v>47823.366</v>
      </c>
      <c r="H39" s="46">
        <f t="shared" si="5"/>
        <v>5838.5</v>
      </c>
      <c r="I39" s="55" t="s">
        <v>327</v>
      </c>
      <c r="J39" s="56" t="s">
        <v>328</v>
      </c>
      <c r="K39" s="55">
        <v>5838.5</v>
      </c>
      <c r="L39" s="55" t="s">
        <v>329</v>
      </c>
      <c r="M39" s="56" t="s">
        <v>121</v>
      </c>
      <c r="N39" s="56"/>
      <c r="O39" s="57" t="s">
        <v>264</v>
      </c>
      <c r="P39" s="57" t="s">
        <v>330</v>
      </c>
    </row>
    <row r="40" spans="1:16" ht="12.75" customHeight="1" thickBot="1" x14ac:dyDescent="0.25">
      <c r="A40" s="46" t="str">
        <f t="shared" si="0"/>
        <v> BBS 95 </v>
      </c>
      <c r="B40" s="9" t="str">
        <f t="shared" si="1"/>
        <v>I</v>
      </c>
      <c r="C40" s="46">
        <f t="shared" si="2"/>
        <v>48069.42</v>
      </c>
      <c r="D40" s="17" t="str">
        <f t="shared" si="3"/>
        <v>vis</v>
      </c>
      <c r="E40" s="54">
        <f>VLOOKUP(C40,'Active 1'!C$21:E$966,3,FALSE)</f>
        <v>5969.0067634586303</v>
      </c>
      <c r="F40" s="9" t="s">
        <v>57</v>
      </c>
      <c r="G40" s="17" t="str">
        <f t="shared" si="4"/>
        <v>48069.420</v>
      </c>
      <c r="H40" s="46">
        <f t="shared" si="5"/>
        <v>5969</v>
      </c>
      <c r="I40" s="55" t="s">
        <v>331</v>
      </c>
      <c r="J40" s="56" t="s">
        <v>332</v>
      </c>
      <c r="K40" s="55">
        <v>5969</v>
      </c>
      <c r="L40" s="55" t="s">
        <v>333</v>
      </c>
      <c r="M40" s="56" t="s">
        <v>121</v>
      </c>
      <c r="N40" s="56"/>
      <c r="O40" s="57" t="s">
        <v>264</v>
      </c>
      <c r="P40" s="57" t="s">
        <v>334</v>
      </c>
    </row>
    <row r="41" spans="1:16" ht="12.75" customHeight="1" thickBot="1" x14ac:dyDescent="0.25">
      <c r="A41" s="46" t="str">
        <f t="shared" si="0"/>
        <v> BBS 96 </v>
      </c>
      <c r="B41" s="9" t="str">
        <f t="shared" si="1"/>
        <v>II</v>
      </c>
      <c r="C41" s="46">
        <f t="shared" si="2"/>
        <v>48085.45</v>
      </c>
      <c r="D41" s="17" t="str">
        <f t="shared" si="3"/>
        <v>vis</v>
      </c>
      <c r="E41" s="54">
        <f>VLOOKUP(C41,'Active 1'!C$21:E$966,3,FALSE)</f>
        <v>5977.5084213084283</v>
      </c>
      <c r="F41" s="9" t="s">
        <v>57</v>
      </c>
      <c r="G41" s="17" t="str">
        <f t="shared" si="4"/>
        <v>48085.450</v>
      </c>
      <c r="H41" s="46">
        <f t="shared" si="5"/>
        <v>5977.5</v>
      </c>
      <c r="I41" s="55" t="s">
        <v>335</v>
      </c>
      <c r="J41" s="56" t="s">
        <v>336</v>
      </c>
      <c r="K41" s="55">
        <v>5977.5</v>
      </c>
      <c r="L41" s="55" t="s">
        <v>337</v>
      </c>
      <c r="M41" s="56" t="s">
        <v>121</v>
      </c>
      <c r="N41" s="56"/>
      <c r="O41" s="57" t="s">
        <v>264</v>
      </c>
      <c r="P41" s="57" t="s">
        <v>338</v>
      </c>
    </row>
    <row r="42" spans="1:16" ht="12.75" customHeight="1" thickBot="1" x14ac:dyDescent="0.25">
      <c r="A42" s="46" t="str">
        <f t="shared" si="0"/>
        <v>BAVM 60 </v>
      </c>
      <c r="B42" s="9" t="str">
        <f t="shared" si="1"/>
        <v>II</v>
      </c>
      <c r="C42" s="46">
        <f t="shared" si="2"/>
        <v>48447.474300000002</v>
      </c>
      <c r="D42" s="17" t="str">
        <f t="shared" si="3"/>
        <v>vis</v>
      </c>
      <c r="E42" s="54">
        <f>VLOOKUP(C42,'Active 1'!C$21:E$966,3,FALSE)</f>
        <v>6169.5113365868383</v>
      </c>
      <c r="F42" s="9" t="s">
        <v>57</v>
      </c>
      <c r="G42" s="17" t="str">
        <f t="shared" si="4"/>
        <v>48447.4743</v>
      </c>
      <c r="H42" s="46">
        <f t="shared" si="5"/>
        <v>6169.5</v>
      </c>
      <c r="I42" s="55" t="s">
        <v>348</v>
      </c>
      <c r="J42" s="56" t="s">
        <v>349</v>
      </c>
      <c r="K42" s="55">
        <v>6169.5</v>
      </c>
      <c r="L42" s="55" t="s">
        <v>350</v>
      </c>
      <c r="M42" s="56" t="s">
        <v>198</v>
      </c>
      <c r="N42" s="56" t="s">
        <v>351</v>
      </c>
      <c r="O42" s="57" t="s">
        <v>343</v>
      </c>
      <c r="P42" s="58" t="s">
        <v>352</v>
      </c>
    </row>
    <row r="43" spans="1:16" ht="12.75" customHeight="1" thickBot="1" x14ac:dyDescent="0.25">
      <c r="A43" s="46" t="str">
        <f t="shared" ref="A43:A74" si="6">P43</f>
        <v>BAVM 60 </v>
      </c>
      <c r="B43" s="9" t="str">
        <f t="shared" ref="B43:B74" si="7">IF(H43=INT(H43),"I","II")</f>
        <v>II</v>
      </c>
      <c r="C43" s="46">
        <f t="shared" ref="C43:C74" si="8">1*G43</f>
        <v>48447.4764</v>
      </c>
      <c r="D43" s="17" t="str">
        <f t="shared" ref="D43:D74" si="9">VLOOKUP(F43,I$1:J$5,2,FALSE)</f>
        <v>vis</v>
      </c>
      <c r="E43" s="54">
        <f>VLOOKUP(C43,'Active 1'!C$21:E$966,3,FALSE)</f>
        <v>6169.5124503411407</v>
      </c>
      <c r="F43" s="9" t="s">
        <v>57</v>
      </c>
      <c r="G43" s="17" t="str">
        <f t="shared" ref="G43:G74" si="10">MID(I43,3,LEN(I43)-3)</f>
        <v>48447.4764</v>
      </c>
      <c r="H43" s="46">
        <f t="shared" ref="H43:H74" si="11">1*K43</f>
        <v>6169.5</v>
      </c>
      <c r="I43" s="55" t="s">
        <v>353</v>
      </c>
      <c r="J43" s="56" t="s">
        <v>354</v>
      </c>
      <c r="K43" s="55">
        <v>6169.5</v>
      </c>
      <c r="L43" s="55" t="s">
        <v>355</v>
      </c>
      <c r="M43" s="56" t="s">
        <v>198</v>
      </c>
      <c r="N43" s="56" t="s">
        <v>342</v>
      </c>
      <c r="O43" s="57" t="s">
        <v>343</v>
      </c>
      <c r="P43" s="58" t="s">
        <v>352</v>
      </c>
    </row>
    <row r="44" spans="1:16" ht="12.75" customHeight="1" thickBot="1" x14ac:dyDescent="0.25">
      <c r="A44" s="46" t="str">
        <f t="shared" si="6"/>
        <v>BAVM 60 </v>
      </c>
      <c r="B44" s="9" t="str">
        <f t="shared" si="7"/>
        <v>II</v>
      </c>
      <c r="C44" s="46">
        <f t="shared" si="8"/>
        <v>48498.383500000004</v>
      </c>
      <c r="D44" s="17" t="str">
        <f t="shared" si="9"/>
        <v>vis</v>
      </c>
      <c r="E44" s="54">
        <f>VLOOKUP(C44,'Active 1'!C$21:E$966,3,FALSE)</f>
        <v>6196.5114987706802</v>
      </c>
      <c r="F44" s="9" t="s">
        <v>57</v>
      </c>
      <c r="G44" s="17" t="str">
        <f t="shared" si="10"/>
        <v>48498.3835</v>
      </c>
      <c r="H44" s="46">
        <f t="shared" si="11"/>
        <v>6196.5</v>
      </c>
      <c r="I44" s="55" t="s">
        <v>356</v>
      </c>
      <c r="J44" s="56" t="s">
        <v>357</v>
      </c>
      <c r="K44" s="55">
        <v>6196.5</v>
      </c>
      <c r="L44" s="55" t="s">
        <v>358</v>
      </c>
      <c r="M44" s="56" t="s">
        <v>198</v>
      </c>
      <c r="N44" s="56" t="s">
        <v>351</v>
      </c>
      <c r="O44" s="57" t="s">
        <v>343</v>
      </c>
      <c r="P44" s="58" t="s">
        <v>352</v>
      </c>
    </row>
    <row r="45" spans="1:16" ht="12.75" customHeight="1" thickBot="1" x14ac:dyDescent="0.25">
      <c r="A45" s="46" t="str">
        <f t="shared" si="6"/>
        <v>BAVM 60 </v>
      </c>
      <c r="B45" s="9" t="str">
        <f t="shared" si="7"/>
        <v>II</v>
      </c>
      <c r="C45" s="46">
        <f t="shared" si="8"/>
        <v>48498.384400000003</v>
      </c>
      <c r="D45" s="17" t="str">
        <f t="shared" si="9"/>
        <v>vis</v>
      </c>
      <c r="E45" s="54">
        <f>VLOOKUP(C45,'Active 1'!C$21:E$966,3,FALSE)</f>
        <v>6196.5119760939524</v>
      </c>
      <c r="F45" s="9" t="s">
        <v>57</v>
      </c>
      <c r="G45" s="17" t="str">
        <f t="shared" si="10"/>
        <v>48498.3844</v>
      </c>
      <c r="H45" s="46">
        <f t="shared" si="11"/>
        <v>6196.5</v>
      </c>
      <c r="I45" s="55" t="s">
        <v>359</v>
      </c>
      <c r="J45" s="56" t="s">
        <v>360</v>
      </c>
      <c r="K45" s="55">
        <v>6196.5</v>
      </c>
      <c r="L45" s="55" t="s">
        <v>361</v>
      </c>
      <c r="M45" s="56" t="s">
        <v>198</v>
      </c>
      <c r="N45" s="56" t="s">
        <v>342</v>
      </c>
      <c r="O45" s="57" t="s">
        <v>343</v>
      </c>
      <c r="P45" s="58" t="s">
        <v>352</v>
      </c>
    </row>
    <row r="46" spans="1:16" ht="12.75" customHeight="1" thickBot="1" x14ac:dyDescent="0.25">
      <c r="A46" s="46" t="str">
        <f t="shared" si="6"/>
        <v> BBS 99 </v>
      </c>
      <c r="B46" s="9" t="str">
        <f t="shared" si="7"/>
        <v>II</v>
      </c>
      <c r="C46" s="46">
        <f t="shared" si="8"/>
        <v>48564.374000000003</v>
      </c>
      <c r="D46" s="17" t="str">
        <f t="shared" si="9"/>
        <v>PE</v>
      </c>
      <c r="E46" s="54">
        <f>VLOOKUP(C46,'Active 1'!C$21:E$966,3,FALSE)</f>
        <v>6231.5101670387485</v>
      </c>
      <c r="F46" s="9" t="str">
        <f>LEFT(M46,1)</f>
        <v>E</v>
      </c>
      <c r="G46" s="17" t="str">
        <f t="shared" si="10"/>
        <v>48564.374</v>
      </c>
      <c r="H46" s="46">
        <f t="shared" si="11"/>
        <v>6231.5</v>
      </c>
      <c r="I46" s="55" t="s">
        <v>362</v>
      </c>
      <c r="J46" s="56" t="s">
        <v>363</v>
      </c>
      <c r="K46" s="55">
        <v>6231.5</v>
      </c>
      <c r="L46" s="55" t="s">
        <v>364</v>
      </c>
      <c r="M46" s="56" t="s">
        <v>198</v>
      </c>
      <c r="N46" s="56" t="s">
        <v>199</v>
      </c>
      <c r="O46" s="57" t="s">
        <v>365</v>
      </c>
      <c r="P46" s="57" t="s">
        <v>366</v>
      </c>
    </row>
    <row r="47" spans="1:16" ht="12.75" customHeight="1" thickBot="1" x14ac:dyDescent="0.25">
      <c r="A47" s="46" t="str">
        <f t="shared" si="6"/>
        <v> AAPS 130.311 </v>
      </c>
      <c r="B47" s="9" t="str">
        <f t="shared" si="7"/>
        <v>II</v>
      </c>
      <c r="C47" s="46">
        <f t="shared" si="8"/>
        <v>48839.662900000003</v>
      </c>
      <c r="D47" s="17" t="str">
        <f t="shared" si="9"/>
        <v>PE</v>
      </c>
      <c r="E47" s="54">
        <f>VLOOKUP(C47,'Active 1'!C$21:E$966,3,FALSE)</f>
        <v>6377.512165644328</v>
      </c>
      <c r="F47" s="9" t="str">
        <f>LEFT(M47,1)</f>
        <v>E</v>
      </c>
      <c r="G47" s="17" t="str">
        <f t="shared" si="10"/>
        <v>48839.6629</v>
      </c>
      <c r="H47" s="46">
        <f t="shared" si="11"/>
        <v>6377.5</v>
      </c>
      <c r="I47" s="55" t="s">
        <v>367</v>
      </c>
      <c r="J47" s="56" t="s">
        <v>368</v>
      </c>
      <c r="K47" s="55">
        <v>6377.5</v>
      </c>
      <c r="L47" s="55" t="s">
        <v>369</v>
      </c>
      <c r="M47" s="56" t="s">
        <v>198</v>
      </c>
      <c r="N47" s="56" t="s">
        <v>199</v>
      </c>
      <c r="O47" s="57" t="s">
        <v>305</v>
      </c>
      <c r="P47" s="57" t="s">
        <v>370</v>
      </c>
    </row>
    <row r="48" spans="1:16" ht="12.75" customHeight="1" thickBot="1" x14ac:dyDescent="0.25">
      <c r="A48" s="46" t="str">
        <f t="shared" si="6"/>
        <v> BBS 102 </v>
      </c>
      <c r="B48" s="9" t="str">
        <f t="shared" si="7"/>
        <v>II</v>
      </c>
      <c r="C48" s="46">
        <f t="shared" si="8"/>
        <v>48843.438000000002</v>
      </c>
      <c r="D48" s="17" t="str">
        <f t="shared" si="9"/>
        <v>PE</v>
      </c>
      <c r="E48" s="54">
        <f>VLOOKUP(C48,'Active 1'!C$21:E$966,3,FALSE)</f>
        <v>6379.514324630527</v>
      </c>
      <c r="F48" s="9" t="str">
        <f>LEFT(M48,1)</f>
        <v>E</v>
      </c>
      <c r="G48" s="17" t="str">
        <f t="shared" si="10"/>
        <v>48843.438</v>
      </c>
      <c r="H48" s="46">
        <f t="shared" si="11"/>
        <v>6379.5</v>
      </c>
      <c r="I48" s="55" t="s">
        <v>371</v>
      </c>
      <c r="J48" s="56" t="s">
        <v>372</v>
      </c>
      <c r="K48" s="55">
        <v>6379.5</v>
      </c>
      <c r="L48" s="55" t="s">
        <v>373</v>
      </c>
      <c r="M48" s="56" t="s">
        <v>198</v>
      </c>
      <c r="N48" s="56" t="s">
        <v>37</v>
      </c>
      <c r="O48" s="57" t="s">
        <v>220</v>
      </c>
      <c r="P48" s="57" t="s">
        <v>374</v>
      </c>
    </row>
    <row r="49" spans="1:16" ht="12.75" customHeight="1" thickBot="1" x14ac:dyDescent="0.25">
      <c r="A49" s="46" t="str">
        <f t="shared" si="6"/>
        <v> BBS 102 </v>
      </c>
      <c r="B49" s="9" t="str">
        <f t="shared" si="7"/>
        <v>I</v>
      </c>
      <c r="C49" s="46">
        <f t="shared" si="8"/>
        <v>48859.466399999998</v>
      </c>
      <c r="D49" s="17" t="str">
        <f t="shared" si="9"/>
        <v>vis</v>
      </c>
      <c r="E49" s="54">
        <f>VLOOKUP(C49,'Active 1'!C$21:E$966,3,FALSE)</f>
        <v>6388.0151339056156</v>
      </c>
      <c r="F49" s="9" t="s">
        <v>57</v>
      </c>
      <c r="G49" s="17" t="str">
        <f t="shared" si="10"/>
        <v>48859.4664</v>
      </c>
      <c r="H49" s="46">
        <f t="shared" si="11"/>
        <v>6388</v>
      </c>
      <c r="I49" s="55" t="s">
        <v>382</v>
      </c>
      <c r="J49" s="56" t="s">
        <v>383</v>
      </c>
      <c r="K49" s="55">
        <v>6388</v>
      </c>
      <c r="L49" s="55" t="s">
        <v>377</v>
      </c>
      <c r="M49" s="56" t="s">
        <v>198</v>
      </c>
      <c r="N49" s="56" t="s">
        <v>37</v>
      </c>
      <c r="O49" s="57" t="s">
        <v>220</v>
      </c>
      <c r="P49" s="57" t="s">
        <v>374</v>
      </c>
    </row>
    <row r="50" spans="1:16" ht="12.75" customHeight="1" thickBot="1" x14ac:dyDescent="0.25">
      <c r="A50" s="46" t="str">
        <f t="shared" si="6"/>
        <v> BBS 102 </v>
      </c>
      <c r="B50" s="9" t="str">
        <f t="shared" si="7"/>
        <v>II</v>
      </c>
      <c r="C50" s="46">
        <f t="shared" si="8"/>
        <v>48860.381999999998</v>
      </c>
      <c r="D50" s="17" t="str">
        <f t="shared" si="9"/>
        <v>vis</v>
      </c>
      <c r="E50" s="54">
        <f>VLOOKUP(C50,'Active 1'!C$21:E$966,3,FALSE)</f>
        <v>6388.5007307819278</v>
      </c>
      <c r="F50" s="9" t="s">
        <v>57</v>
      </c>
      <c r="G50" s="17" t="str">
        <f t="shared" si="10"/>
        <v>48860.382</v>
      </c>
      <c r="H50" s="46">
        <f t="shared" si="11"/>
        <v>6388.5</v>
      </c>
      <c r="I50" s="55" t="s">
        <v>384</v>
      </c>
      <c r="J50" s="56" t="s">
        <v>385</v>
      </c>
      <c r="K50" s="55">
        <v>6388.5</v>
      </c>
      <c r="L50" s="55" t="s">
        <v>386</v>
      </c>
      <c r="M50" s="56" t="s">
        <v>121</v>
      </c>
      <c r="N50" s="56"/>
      <c r="O50" s="57" t="s">
        <v>264</v>
      </c>
      <c r="P50" s="57" t="s">
        <v>374</v>
      </c>
    </row>
    <row r="51" spans="1:16" ht="12.75" customHeight="1" thickBot="1" x14ac:dyDescent="0.25">
      <c r="A51" s="46" t="str">
        <f t="shared" si="6"/>
        <v> AAPS 130.311 </v>
      </c>
      <c r="B51" s="9" t="str">
        <f t="shared" si="7"/>
        <v>I</v>
      </c>
      <c r="C51" s="46">
        <f t="shared" si="8"/>
        <v>48878.325199999999</v>
      </c>
      <c r="D51" s="17" t="str">
        <f t="shared" si="9"/>
        <v>vis</v>
      </c>
      <c r="E51" s="54">
        <f>VLOOKUP(C51,'Active 1'!C$21:E$966,3,FALSE)</f>
        <v>6398.017071838105</v>
      </c>
      <c r="F51" s="9" t="s">
        <v>57</v>
      </c>
      <c r="G51" s="17" t="str">
        <f t="shared" si="10"/>
        <v>48878.3252</v>
      </c>
      <c r="H51" s="46">
        <f t="shared" si="11"/>
        <v>6398</v>
      </c>
      <c r="I51" s="55" t="s">
        <v>387</v>
      </c>
      <c r="J51" s="56" t="s">
        <v>388</v>
      </c>
      <c r="K51" s="55">
        <v>6398</v>
      </c>
      <c r="L51" s="55" t="s">
        <v>389</v>
      </c>
      <c r="M51" s="56" t="s">
        <v>198</v>
      </c>
      <c r="N51" s="56" t="s">
        <v>199</v>
      </c>
      <c r="O51" s="57" t="s">
        <v>305</v>
      </c>
      <c r="P51" s="57" t="s">
        <v>370</v>
      </c>
    </row>
    <row r="52" spans="1:16" ht="12.75" customHeight="1" thickBot="1" x14ac:dyDescent="0.25">
      <c r="A52" s="46" t="str">
        <f t="shared" si="6"/>
        <v>BAVM 68 </v>
      </c>
      <c r="B52" s="9" t="str">
        <f t="shared" si="7"/>
        <v>I</v>
      </c>
      <c r="C52" s="46">
        <f t="shared" si="8"/>
        <v>49221.484400000001</v>
      </c>
      <c r="D52" s="17" t="str">
        <f t="shared" si="9"/>
        <v>vis</v>
      </c>
      <c r="E52" s="54">
        <f>VLOOKUP(C52,'Active 1'!C$21:E$966,3,FALSE)</f>
        <v>6580.0147079211147</v>
      </c>
      <c r="F52" s="9" t="s">
        <v>57</v>
      </c>
      <c r="G52" s="17" t="str">
        <f t="shared" si="10"/>
        <v>49221.4844</v>
      </c>
      <c r="H52" s="46">
        <f t="shared" si="11"/>
        <v>6580</v>
      </c>
      <c r="I52" s="55" t="s">
        <v>395</v>
      </c>
      <c r="J52" s="56" t="s">
        <v>396</v>
      </c>
      <c r="K52" s="55">
        <v>6580</v>
      </c>
      <c r="L52" s="55" t="s">
        <v>397</v>
      </c>
      <c r="M52" s="56" t="s">
        <v>198</v>
      </c>
      <c r="N52" s="56" t="s">
        <v>37</v>
      </c>
      <c r="O52" s="57" t="s">
        <v>343</v>
      </c>
      <c r="P52" s="58" t="s">
        <v>398</v>
      </c>
    </row>
    <row r="53" spans="1:16" ht="12.75" customHeight="1" thickBot="1" x14ac:dyDescent="0.25">
      <c r="A53" s="46" t="str">
        <f t="shared" si="6"/>
        <v>BAVM 68 </v>
      </c>
      <c r="B53" s="9" t="str">
        <f t="shared" si="7"/>
        <v>I</v>
      </c>
      <c r="C53" s="46">
        <f t="shared" si="8"/>
        <v>49221.485699999997</v>
      </c>
      <c r="D53" s="17" t="str">
        <f t="shared" si="9"/>
        <v>vis</v>
      </c>
      <c r="E53" s="54">
        <f>VLOOKUP(C53,'Active 1'!C$21:E$966,3,FALSE)</f>
        <v>6580.0153973880624</v>
      </c>
      <c r="F53" s="9" t="s">
        <v>57</v>
      </c>
      <c r="G53" s="17" t="str">
        <f t="shared" si="10"/>
        <v>49221.4857</v>
      </c>
      <c r="H53" s="46">
        <f t="shared" si="11"/>
        <v>6580</v>
      </c>
      <c r="I53" s="55" t="s">
        <v>399</v>
      </c>
      <c r="J53" s="56" t="s">
        <v>400</v>
      </c>
      <c r="K53" s="55">
        <v>6580</v>
      </c>
      <c r="L53" s="55" t="s">
        <v>401</v>
      </c>
      <c r="M53" s="56" t="s">
        <v>198</v>
      </c>
      <c r="N53" s="56" t="s">
        <v>342</v>
      </c>
      <c r="O53" s="57" t="s">
        <v>343</v>
      </c>
      <c r="P53" s="58" t="s">
        <v>398</v>
      </c>
    </row>
    <row r="54" spans="1:16" ht="12.75" customHeight="1" thickBot="1" x14ac:dyDescent="0.25">
      <c r="A54" s="46" t="str">
        <f t="shared" si="6"/>
        <v> BBS 107 </v>
      </c>
      <c r="B54" s="9" t="str">
        <f t="shared" si="7"/>
        <v>II</v>
      </c>
      <c r="C54" s="46">
        <f t="shared" si="8"/>
        <v>49518.452700000002</v>
      </c>
      <c r="D54" s="17" t="str">
        <f t="shared" si="9"/>
        <v>vis</v>
      </c>
      <c r="E54" s="54">
        <f>VLOOKUP(C54,'Active 1'!C$21:E$966,3,FALSE)</f>
        <v>6737.5145755964968</v>
      </c>
      <c r="F54" s="9" t="s">
        <v>57</v>
      </c>
      <c r="G54" s="17" t="str">
        <f t="shared" si="10"/>
        <v>49518.4527</v>
      </c>
      <c r="H54" s="46">
        <f t="shared" si="11"/>
        <v>6737.5</v>
      </c>
      <c r="I54" s="55" t="s">
        <v>402</v>
      </c>
      <c r="J54" s="56" t="s">
        <v>403</v>
      </c>
      <c r="K54" s="55">
        <v>6737.5</v>
      </c>
      <c r="L54" s="55" t="s">
        <v>404</v>
      </c>
      <c r="M54" s="56" t="s">
        <v>198</v>
      </c>
      <c r="N54" s="56" t="s">
        <v>37</v>
      </c>
      <c r="O54" s="57" t="s">
        <v>220</v>
      </c>
      <c r="P54" s="57" t="s">
        <v>405</v>
      </c>
    </row>
    <row r="55" spans="1:16" ht="12.75" customHeight="1" thickBot="1" x14ac:dyDescent="0.25">
      <c r="A55" s="46" t="str">
        <f t="shared" si="6"/>
        <v>BAVM 80 </v>
      </c>
      <c r="B55" s="9" t="str">
        <f t="shared" si="7"/>
        <v>I</v>
      </c>
      <c r="C55" s="46">
        <f t="shared" si="8"/>
        <v>49534.477400000003</v>
      </c>
      <c r="D55" s="17" t="str">
        <f t="shared" si="9"/>
        <v>vis</v>
      </c>
      <c r="E55" s="54">
        <f>VLOOKUP(C55,'Active 1'!C$21:E$966,3,FALSE)</f>
        <v>6746.0134225425782</v>
      </c>
      <c r="F55" s="9" t="s">
        <v>57</v>
      </c>
      <c r="G55" s="17" t="str">
        <f t="shared" si="10"/>
        <v>49534.4774</v>
      </c>
      <c r="H55" s="46">
        <f t="shared" si="11"/>
        <v>6746</v>
      </c>
      <c r="I55" s="55" t="s">
        <v>406</v>
      </c>
      <c r="J55" s="56" t="s">
        <v>407</v>
      </c>
      <c r="K55" s="55">
        <v>6746</v>
      </c>
      <c r="L55" s="55" t="s">
        <v>408</v>
      </c>
      <c r="M55" s="56" t="s">
        <v>198</v>
      </c>
      <c r="N55" s="56" t="s">
        <v>37</v>
      </c>
      <c r="O55" s="57" t="s">
        <v>343</v>
      </c>
      <c r="P55" s="58" t="s">
        <v>409</v>
      </c>
    </row>
    <row r="56" spans="1:16" ht="12.75" customHeight="1" thickBot="1" x14ac:dyDescent="0.25">
      <c r="A56" s="46" t="str">
        <f t="shared" si="6"/>
        <v>BAVM 80 </v>
      </c>
      <c r="B56" s="9" t="str">
        <f t="shared" si="7"/>
        <v>I</v>
      </c>
      <c r="C56" s="46">
        <f t="shared" si="8"/>
        <v>49534.478499999997</v>
      </c>
      <c r="D56" s="17" t="str">
        <f t="shared" si="9"/>
        <v>vis</v>
      </c>
      <c r="E56" s="54">
        <f>VLOOKUP(C56,'Active 1'!C$21:E$966,3,FALSE)</f>
        <v>6746.0140059376863</v>
      </c>
      <c r="F56" s="9" t="s">
        <v>57</v>
      </c>
      <c r="G56" s="17" t="str">
        <f t="shared" si="10"/>
        <v>49534.4785</v>
      </c>
      <c r="H56" s="46">
        <f t="shared" si="11"/>
        <v>6746</v>
      </c>
      <c r="I56" s="55" t="s">
        <v>410</v>
      </c>
      <c r="J56" s="56" t="s">
        <v>411</v>
      </c>
      <c r="K56" s="55">
        <v>6746</v>
      </c>
      <c r="L56" s="55" t="s">
        <v>412</v>
      </c>
      <c r="M56" s="56" t="s">
        <v>198</v>
      </c>
      <c r="N56" s="56" t="s">
        <v>342</v>
      </c>
      <c r="O56" s="57" t="s">
        <v>343</v>
      </c>
      <c r="P56" s="58" t="s">
        <v>409</v>
      </c>
    </row>
    <row r="57" spans="1:16" ht="12.75" customHeight="1" thickBot="1" x14ac:dyDescent="0.25">
      <c r="A57" s="46" t="str">
        <f t="shared" si="6"/>
        <v> BBS 107 </v>
      </c>
      <c r="B57" s="9" t="str">
        <f t="shared" si="7"/>
        <v>II</v>
      </c>
      <c r="C57" s="46">
        <f t="shared" si="8"/>
        <v>49550.502899999999</v>
      </c>
      <c r="D57" s="17" t="str">
        <f t="shared" si="9"/>
        <v>vis</v>
      </c>
      <c r="E57" s="54">
        <f>VLOOKUP(C57,'Active 1'!C$21:E$966,3,FALSE)</f>
        <v>6754.5126937760097</v>
      </c>
      <c r="F57" s="9" t="s">
        <v>57</v>
      </c>
      <c r="G57" s="17" t="str">
        <f t="shared" si="10"/>
        <v>49550.5029</v>
      </c>
      <c r="H57" s="46">
        <f t="shared" si="11"/>
        <v>6754.5</v>
      </c>
      <c r="I57" s="55" t="s">
        <v>413</v>
      </c>
      <c r="J57" s="56" t="s">
        <v>414</v>
      </c>
      <c r="K57" s="55">
        <v>6754.5</v>
      </c>
      <c r="L57" s="55" t="s">
        <v>415</v>
      </c>
      <c r="M57" s="56" t="s">
        <v>198</v>
      </c>
      <c r="N57" s="56" t="s">
        <v>37</v>
      </c>
      <c r="O57" s="57" t="s">
        <v>220</v>
      </c>
      <c r="P57" s="57" t="s">
        <v>405</v>
      </c>
    </row>
    <row r="58" spans="1:16" ht="12.75" customHeight="1" thickBot="1" x14ac:dyDescent="0.25">
      <c r="A58" s="46" t="str">
        <f t="shared" si="6"/>
        <v> BBS 107 </v>
      </c>
      <c r="B58" s="9" t="str">
        <f t="shared" si="7"/>
        <v>II</v>
      </c>
      <c r="C58" s="46">
        <f t="shared" si="8"/>
        <v>49567.477099999996</v>
      </c>
      <c r="D58" s="17" t="str">
        <f t="shared" si="9"/>
        <v>vis</v>
      </c>
      <c r="E58" s="54">
        <f>VLOOKUP(C58,'Active 1'!C$21:E$966,3,FALSE)</f>
        <v>6763.5151167750137</v>
      </c>
      <c r="F58" s="9" t="s">
        <v>57</v>
      </c>
      <c r="G58" s="17" t="str">
        <f t="shared" si="10"/>
        <v>49567.4771</v>
      </c>
      <c r="H58" s="46">
        <f t="shared" si="11"/>
        <v>6763.5</v>
      </c>
      <c r="I58" s="55" t="s">
        <v>416</v>
      </c>
      <c r="J58" s="56" t="s">
        <v>417</v>
      </c>
      <c r="K58" s="55">
        <v>6763.5</v>
      </c>
      <c r="L58" s="55" t="s">
        <v>377</v>
      </c>
      <c r="M58" s="56" t="s">
        <v>198</v>
      </c>
      <c r="N58" s="56" t="s">
        <v>37</v>
      </c>
      <c r="O58" s="57" t="s">
        <v>365</v>
      </c>
      <c r="P58" s="57" t="s">
        <v>405</v>
      </c>
    </row>
    <row r="59" spans="1:16" ht="12.75" customHeight="1" thickBot="1" x14ac:dyDescent="0.25">
      <c r="A59" s="46" t="str">
        <f t="shared" si="6"/>
        <v> BBS 107 </v>
      </c>
      <c r="B59" s="9" t="str">
        <f t="shared" si="7"/>
        <v>I</v>
      </c>
      <c r="C59" s="46">
        <f t="shared" si="8"/>
        <v>49568.422200000001</v>
      </c>
      <c r="D59" s="17" t="str">
        <f t="shared" si="9"/>
        <v>vis</v>
      </c>
      <c r="E59" s="54">
        <f>VLOOKUP(C59,'Active 1'!C$21:E$966,3,FALSE)</f>
        <v>6764.0163592474955</v>
      </c>
      <c r="F59" s="9" t="s">
        <v>57</v>
      </c>
      <c r="G59" s="17" t="str">
        <f t="shared" si="10"/>
        <v>49568.4222</v>
      </c>
      <c r="H59" s="46">
        <f t="shared" si="11"/>
        <v>6764</v>
      </c>
      <c r="I59" s="55" t="s">
        <v>418</v>
      </c>
      <c r="J59" s="56" t="s">
        <v>419</v>
      </c>
      <c r="K59" s="55">
        <v>6764</v>
      </c>
      <c r="L59" s="55" t="s">
        <v>420</v>
      </c>
      <c r="M59" s="56" t="s">
        <v>198</v>
      </c>
      <c r="N59" s="56" t="s">
        <v>37</v>
      </c>
      <c r="O59" s="57" t="s">
        <v>365</v>
      </c>
      <c r="P59" s="57" t="s">
        <v>405</v>
      </c>
    </row>
    <row r="60" spans="1:16" ht="12.75" customHeight="1" thickBot="1" x14ac:dyDescent="0.25">
      <c r="A60" s="46" t="str">
        <f t="shared" si="6"/>
        <v> AAPS 130.311 </v>
      </c>
      <c r="B60" s="9" t="str">
        <f t="shared" si="7"/>
        <v>I</v>
      </c>
      <c r="C60" s="46">
        <f t="shared" si="8"/>
        <v>49913.478499999997</v>
      </c>
      <c r="D60" s="17" t="str">
        <f t="shared" si="9"/>
        <v>vis</v>
      </c>
      <c r="E60" s="54">
        <f>VLOOKUP(C60,'Active 1'!C$21:E$966,3,FALSE)</f>
        <v>6947.0201397538867</v>
      </c>
      <c r="F60" s="9" t="s">
        <v>57</v>
      </c>
      <c r="G60" s="17" t="str">
        <f t="shared" si="10"/>
        <v>49913.4785</v>
      </c>
      <c r="H60" s="46">
        <f t="shared" si="11"/>
        <v>6947</v>
      </c>
      <c r="I60" s="55" t="s">
        <v>421</v>
      </c>
      <c r="J60" s="56" t="s">
        <v>422</v>
      </c>
      <c r="K60" s="55">
        <v>6947</v>
      </c>
      <c r="L60" s="55" t="s">
        <v>423</v>
      </c>
      <c r="M60" s="56" t="s">
        <v>198</v>
      </c>
      <c r="N60" s="56" t="s">
        <v>199</v>
      </c>
      <c r="O60" s="57" t="s">
        <v>305</v>
      </c>
      <c r="P60" s="57" t="s">
        <v>370</v>
      </c>
    </row>
    <row r="61" spans="1:16" ht="12.75" customHeight="1" thickBot="1" x14ac:dyDescent="0.25">
      <c r="A61" s="46" t="str">
        <f t="shared" si="6"/>
        <v>BAVM 91 </v>
      </c>
      <c r="B61" s="9" t="str">
        <f t="shared" si="7"/>
        <v>I</v>
      </c>
      <c r="C61" s="46">
        <f t="shared" si="8"/>
        <v>49947.415000000001</v>
      </c>
      <c r="D61" s="17" t="str">
        <f t="shared" si="9"/>
        <v>vis</v>
      </c>
      <c r="E61" s="54">
        <f>VLOOKUP(C61,'Active 1'!C$21:E$966,3,FALSE)</f>
        <v>6965.0186744775128</v>
      </c>
      <c r="F61" s="9" t="s">
        <v>57</v>
      </c>
      <c r="G61" s="17" t="str">
        <f t="shared" si="10"/>
        <v>49947.4150</v>
      </c>
      <c r="H61" s="46">
        <f t="shared" si="11"/>
        <v>6965</v>
      </c>
      <c r="I61" s="55" t="s">
        <v>424</v>
      </c>
      <c r="J61" s="56" t="s">
        <v>425</v>
      </c>
      <c r="K61" s="55">
        <v>6965</v>
      </c>
      <c r="L61" s="55" t="s">
        <v>426</v>
      </c>
      <c r="M61" s="56" t="s">
        <v>198</v>
      </c>
      <c r="N61" s="56" t="s">
        <v>351</v>
      </c>
      <c r="O61" s="57" t="s">
        <v>343</v>
      </c>
      <c r="P61" s="58" t="s">
        <v>427</v>
      </c>
    </row>
    <row r="62" spans="1:16" ht="12.75" customHeight="1" thickBot="1" x14ac:dyDescent="0.25">
      <c r="A62" s="46" t="str">
        <f t="shared" si="6"/>
        <v>BAVM 91 </v>
      </c>
      <c r="B62" s="9" t="str">
        <f t="shared" si="7"/>
        <v>I</v>
      </c>
      <c r="C62" s="46">
        <f t="shared" si="8"/>
        <v>49947.416400000002</v>
      </c>
      <c r="D62" s="17" t="str">
        <f t="shared" si="9"/>
        <v>vis</v>
      </c>
      <c r="E62" s="54">
        <f>VLOOKUP(C62,'Active 1'!C$21:E$966,3,FALSE)</f>
        <v>6965.0194169803817</v>
      </c>
      <c r="F62" s="9" t="s">
        <v>57</v>
      </c>
      <c r="G62" s="17" t="str">
        <f t="shared" si="10"/>
        <v>49947.4164</v>
      </c>
      <c r="H62" s="46">
        <f t="shared" si="11"/>
        <v>6965</v>
      </c>
      <c r="I62" s="55" t="s">
        <v>428</v>
      </c>
      <c r="J62" s="56" t="s">
        <v>429</v>
      </c>
      <c r="K62" s="55">
        <v>6965</v>
      </c>
      <c r="L62" s="55" t="s">
        <v>430</v>
      </c>
      <c r="M62" s="56" t="s">
        <v>198</v>
      </c>
      <c r="N62" s="56" t="s">
        <v>342</v>
      </c>
      <c r="O62" s="57" t="s">
        <v>343</v>
      </c>
      <c r="P62" s="58" t="s">
        <v>427</v>
      </c>
    </row>
    <row r="63" spans="1:16" ht="12.75" customHeight="1" thickBot="1" x14ac:dyDescent="0.25">
      <c r="A63" s="46" t="str">
        <f t="shared" si="6"/>
        <v>BAVM 178 </v>
      </c>
      <c r="B63" s="9" t="str">
        <f t="shared" si="7"/>
        <v>II</v>
      </c>
      <c r="C63" s="46">
        <f t="shared" si="8"/>
        <v>53655.307000000001</v>
      </c>
      <c r="D63" s="17" t="str">
        <f t="shared" si="9"/>
        <v>vis</v>
      </c>
      <c r="E63" s="54">
        <f>VLOOKUP(C63,'Active 1'!C$21:E$966,3,FALSE)</f>
        <v>8931.5332800923406</v>
      </c>
      <c r="F63" s="9" t="s">
        <v>57</v>
      </c>
      <c r="G63" s="17" t="str">
        <f t="shared" si="10"/>
        <v>53655.3070</v>
      </c>
      <c r="H63" s="46">
        <f t="shared" si="11"/>
        <v>8931.5</v>
      </c>
      <c r="I63" s="55" t="s">
        <v>453</v>
      </c>
      <c r="J63" s="56" t="s">
        <v>454</v>
      </c>
      <c r="K63" s="55">
        <v>8931.5</v>
      </c>
      <c r="L63" s="55" t="s">
        <v>455</v>
      </c>
      <c r="M63" s="56" t="s">
        <v>456</v>
      </c>
      <c r="N63" s="56" t="s">
        <v>457</v>
      </c>
      <c r="O63" s="57" t="s">
        <v>458</v>
      </c>
      <c r="P63" s="58" t="s">
        <v>459</v>
      </c>
    </row>
    <row r="64" spans="1:16" ht="12.75" customHeight="1" thickBot="1" x14ac:dyDescent="0.25">
      <c r="A64" s="46" t="str">
        <f t="shared" si="6"/>
        <v>BAVM 215 </v>
      </c>
      <c r="B64" s="9" t="str">
        <f t="shared" si="7"/>
        <v>I</v>
      </c>
      <c r="C64" s="46">
        <f t="shared" si="8"/>
        <v>55430.568599999999</v>
      </c>
      <c r="D64" s="17" t="str">
        <f t="shared" si="9"/>
        <v>vis</v>
      </c>
      <c r="E64" s="54">
        <f>VLOOKUP(C64,'Active 1'!C$21:E$966,3,FALSE)</f>
        <v>9873.0595880827404</v>
      </c>
      <c r="F64" s="9" t="s">
        <v>57</v>
      </c>
      <c r="G64" s="17" t="str">
        <f t="shared" si="10"/>
        <v>55430.5686</v>
      </c>
      <c r="H64" s="46">
        <f t="shared" si="11"/>
        <v>9873</v>
      </c>
      <c r="I64" s="55" t="s">
        <v>471</v>
      </c>
      <c r="J64" s="56" t="s">
        <v>472</v>
      </c>
      <c r="K64" s="55" t="s">
        <v>473</v>
      </c>
      <c r="L64" s="55" t="s">
        <v>474</v>
      </c>
      <c r="M64" s="56" t="s">
        <v>456</v>
      </c>
      <c r="N64" s="56" t="s">
        <v>475</v>
      </c>
      <c r="O64" s="57" t="s">
        <v>476</v>
      </c>
      <c r="P64" s="58" t="s">
        <v>477</v>
      </c>
    </row>
    <row r="65" spans="1:16" ht="12.75" customHeight="1" thickBot="1" x14ac:dyDescent="0.25">
      <c r="A65" s="46" t="str">
        <f t="shared" si="6"/>
        <v>IBVS 6007 </v>
      </c>
      <c r="B65" s="9" t="str">
        <f t="shared" si="7"/>
        <v>I</v>
      </c>
      <c r="C65" s="46">
        <f t="shared" si="8"/>
        <v>55811.439899999998</v>
      </c>
      <c r="D65" s="17" t="str">
        <f t="shared" si="9"/>
        <v>vis</v>
      </c>
      <c r="E65" s="54">
        <f>VLOOKUP(C65,'Active 1'!C$21:E$966,3,FALSE)</f>
        <v>10075.058183055169</v>
      </c>
      <c r="F65" s="9" t="s">
        <v>57</v>
      </c>
      <c r="G65" s="17" t="str">
        <f t="shared" si="10"/>
        <v>55811.43990</v>
      </c>
      <c r="H65" s="46">
        <f t="shared" si="11"/>
        <v>10075</v>
      </c>
      <c r="I65" s="55" t="s">
        <v>478</v>
      </c>
      <c r="J65" s="56" t="s">
        <v>479</v>
      </c>
      <c r="K65" s="55" t="s">
        <v>480</v>
      </c>
      <c r="L65" s="55" t="s">
        <v>481</v>
      </c>
      <c r="M65" s="56" t="s">
        <v>456</v>
      </c>
      <c r="N65" s="56" t="s">
        <v>99</v>
      </c>
      <c r="O65" s="57" t="s">
        <v>482</v>
      </c>
      <c r="P65" s="58" t="s">
        <v>483</v>
      </c>
    </row>
    <row r="66" spans="1:16" ht="12.75" customHeight="1" thickBot="1" x14ac:dyDescent="0.25">
      <c r="A66" s="46" t="str">
        <f t="shared" si="6"/>
        <v>OEJV 0160 </v>
      </c>
      <c r="B66" s="9" t="str">
        <f t="shared" si="7"/>
        <v>I</v>
      </c>
      <c r="C66" s="46">
        <f t="shared" si="8"/>
        <v>56141.405630000001</v>
      </c>
      <c r="D66" s="17" t="str">
        <f t="shared" si="9"/>
        <v>vis</v>
      </c>
      <c r="E66" s="54">
        <f>VLOOKUP(C66,'Active 1'!C$21:E$966,3,FALSE)</f>
        <v>10250.058541047625</v>
      </c>
      <c r="F66" s="9" t="s">
        <v>57</v>
      </c>
      <c r="G66" s="17" t="str">
        <f t="shared" si="10"/>
        <v>56141.40563</v>
      </c>
      <c r="H66" s="46">
        <f t="shared" si="11"/>
        <v>10250</v>
      </c>
      <c r="I66" s="55" t="s">
        <v>488</v>
      </c>
      <c r="J66" s="56" t="s">
        <v>489</v>
      </c>
      <c r="K66" s="55" t="s">
        <v>490</v>
      </c>
      <c r="L66" s="55" t="s">
        <v>491</v>
      </c>
      <c r="M66" s="56" t="s">
        <v>456</v>
      </c>
      <c r="N66" s="56" t="s">
        <v>99</v>
      </c>
      <c r="O66" s="57" t="s">
        <v>492</v>
      </c>
      <c r="P66" s="58" t="s">
        <v>493</v>
      </c>
    </row>
    <row r="67" spans="1:16" ht="12.75" customHeight="1" thickBot="1" x14ac:dyDescent="0.25">
      <c r="A67" s="46" t="str">
        <f t="shared" si="6"/>
        <v>BAVM 232 </v>
      </c>
      <c r="B67" s="9" t="str">
        <f t="shared" si="7"/>
        <v>II</v>
      </c>
      <c r="C67" s="46">
        <f t="shared" si="8"/>
        <v>56157.4306</v>
      </c>
      <c r="D67" s="17" t="str">
        <f t="shared" si="9"/>
        <v>vis</v>
      </c>
      <c r="E67" s="54">
        <f>VLOOKUP(C67,'Active 1'!C$21:E$966,3,FALSE)</f>
        <v>10258.557531190687</v>
      </c>
      <c r="F67" s="9" t="s">
        <v>57</v>
      </c>
      <c r="G67" s="17" t="str">
        <f t="shared" si="10"/>
        <v>56157.4306</v>
      </c>
      <c r="H67" s="46">
        <f t="shared" si="11"/>
        <v>10258.5</v>
      </c>
      <c r="I67" s="55" t="s">
        <v>494</v>
      </c>
      <c r="J67" s="56" t="s">
        <v>495</v>
      </c>
      <c r="K67" s="55" t="s">
        <v>496</v>
      </c>
      <c r="L67" s="55" t="s">
        <v>497</v>
      </c>
      <c r="M67" s="56" t="s">
        <v>456</v>
      </c>
      <c r="N67" s="56" t="s">
        <v>475</v>
      </c>
      <c r="O67" s="57" t="s">
        <v>498</v>
      </c>
      <c r="P67" s="58" t="s">
        <v>499</v>
      </c>
    </row>
    <row r="68" spans="1:16" ht="12.75" customHeight="1" thickBot="1" x14ac:dyDescent="0.25">
      <c r="A68" s="46" t="str">
        <f t="shared" si="6"/>
        <v>BAVM 231 </v>
      </c>
      <c r="B68" s="9" t="str">
        <f t="shared" si="7"/>
        <v>II</v>
      </c>
      <c r="C68" s="46">
        <f t="shared" si="8"/>
        <v>56157.433100000002</v>
      </c>
      <c r="D68" s="17" t="str">
        <f t="shared" si="9"/>
        <v>vis</v>
      </c>
      <c r="E68" s="54">
        <f>VLOOKUP(C68,'Active 1'!C$21:E$966,3,FALSE)</f>
        <v>10258.558857088668</v>
      </c>
      <c r="F68" s="9" t="s">
        <v>57</v>
      </c>
      <c r="G68" s="17" t="str">
        <f t="shared" si="10"/>
        <v>56157.4331</v>
      </c>
      <c r="H68" s="46">
        <f t="shared" si="11"/>
        <v>10258.5</v>
      </c>
      <c r="I68" s="55" t="s">
        <v>500</v>
      </c>
      <c r="J68" s="56" t="s">
        <v>501</v>
      </c>
      <c r="K68" s="55" t="s">
        <v>496</v>
      </c>
      <c r="L68" s="55" t="s">
        <v>502</v>
      </c>
      <c r="M68" s="56" t="s">
        <v>456</v>
      </c>
      <c r="N68" s="56" t="s">
        <v>457</v>
      </c>
      <c r="O68" s="57" t="s">
        <v>343</v>
      </c>
      <c r="P68" s="58" t="s">
        <v>503</v>
      </c>
    </row>
    <row r="69" spans="1:16" ht="12.75" customHeight="1" thickBot="1" x14ac:dyDescent="0.25">
      <c r="A69" s="46" t="str">
        <f t="shared" si="6"/>
        <v>BAVM 231 </v>
      </c>
      <c r="B69" s="9" t="str">
        <f t="shared" si="7"/>
        <v>I</v>
      </c>
      <c r="C69" s="46">
        <f t="shared" si="8"/>
        <v>56158.376499999998</v>
      </c>
      <c r="D69" s="17" t="str">
        <f t="shared" si="9"/>
        <v>vis</v>
      </c>
      <c r="E69" s="54">
        <f>VLOOKUP(C69,'Active 1'!C$21:E$966,3,FALSE)</f>
        <v>10259.059197950519</v>
      </c>
      <c r="F69" s="9" t="s">
        <v>57</v>
      </c>
      <c r="G69" s="17" t="str">
        <f t="shared" si="10"/>
        <v>56158.3765</v>
      </c>
      <c r="H69" s="46">
        <f t="shared" si="11"/>
        <v>10259</v>
      </c>
      <c r="I69" s="55" t="s">
        <v>504</v>
      </c>
      <c r="J69" s="56" t="s">
        <v>505</v>
      </c>
      <c r="K69" s="55" t="s">
        <v>506</v>
      </c>
      <c r="L69" s="55" t="s">
        <v>507</v>
      </c>
      <c r="M69" s="56" t="s">
        <v>456</v>
      </c>
      <c r="N69" s="56" t="s">
        <v>457</v>
      </c>
      <c r="O69" s="57" t="s">
        <v>343</v>
      </c>
      <c r="P69" s="58" t="s">
        <v>503</v>
      </c>
    </row>
    <row r="70" spans="1:16" ht="12.75" customHeight="1" thickBot="1" x14ac:dyDescent="0.25">
      <c r="A70" s="46" t="str">
        <f t="shared" si="6"/>
        <v>BAVM 234 </v>
      </c>
      <c r="B70" s="9" t="str">
        <f t="shared" si="7"/>
        <v>II</v>
      </c>
      <c r="C70" s="46">
        <f t="shared" si="8"/>
        <v>56534.537199999999</v>
      </c>
      <c r="D70" s="17" t="str">
        <f t="shared" si="9"/>
        <v>vis</v>
      </c>
      <c r="E70" s="54">
        <f>VLOOKUP(C70,'Active 1'!C$21:E$966,3,FALSE)</f>
        <v>10458.559482912513</v>
      </c>
      <c r="F70" s="9" t="s">
        <v>57</v>
      </c>
      <c r="G70" s="17" t="str">
        <f t="shared" si="10"/>
        <v>56534.5372</v>
      </c>
      <c r="H70" s="46">
        <f t="shared" si="11"/>
        <v>10458.5</v>
      </c>
      <c r="I70" s="55" t="s">
        <v>508</v>
      </c>
      <c r="J70" s="56" t="s">
        <v>509</v>
      </c>
      <c r="K70" s="55" t="s">
        <v>510</v>
      </c>
      <c r="L70" s="55" t="s">
        <v>511</v>
      </c>
      <c r="M70" s="56" t="s">
        <v>456</v>
      </c>
      <c r="N70" s="56" t="s">
        <v>475</v>
      </c>
      <c r="O70" s="57" t="s">
        <v>476</v>
      </c>
      <c r="P70" s="58" t="s">
        <v>512</v>
      </c>
    </row>
    <row r="71" spans="1:16" ht="12.75" customHeight="1" thickBot="1" x14ac:dyDescent="0.25">
      <c r="A71" s="46" t="str">
        <f t="shared" si="6"/>
        <v>BAVM 238 </v>
      </c>
      <c r="B71" s="9" t="str">
        <f t="shared" si="7"/>
        <v>II</v>
      </c>
      <c r="C71" s="46">
        <f t="shared" si="8"/>
        <v>56815.4761</v>
      </c>
      <c r="D71" s="17" t="str">
        <f t="shared" si="9"/>
        <v>vis</v>
      </c>
      <c r="E71" s="54">
        <f>VLOOKUP(C71,'Active 1'!C$21:E$966,3,FALSE)</f>
        <v>10607.558010953613</v>
      </c>
      <c r="F71" s="9" t="s">
        <v>57</v>
      </c>
      <c r="G71" s="17" t="str">
        <f t="shared" si="10"/>
        <v>56815.4761</v>
      </c>
      <c r="H71" s="46">
        <f t="shared" si="11"/>
        <v>10607.5</v>
      </c>
      <c r="I71" s="55" t="s">
        <v>513</v>
      </c>
      <c r="J71" s="56" t="s">
        <v>514</v>
      </c>
      <c r="K71" s="55" t="s">
        <v>515</v>
      </c>
      <c r="L71" s="55" t="s">
        <v>516</v>
      </c>
      <c r="M71" s="56" t="s">
        <v>456</v>
      </c>
      <c r="N71" s="56" t="s">
        <v>457</v>
      </c>
      <c r="O71" s="57" t="s">
        <v>343</v>
      </c>
      <c r="P71" s="58" t="s">
        <v>517</v>
      </c>
    </row>
    <row r="72" spans="1:16" ht="12.75" customHeight="1" thickBot="1" x14ac:dyDescent="0.25">
      <c r="A72" s="46" t="str">
        <f t="shared" si="6"/>
        <v>BAVM 238 </v>
      </c>
      <c r="B72" s="9" t="str">
        <f t="shared" si="7"/>
        <v>II</v>
      </c>
      <c r="C72" s="46">
        <f t="shared" si="8"/>
        <v>56864.4974</v>
      </c>
      <c r="D72" s="17" t="str">
        <f t="shared" si="9"/>
        <v>vis</v>
      </c>
      <c r="E72" s="54">
        <f>VLOOKUP(C72,'Active 1'!C$21:E$966,3,FALSE)</f>
        <v>10633.556908018636</v>
      </c>
      <c r="F72" s="9" t="s">
        <v>57</v>
      </c>
      <c r="G72" s="17" t="str">
        <f t="shared" si="10"/>
        <v>56864.4974</v>
      </c>
      <c r="H72" s="46">
        <f t="shared" si="11"/>
        <v>10633.5</v>
      </c>
      <c r="I72" s="55" t="s">
        <v>518</v>
      </c>
      <c r="J72" s="56" t="s">
        <v>519</v>
      </c>
      <c r="K72" s="55" t="s">
        <v>520</v>
      </c>
      <c r="L72" s="55" t="s">
        <v>521</v>
      </c>
      <c r="M72" s="56" t="s">
        <v>456</v>
      </c>
      <c r="N72" s="56" t="s">
        <v>457</v>
      </c>
      <c r="O72" s="57" t="s">
        <v>343</v>
      </c>
      <c r="P72" s="58" t="s">
        <v>517</v>
      </c>
    </row>
    <row r="73" spans="1:16" ht="12.75" customHeight="1" thickBot="1" x14ac:dyDescent="0.25">
      <c r="A73" s="46" t="str">
        <f t="shared" si="6"/>
        <v> PZ 6.72 </v>
      </c>
      <c r="B73" s="9" t="str">
        <f t="shared" si="7"/>
        <v>II</v>
      </c>
      <c r="C73" s="46">
        <f t="shared" si="8"/>
        <v>13488.26</v>
      </c>
      <c r="D73" s="17" t="str">
        <f t="shared" si="9"/>
        <v>vis</v>
      </c>
      <c r="E73" s="54">
        <f>VLOOKUP(C73,'Active 1'!C$21:E$966,3,FALSE)</f>
        <v>-12371.429316962065</v>
      </c>
      <c r="F73" s="9" t="s">
        <v>57</v>
      </c>
      <c r="G73" s="17" t="str">
        <f t="shared" si="10"/>
        <v>13488.26</v>
      </c>
      <c r="H73" s="46">
        <f t="shared" si="11"/>
        <v>-12371.5</v>
      </c>
      <c r="I73" s="55" t="s">
        <v>110</v>
      </c>
      <c r="J73" s="56" t="s">
        <v>111</v>
      </c>
      <c r="K73" s="55">
        <v>-12371.5</v>
      </c>
      <c r="L73" s="55" t="s">
        <v>112</v>
      </c>
      <c r="M73" s="56" t="s">
        <v>109</v>
      </c>
      <c r="N73" s="56"/>
      <c r="O73" s="57" t="s">
        <v>113</v>
      </c>
      <c r="P73" s="57" t="s">
        <v>114</v>
      </c>
    </row>
    <row r="74" spans="1:16" ht="12.75" customHeight="1" thickBot="1" x14ac:dyDescent="0.25">
      <c r="A74" s="46" t="str">
        <f t="shared" si="6"/>
        <v> PZ 6.72 </v>
      </c>
      <c r="B74" s="9" t="str">
        <f t="shared" si="7"/>
        <v>I</v>
      </c>
      <c r="C74" s="46">
        <f t="shared" si="8"/>
        <v>15165.44</v>
      </c>
      <c r="D74" s="17" t="str">
        <f t="shared" si="9"/>
        <v>vis</v>
      </c>
      <c r="E74" s="54">
        <f>VLOOKUP(C74,'Active 1'!C$21:E$966,3,FALSE)</f>
        <v>-11481.921487110203</v>
      </c>
      <c r="F74" s="9" t="s">
        <v>57</v>
      </c>
      <c r="G74" s="17" t="str">
        <f t="shared" si="10"/>
        <v>15165.44</v>
      </c>
      <c r="H74" s="46">
        <f t="shared" si="11"/>
        <v>-11482</v>
      </c>
      <c r="I74" s="55" t="s">
        <v>115</v>
      </c>
      <c r="J74" s="56" t="s">
        <v>116</v>
      </c>
      <c r="K74" s="55">
        <v>-11482</v>
      </c>
      <c r="L74" s="55" t="s">
        <v>117</v>
      </c>
      <c r="M74" s="56" t="s">
        <v>109</v>
      </c>
      <c r="N74" s="56"/>
      <c r="O74" s="57" t="s">
        <v>113</v>
      </c>
      <c r="P74" s="57" t="s">
        <v>114</v>
      </c>
    </row>
    <row r="75" spans="1:16" ht="12.75" customHeight="1" thickBot="1" x14ac:dyDescent="0.25">
      <c r="A75" s="46" t="str">
        <f t="shared" ref="A75:A106" si="12">P75</f>
        <v> AAC 2.126 </v>
      </c>
      <c r="B75" s="9" t="str">
        <f t="shared" ref="B75:B106" si="13">IF(H75=INT(H75),"I","II")</f>
        <v>II</v>
      </c>
      <c r="C75" s="46">
        <f t="shared" ref="C75:C106" si="14">1*G75</f>
        <v>27991.488000000001</v>
      </c>
      <c r="D75" s="17" t="str">
        <f t="shared" ref="D75:D106" si="15">VLOOKUP(F75,I$1:J$5,2,FALSE)</f>
        <v>vis</v>
      </c>
      <c r="E75" s="54">
        <f>VLOOKUP(C75,'Active 1'!C$21:E$966,3,FALSE)</f>
        <v>-4679.5090316457918</v>
      </c>
      <c r="F75" s="9" t="s">
        <v>57</v>
      </c>
      <c r="G75" s="17" t="str">
        <f t="shared" ref="G75:G106" si="16">MID(I75,3,LEN(I75)-3)</f>
        <v>27991.488</v>
      </c>
      <c r="H75" s="46">
        <f t="shared" ref="H75:H106" si="17">1*K75</f>
        <v>-4679.5</v>
      </c>
      <c r="I75" s="55" t="s">
        <v>118</v>
      </c>
      <c r="J75" s="56" t="s">
        <v>119</v>
      </c>
      <c r="K75" s="55">
        <v>-4679.5</v>
      </c>
      <c r="L75" s="55" t="s">
        <v>120</v>
      </c>
      <c r="M75" s="56" t="s">
        <v>121</v>
      </c>
      <c r="N75" s="56"/>
      <c r="O75" s="57" t="s">
        <v>122</v>
      </c>
      <c r="P75" s="57" t="s">
        <v>123</v>
      </c>
    </row>
    <row r="76" spans="1:16" ht="12.75" customHeight="1" thickBot="1" x14ac:dyDescent="0.25">
      <c r="A76" s="46" t="str">
        <f t="shared" si="12"/>
        <v> AAC 2.126 </v>
      </c>
      <c r="B76" s="9" t="str">
        <f t="shared" si="13"/>
        <v>I</v>
      </c>
      <c r="C76" s="46">
        <f t="shared" si="14"/>
        <v>27992.436000000002</v>
      </c>
      <c r="D76" s="17" t="str">
        <f t="shared" si="15"/>
        <v>vis</v>
      </c>
      <c r="E76" s="54">
        <f>VLOOKUP(C76,'Active 1'!C$21:E$966,3,FALSE)</f>
        <v>-4679.0062511316546</v>
      </c>
      <c r="F76" s="9" t="s">
        <v>57</v>
      </c>
      <c r="G76" s="17" t="str">
        <f t="shared" si="16"/>
        <v>27992.436</v>
      </c>
      <c r="H76" s="46">
        <f t="shared" si="17"/>
        <v>-4679</v>
      </c>
      <c r="I76" s="55" t="s">
        <v>124</v>
      </c>
      <c r="J76" s="56" t="s">
        <v>125</v>
      </c>
      <c r="K76" s="55">
        <v>-4679</v>
      </c>
      <c r="L76" s="55" t="s">
        <v>126</v>
      </c>
      <c r="M76" s="56" t="s">
        <v>121</v>
      </c>
      <c r="N76" s="56"/>
      <c r="O76" s="57" t="s">
        <v>122</v>
      </c>
      <c r="P76" s="57" t="s">
        <v>123</v>
      </c>
    </row>
    <row r="77" spans="1:16" ht="12.75" customHeight="1" thickBot="1" x14ac:dyDescent="0.25">
      <c r="A77" s="46" t="str">
        <f t="shared" si="12"/>
        <v> SAC 14.58 </v>
      </c>
      <c r="B77" s="9" t="str">
        <f t="shared" si="13"/>
        <v>I</v>
      </c>
      <c r="C77" s="46">
        <f t="shared" si="14"/>
        <v>27992.44</v>
      </c>
      <c r="D77" s="17" t="str">
        <f t="shared" si="15"/>
        <v>vis</v>
      </c>
      <c r="E77" s="54">
        <f>VLOOKUP(C77,'Active 1'!C$21:E$966,3,FALSE)</f>
        <v>-4679.0041296948875</v>
      </c>
      <c r="F77" s="9" t="s">
        <v>57</v>
      </c>
      <c r="G77" s="17" t="str">
        <f t="shared" si="16"/>
        <v>27992.44</v>
      </c>
      <c r="H77" s="46">
        <f t="shared" si="17"/>
        <v>-4679</v>
      </c>
      <c r="I77" s="55" t="s">
        <v>127</v>
      </c>
      <c r="J77" s="56" t="s">
        <v>128</v>
      </c>
      <c r="K77" s="55">
        <v>-4679</v>
      </c>
      <c r="L77" s="55" t="s">
        <v>129</v>
      </c>
      <c r="M77" s="56" t="s">
        <v>121</v>
      </c>
      <c r="N77" s="56"/>
      <c r="O77" s="57" t="s">
        <v>130</v>
      </c>
      <c r="P77" s="57" t="s">
        <v>131</v>
      </c>
    </row>
    <row r="78" spans="1:16" ht="12.75" customHeight="1" thickBot="1" x14ac:dyDescent="0.25">
      <c r="A78" s="46" t="str">
        <f t="shared" si="12"/>
        <v> SAC 15.64 </v>
      </c>
      <c r="B78" s="9" t="str">
        <f t="shared" si="13"/>
        <v>I</v>
      </c>
      <c r="C78" s="46">
        <f t="shared" si="14"/>
        <v>28145.18</v>
      </c>
      <c r="D78" s="17" t="str">
        <f t="shared" si="15"/>
        <v>vis</v>
      </c>
      <c r="E78" s="54">
        <f>VLOOKUP(C78,'Active 1'!C$21:E$966,3,FALSE)</f>
        <v>-4597.9970666893814</v>
      </c>
      <c r="F78" s="9" t="s">
        <v>57</v>
      </c>
      <c r="G78" s="17" t="str">
        <f t="shared" si="16"/>
        <v>28145.18</v>
      </c>
      <c r="H78" s="46">
        <f t="shared" si="17"/>
        <v>-4598</v>
      </c>
      <c r="I78" s="55" t="s">
        <v>132</v>
      </c>
      <c r="J78" s="56" t="s">
        <v>133</v>
      </c>
      <c r="K78" s="55">
        <v>-4598</v>
      </c>
      <c r="L78" s="55" t="s">
        <v>134</v>
      </c>
      <c r="M78" s="56" t="s">
        <v>121</v>
      </c>
      <c r="N78" s="56"/>
      <c r="O78" s="57" t="s">
        <v>135</v>
      </c>
      <c r="P78" s="57" t="s">
        <v>136</v>
      </c>
    </row>
    <row r="79" spans="1:16" ht="12.75" customHeight="1" thickBot="1" x14ac:dyDescent="0.25">
      <c r="A79" s="46" t="str">
        <f t="shared" si="12"/>
        <v> HA 113.73 </v>
      </c>
      <c r="B79" s="9" t="str">
        <f t="shared" si="13"/>
        <v>I</v>
      </c>
      <c r="C79" s="46">
        <f t="shared" si="14"/>
        <v>28431.742999999999</v>
      </c>
      <c r="D79" s="17" t="str">
        <f t="shared" si="15"/>
        <v>vis</v>
      </c>
      <c r="E79" s="54">
        <f>VLOOKUP(C79,'Active 1'!C$21:E$966,3,FALSE)</f>
        <v>-4446.0157455158424</v>
      </c>
      <c r="F79" s="9" t="s">
        <v>57</v>
      </c>
      <c r="G79" s="17" t="str">
        <f t="shared" si="16"/>
        <v>28431.743</v>
      </c>
      <c r="H79" s="46">
        <f t="shared" si="17"/>
        <v>-4446</v>
      </c>
      <c r="I79" s="55" t="s">
        <v>137</v>
      </c>
      <c r="J79" s="56" t="s">
        <v>138</v>
      </c>
      <c r="K79" s="55">
        <v>-4446</v>
      </c>
      <c r="L79" s="55" t="s">
        <v>139</v>
      </c>
      <c r="M79" s="56" t="s">
        <v>109</v>
      </c>
      <c r="N79" s="56"/>
      <c r="O79" s="57" t="s">
        <v>140</v>
      </c>
      <c r="P79" s="57" t="s">
        <v>141</v>
      </c>
    </row>
    <row r="80" spans="1:16" ht="12.75" customHeight="1" thickBot="1" x14ac:dyDescent="0.25">
      <c r="A80" s="46" t="str">
        <f t="shared" si="12"/>
        <v> PZ 6.72 </v>
      </c>
      <c r="B80" s="9" t="str">
        <f t="shared" si="13"/>
        <v>I</v>
      </c>
      <c r="C80" s="46">
        <f t="shared" si="14"/>
        <v>28746.65</v>
      </c>
      <c r="D80" s="17" t="str">
        <f t="shared" si="15"/>
        <v>vis</v>
      </c>
      <c r="E80" s="54">
        <f>VLOOKUP(C80,'Active 1'!C$21:E$966,3,FALSE)</f>
        <v>-4279.0019234006468</v>
      </c>
      <c r="F80" s="9" t="s">
        <v>57</v>
      </c>
      <c r="G80" s="17" t="str">
        <f t="shared" si="16"/>
        <v>28746.65</v>
      </c>
      <c r="H80" s="46">
        <f t="shared" si="17"/>
        <v>-4279</v>
      </c>
      <c r="I80" s="55" t="s">
        <v>142</v>
      </c>
      <c r="J80" s="56" t="s">
        <v>143</v>
      </c>
      <c r="K80" s="55">
        <v>-4279</v>
      </c>
      <c r="L80" s="55" t="s">
        <v>144</v>
      </c>
      <c r="M80" s="56" t="s">
        <v>109</v>
      </c>
      <c r="N80" s="56"/>
      <c r="O80" s="57" t="s">
        <v>113</v>
      </c>
      <c r="P80" s="57" t="s">
        <v>114</v>
      </c>
    </row>
    <row r="81" spans="1:16" ht="12.75" customHeight="1" thickBot="1" x14ac:dyDescent="0.25">
      <c r="A81" s="46" t="str">
        <f t="shared" si="12"/>
        <v> PZ 6.72 </v>
      </c>
      <c r="B81" s="9" t="str">
        <f t="shared" si="13"/>
        <v>I</v>
      </c>
      <c r="C81" s="46">
        <f t="shared" si="14"/>
        <v>29014.41</v>
      </c>
      <c r="D81" s="17" t="str">
        <f t="shared" si="15"/>
        <v>vis</v>
      </c>
      <c r="E81" s="54">
        <f>VLOOKUP(C81,'Active 1'!C$21:E$966,3,FALSE)</f>
        <v>-4136.9929461166748</v>
      </c>
      <c r="F81" s="9" t="s">
        <v>57</v>
      </c>
      <c r="G81" s="17" t="str">
        <f t="shared" si="16"/>
        <v>29014.41</v>
      </c>
      <c r="H81" s="46">
        <f t="shared" si="17"/>
        <v>-4137</v>
      </c>
      <c r="I81" s="55" t="s">
        <v>145</v>
      </c>
      <c r="J81" s="56" t="s">
        <v>146</v>
      </c>
      <c r="K81" s="55">
        <v>-4137</v>
      </c>
      <c r="L81" s="55" t="s">
        <v>134</v>
      </c>
      <c r="M81" s="56" t="s">
        <v>109</v>
      </c>
      <c r="N81" s="56"/>
      <c r="O81" s="57" t="s">
        <v>113</v>
      </c>
      <c r="P81" s="57" t="s">
        <v>114</v>
      </c>
    </row>
    <row r="82" spans="1:16" ht="12.75" customHeight="1" thickBot="1" x14ac:dyDescent="0.25">
      <c r="A82" s="46" t="str">
        <f t="shared" si="12"/>
        <v> PZ 6.72 </v>
      </c>
      <c r="B82" s="9" t="str">
        <f t="shared" si="13"/>
        <v>I</v>
      </c>
      <c r="C82" s="46">
        <f t="shared" si="14"/>
        <v>29457.52</v>
      </c>
      <c r="D82" s="17" t="str">
        <f t="shared" si="15"/>
        <v>vis</v>
      </c>
      <c r="E82" s="54">
        <f>VLOOKUP(C82,'Active 1'!C$21:E$966,3,FALSE)</f>
        <v>-3901.9854844932001</v>
      </c>
      <c r="F82" s="9" t="s">
        <v>57</v>
      </c>
      <c r="G82" s="17" t="str">
        <f t="shared" si="16"/>
        <v>29457.52</v>
      </c>
      <c r="H82" s="46">
        <f t="shared" si="17"/>
        <v>-3902</v>
      </c>
      <c r="I82" s="55" t="s">
        <v>147</v>
      </c>
      <c r="J82" s="56" t="s">
        <v>148</v>
      </c>
      <c r="K82" s="55">
        <v>-3902</v>
      </c>
      <c r="L82" s="55" t="s">
        <v>149</v>
      </c>
      <c r="M82" s="56" t="s">
        <v>109</v>
      </c>
      <c r="N82" s="56"/>
      <c r="O82" s="57" t="s">
        <v>113</v>
      </c>
      <c r="P82" s="57" t="s">
        <v>114</v>
      </c>
    </row>
    <row r="83" spans="1:16" ht="12.75" customHeight="1" thickBot="1" x14ac:dyDescent="0.25">
      <c r="A83" s="46" t="str">
        <f t="shared" si="12"/>
        <v> AJ 64.258 </v>
      </c>
      <c r="B83" s="9" t="str">
        <f t="shared" si="13"/>
        <v>I</v>
      </c>
      <c r="C83" s="46">
        <f t="shared" si="14"/>
        <v>32172.607</v>
      </c>
      <c r="D83" s="17" t="str">
        <f t="shared" si="15"/>
        <v>vis</v>
      </c>
      <c r="E83" s="54">
        <f>VLOOKUP(C83,'Active 1'!C$21:E$966,3,FALSE)</f>
        <v>-2462.0141366181961</v>
      </c>
      <c r="F83" s="9" t="s">
        <v>57</v>
      </c>
      <c r="G83" s="17" t="str">
        <f t="shared" si="16"/>
        <v>32172.607</v>
      </c>
      <c r="H83" s="46">
        <f t="shared" si="17"/>
        <v>-2462</v>
      </c>
      <c r="I83" s="55" t="s">
        <v>150</v>
      </c>
      <c r="J83" s="56" t="s">
        <v>151</v>
      </c>
      <c r="K83" s="55">
        <v>-2462</v>
      </c>
      <c r="L83" s="55" t="s">
        <v>152</v>
      </c>
      <c r="M83" s="56" t="s">
        <v>109</v>
      </c>
      <c r="N83" s="56"/>
      <c r="O83" s="57" t="s">
        <v>153</v>
      </c>
      <c r="P83" s="57" t="s">
        <v>154</v>
      </c>
    </row>
    <row r="84" spans="1:16" ht="12.75" customHeight="1" thickBot="1" x14ac:dyDescent="0.25">
      <c r="A84" s="46" t="str">
        <f t="shared" si="12"/>
        <v> AJ 64.258 </v>
      </c>
      <c r="B84" s="9" t="str">
        <f t="shared" si="13"/>
        <v>II</v>
      </c>
      <c r="C84" s="46">
        <f t="shared" si="14"/>
        <v>32386.651000000002</v>
      </c>
      <c r="D84" s="17" t="str">
        <f t="shared" si="15"/>
        <v>vis</v>
      </c>
      <c r="E84" s="54">
        <f>VLOOKUP(C84,'Active 1'!C$21:E$966,3,FALSE)</f>
        <v>-2348.4939336985253</v>
      </c>
      <c r="F84" s="9" t="s">
        <v>57</v>
      </c>
      <c r="G84" s="17" t="str">
        <f t="shared" si="16"/>
        <v>32386.651</v>
      </c>
      <c r="H84" s="46">
        <f t="shared" si="17"/>
        <v>-2348.5</v>
      </c>
      <c r="I84" s="55" t="s">
        <v>155</v>
      </c>
      <c r="J84" s="56" t="s">
        <v>156</v>
      </c>
      <c r="K84" s="55">
        <v>-2348.5</v>
      </c>
      <c r="L84" s="55" t="s">
        <v>157</v>
      </c>
      <c r="M84" s="56" t="s">
        <v>109</v>
      </c>
      <c r="N84" s="56"/>
      <c r="O84" s="57" t="s">
        <v>153</v>
      </c>
      <c r="P84" s="57" t="s">
        <v>154</v>
      </c>
    </row>
    <row r="85" spans="1:16" ht="12.75" customHeight="1" thickBot="1" x14ac:dyDescent="0.25">
      <c r="A85" s="46" t="str">
        <f t="shared" si="12"/>
        <v> AJ 64.258 </v>
      </c>
      <c r="B85" s="9" t="str">
        <f t="shared" si="13"/>
        <v>I</v>
      </c>
      <c r="C85" s="46">
        <f t="shared" si="14"/>
        <v>32798.620999999999</v>
      </c>
      <c r="D85" s="17" t="str">
        <f t="shared" si="15"/>
        <v>vis</v>
      </c>
      <c r="E85" s="54">
        <f>VLOOKUP(C85,'Active 1'!C$21:E$966,3,FALSE)</f>
        <v>-2130.0018573178932</v>
      </c>
      <c r="F85" s="9" t="s">
        <v>57</v>
      </c>
      <c r="G85" s="17" t="str">
        <f t="shared" si="16"/>
        <v>32798.621</v>
      </c>
      <c r="H85" s="46">
        <f t="shared" si="17"/>
        <v>-2130</v>
      </c>
      <c r="I85" s="55" t="s">
        <v>158</v>
      </c>
      <c r="J85" s="56" t="s">
        <v>159</v>
      </c>
      <c r="K85" s="55">
        <v>-2130</v>
      </c>
      <c r="L85" s="55" t="s">
        <v>160</v>
      </c>
      <c r="M85" s="56" t="s">
        <v>109</v>
      </c>
      <c r="N85" s="56"/>
      <c r="O85" s="57" t="s">
        <v>153</v>
      </c>
      <c r="P85" s="57" t="s">
        <v>154</v>
      </c>
    </row>
    <row r="86" spans="1:16" ht="12.75" customHeight="1" thickBot="1" x14ac:dyDescent="0.25">
      <c r="A86" s="46" t="str">
        <f t="shared" si="12"/>
        <v> AJ 64.258 </v>
      </c>
      <c r="B86" s="9" t="str">
        <f t="shared" si="13"/>
        <v>II</v>
      </c>
      <c r="C86" s="46">
        <f t="shared" si="14"/>
        <v>33061.660000000003</v>
      </c>
      <c r="D86" s="17" t="str">
        <f t="shared" si="15"/>
        <v>vis</v>
      </c>
      <c r="E86" s="54">
        <f>VLOOKUP(C86,'Active 1'!C$21:E$966,3,FALSE)</f>
        <v>-1990.4967057799499</v>
      </c>
      <c r="F86" s="9" t="s">
        <v>57</v>
      </c>
      <c r="G86" s="17" t="str">
        <f t="shared" si="16"/>
        <v>33061.660</v>
      </c>
      <c r="H86" s="46">
        <f t="shared" si="17"/>
        <v>-1990.5</v>
      </c>
      <c r="I86" s="55" t="s">
        <v>161</v>
      </c>
      <c r="J86" s="56" t="s">
        <v>162</v>
      </c>
      <c r="K86" s="55">
        <v>-1990.5</v>
      </c>
      <c r="L86" s="55" t="s">
        <v>163</v>
      </c>
      <c r="M86" s="56" t="s">
        <v>109</v>
      </c>
      <c r="N86" s="56"/>
      <c r="O86" s="57" t="s">
        <v>153</v>
      </c>
      <c r="P86" s="57" t="s">
        <v>154</v>
      </c>
    </row>
    <row r="87" spans="1:16" ht="12.75" customHeight="1" thickBot="1" x14ac:dyDescent="0.25">
      <c r="A87" s="46" t="str">
        <f t="shared" si="12"/>
        <v> AJ 64.258 </v>
      </c>
      <c r="B87" s="9" t="str">
        <f t="shared" si="13"/>
        <v>I</v>
      </c>
      <c r="C87" s="46">
        <f t="shared" si="14"/>
        <v>33111.623</v>
      </c>
      <c r="D87" s="17" t="str">
        <f t="shared" si="15"/>
        <v>vis</v>
      </c>
      <c r="E87" s="54">
        <f>VLOOKUP(C87,'Active 1'!C$21:E$966,3,FALSE)</f>
        <v>-1963.9983694637017</v>
      </c>
      <c r="F87" s="9" t="s">
        <v>57</v>
      </c>
      <c r="G87" s="17" t="str">
        <f t="shared" si="16"/>
        <v>33111.623</v>
      </c>
      <c r="H87" s="46">
        <f t="shared" si="17"/>
        <v>-1964</v>
      </c>
      <c r="I87" s="55" t="s">
        <v>164</v>
      </c>
      <c r="J87" s="56" t="s">
        <v>165</v>
      </c>
      <c r="K87" s="55">
        <v>-1964</v>
      </c>
      <c r="L87" s="55" t="s">
        <v>166</v>
      </c>
      <c r="M87" s="56" t="s">
        <v>109</v>
      </c>
      <c r="N87" s="56"/>
      <c r="O87" s="57" t="s">
        <v>153</v>
      </c>
      <c r="P87" s="57" t="s">
        <v>154</v>
      </c>
    </row>
    <row r="88" spans="1:16" ht="12.75" customHeight="1" thickBot="1" x14ac:dyDescent="0.25">
      <c r="A88" s="46" t="str">
        <f t="shared" si="12"/>
        <v> AJ 64.258 </v>
      </c>
      <c r="B88" s="9" t="str">
        <f t="shared" si="13"/>
        <v>I</v>
      </c>
      <c r="C88" s="46">
        <f t="shared" si="14"/>
        <v>33503.800000000003</v>
      </c>
      <c r="D88" s="17" t="str">
        <f t="shared" si="15"/>
        <v>vis</v>
      </c>
      <c r="E88" s="54">
        <f>VLOOKUP(C88,'Active 1'!C$21:E$966,3,FALSE)</f>
        <v>-1756.0036925728396</v>
      </c>
      <c r="F88" s="9" t="s">
        <v>57</v>
      </c>
      <c r="G88" s="17" t="str">
        <f t="shared" si="16"/>
        <v>33503.800</v>
      </c>
      <c r="H88" s="46">
        <f t="shared" si="17"/>
        <v>-1756</v>
      </c>
      <c r="I88" s="55" t="s">
        <v>167</v>
      </c>
      <c r="J88" s="56" t="s">
        <v>168</v>
      </c>
      <c r="K88" s="55">
        <v>-1756</v>
      </c>
      <c r="L88" s="55" t="s">
        <v>169</v>
      </c>
      <c r="M88" s="56" t="s">
        <v>109</v>
      </c>
      <c r="N88" s="56"/>
      <c r="O88" s="57" t="s">
        <v>153</v>
      </c>
      <c r="P88" s="57" t="s">
        <v>154</v>
      </c>
    </row>
    <row r="89" spans="1:16" ht="12.75" customHeight="1" thickBot="1" x14ac:dyDescent="0.25">
      <c r="A89" s="46" t="str">
        <f t="shared" si="12"/>
        <v> BTOK 49.385 </v>
      </c>
      <c r="B89" s="9" t="str">
        <f t="shared" si="13"/>
        <v>I</v>
      </c>
      <c r="C89" s="46">
        <f t="shared" si="14"/>
        <v>33567.934999999998</v>
      </c>
      <c r="D89" s="17" t="str">
        <f t="shared" si="15"/>
        <v>vis</v>
      </c>
      <c r="E89" s="54">
        <f>VLOOKUP(C89,'Active 1'!C$21:E$966,3,FALSE)</f>
        <v>-1721.9891057857658</v>
      </c>
      <c r="F89" s="9" t="s">
        <v>57</v>
      </c>
      <c r="G89" s="17" t="str">
        <f t="shared" si="16"/>
        <v>33567.935</v>
      </c>
      <c r="H89" s="46">
        <f t="shared" si="17"/>
        <v>-1722</v>
      </c>
      <c r="I89" s="55" t="s">
        <v>170</v>
      </c>
      <c r="J89" s="56" t="s">
        <v>171</v>
      </c>
      <c r="K89" s="55">
        <v>-1722</v>
      </c>
      <c r="L89" s="55" t="s">
        <v>172</v>
      </c>
      <c r="M89" s="56" t="s">
        <v>109</v>
      </c>
      <c r="N89" s="56"/>
      <c r="O89" s="57" t="s">
        <v>173</v>
      </c>
      <c r="P89" s="57" t="s">
        <v>174</v>
      </c>
    </row>
    <row r="90" spans="1:16" ht="12.75" customHeight="1" thickBot="1" x14ac:dyDescent="0.25">
      <c r="A90" s="46" t="str">
        <f t="shared" si="12"/>
        <v> AJ 64.258 </v>
      </c>
      <c r="B90" s="9" t="str">
        <f t="shared" si="13"/>
        <v>II</v>
      </c>
      <c r="C90" s="46">
        <f t="shared" si="14"/>
        <v>33834.713000000003</v>
      </c>
      <c r="D90" s="17" t="str">
        <f t="shared" si="15"/>
        <v>vis</v>
      </c>
      <c r="E90" s="54">
        <f>VLOOKUP(C90,'Active 1'!C$21:E$966,3,FALSE)</f>
        <v>-1580.5009412284583</v>
      </c>
      <c r="F90" s="9" t="s">
        <v>57</v>
      </c>
      <c r="G90" s="17" t="str">
        <f t="shared" si="16"/>
        <v>33834.713</v>
      </c>
      <c r="H90" s="46">
        <f t="shared" si="17"/>
        <v>-1580.5</v>
      </c>
      <c r="I90" s="55" t="s">
        <v>175</v>
      </c>
      <c r="J90" s="56" t="s">
        <v>176</v>
      </c>
      <c r="K90" s="55">
        <v>-1580.5</v>
      </c>
      <c r="L90" s="55" t="s">
        <v>177</v>
      </c>
      <c r="M90" s="56" t="s">
        <v>109</v>
      </c>
      <c r="N90" s="56"/>
      <c r="O90" s="57" t="s">
        <v>153</v>
      </c>
      <c r="P90" s="57" t="s">
        <v>154</v>
      </c>
    </row>
    <row r="91" spans="1:16" ht="12.75" customHeight="1" thickBot="1" x14ac:dyDescent="0.25">
      <c r="A91" s="46" t="str">
        <f t="shared" si="12"/>
        <v> AJ 64.258 </v>
      </c>
      <c r="B91" s="9" t="str">
        <f t="shared" si="13"/>
        <v>I</v>
      </c>
      <c r="C91" s="46">
        <f t="shared" si="14"/>
        <v>33886.563000000002</v>
      </c>
      <c r="D91" s="17" t="str">
        <f t="shared" si="15"/>
        <v>vis</v>
      </c>
      <c r="E91" s="54">
        <f>VLOOKUP(C91,'Active 1'!C$21:E$966,3,FALSE)</f>
        <v>-1553.0018171166648</v>
      </c>
      <c r="F91" s="9" t="s">
        <v>57</v>
      </c>
      <c r="G91" s="17" t="str">
        <f t="shared" si="16"/>
        <v>33886.563</v>
      </c>
      <c r="H91" s="46">
        <f t="shared" si="17"/>
        <v>-1553</v>
      </c>
      <c r="I91" s="55" t="s">
        <v>178</v>
      </c>
      <c r="J91" s="56" t="s">
        <v>179</v>
      </c>
      <c r="K91" s="55">
        <v>-1553</v>
      </c>
      <c r="L91" s="55" t="s">
        <v>108</v>
      </c>
      <c r="M91" s="56" t="s">
        <v>109</v>
      </c>
      <c r="N91" s="56"/>
      <c r="O91" s="57" t="s">
        <v>153</v>
      </c>
      <c r="P91" s="57" t="s">
        <v>154</v>
      </c>
    </row>
    <row r="92" spans="1:16" ht="12.75" customHeight="1" thickBot="1" x14ac:dyDescent="0.25">
      <c r="A92" s="46" t="str">
        <f t="shared" si="12"/>
        <v> AJ 64.258 </v>
      </c>
      <c r="B92" s="9" t="str">
        <f t="shared" si="13"/>
        <v>I</v>
      </c>
      <c r="C92" s="46">
        <f t="shared" si="14"/>
        <v>34182.593999999997</v>
      </c>
      <c r="D92" s="17" t="str">
        <f t="shared" si="15"/>
        <v>vis</v>
      </c>
      <c r="E92" s="54">
        <f>VLOOKUP(C92,'Active 1'!C$21:E$966,3,FALSE)</f>
        <v>-1395.9990551120666</v>
      </c>
      <c r="F92" s="9" t="s">
        <v>57</v>
      </c>
      <c r="G92" s="17" t="str">
        <f t="shared" si="16"/>
        <v>34182.594</v>
      </c>
      <c r="H92" s="46">
        <f t="shared" si="17"/>
        <v>-1396</v>
      </c>
      <c r="I92" s="55" t="s">
        <v>180</v>
      </c>
      <c r="J92" s="56" t="s">
        <v>181</v>
      </c>
      <c r="K92" s="55">
        <v>-1396</v>
      </c>
      <c r="L92" s="55" t="s">
        <v>182</v>
      </c>
      <c r="M92" s="56" t="s">
        <v>109</v>
      </c>
      <c r="N92" s="56"/>
      <c r="O92" s="57" t="s">
        <v>153</v>
      </c>
      <c r="P92" s="57" t="s">
        <v>154</v>
      </c>
    </row>
    <row r="93" spans="1:16" ht="12.75" customHeight="1" thickBot="1" x14ac:dyDescent="0.25">
      <c r="A93" s="46" t="str">
        <f t="shared" si="12"/>
        <v> AJ 64.258 </v>
      </c>
      <c r="B93" s="9" t="str">
        <f t="shared" si="13"/>
        <v>II</v>
      </c>
      <c r="C93" s="46">
        <f t="shared" si="14"/>
        <v>34296.665999999997</v>
      </c>
      <c r="D93" s="17" t="str">
        <f t="shared" si="15"/>
        <v>vis</v>
      </c>
      <c r="E93" s="54">
        <f>VLOOKUP(C93,'Active 1'!C$21:E$966,3,FALSE)</f>
        <v>-1335.4999213477349</v>
      </c>
      <c r="F93" s="9" t="s">
        <v>57</v>
      </c>
      <c r="G93" s="17" t="str">
        <f t="shared" si="16"/>
        <v>34296.666</v>
      </c>
      <c r="H93" s="46">
        <f t="shared" si="17"/>
        <v>-1335.5</v>
      </c>
      <c r="I93" s="55" t="s">
        <v>183</v>
      </c>
      <c r="J93" s="56" t="s">
        <v>184</v>
      </c>
      <c r="K93" s="55">
        <v>-1335.5</v>
      </c>
      <c r="L93" s="55" t="s">
        <v>185</v>
      </c>
      <c r="M93" s="56" t="s">
        <v>109</v>
      </c>
      <c r="N93" s="56"/>
      <c r="O93" s="57" t="s">
        <v>153</v>
      </c>
      <c r="P93" s="57" t="s">
        <v>154</v>
      </c>
    </row>
    <row r="94" spans="1:16" ht="12.75" customHeight="1" thickBot="1" x14ac:dyDescent="0.25">
      <c r="A94" s="46" t="str">
        <f t="shared" si="12"/>
        <v> AJ 64.258 </v>
      </c>
      <c r="B94" s="9" t="str">
        <f t="shared" si="13"/>
        <v>I</v>
      </c>
      <c r="C94" s="46">
        <f t="shared" si="14"/>
        <v>35019.773000000001</v>
      </c>
      <c r="D94" s="17" t="str">
        <f t="shared" si="15"/>
        <v>vis</v>
      </c>
      <c r="E94" s="54">
        <f>VLOOKUP(C94,'Active 1'!C$21:E$966,3,FALSE)</f>
        <v>-951.99347700622548</v>
      </c>
      <c r="F94" s="9" t="s">
        <v>57</v>
      </c>
      <c r="G94" s="17" t="str">
        <f t="shared" si="16"/>
        <v>35019.773</v>
      </c>
      <c r="H94" s="46">
        <f t="shared" si="17"/>
        <v>-952</v>
      </c>
      <c r="I94" s="55" t="s">
        <v>186</v>
      </c>
      <c r="J94" s="56" t="s">
        <v>187</v>
      </c>
      <c r="K94" s="55">
        <v>-952</v>
      </c>
      <c r="L94" s="55" t="s">
        <v>188</v>
      </c>
      <c r="M94" s="56" t="s">
        <v>109</v>
      </c>
      <c r="N94" s="56"/>
      <c r="O94" s="57" t="s">
        <v>153</v>
      </c>
      <c r="P94" s="57" t="s">
        <v>154</v>
      </c>
    </row>
    <row r="95" spans="1:16" ht="12.75" customHeight="1" thickBot="1" x14ac:dyDescent="0.25">
      <c r="A95" s="46" t="str">
        <f t="shared" si="12"/>
        <v> AJ 64.258 </v>
      </c>
      <c r="B95" s="9" t="str">
        <f t="shared" si="13"/>
        <v>II</v>
      </c>
      <c r="C95" s="46">
        <f t="shared" si="14"/>
        <v>35337.464999999997</v>
      </c>
      <c r="D95" s="17" t="str">
        <f t="shared" si="15"/>
        <v>vis</v>
      </c>
      <c r="E95" s="54">
        <f>VLOOKUP(C95,'Active 1'!C$21:E$966,3,FALSE)</f>
        <v>-783.50260454096031</v>
      </c>
      <c r="F95" s="9" t="s">
        <v>57</v>
      </c>
      <c r="G95" s="17" t="str">
        <f t="shared" si="16"/>
        <v>35337.465</v>
      </c>
      <c r="H95" s="46">
        <f t="shared" si="17"/>
        <v>-783.5</v>
      </c>
      <c r="I95" s="55" t="s">
        <v>189</v>
      </c>
      <c r="J95" s="56" t="s">
        <v>190</v>
      </c>
      <c r="K95" s="55">
        <v>-783.5</v>
      </c>
      <c r="L95" s="55" t="s">
        <v>191</v>
      </c>
      <c r="M95" s="56" t="s">
        <v>109</v>
      </c>
      <c r="N95" s="56"/>
      <c r="O95" s="57" t="s">
        <v>153</v>
      </c>
      <c r="P95" s="57" t="s">
        <v>154</v>
      </c>
    </row>
    <row r="96" spans="1:16" ht="12.75" customHeight="1" thickBot="1" x14ac:dyDescent="0.25">
      <c r="A96" s="46" t="str">
        <f t="shared" si="12"/>
        <v> AJ 64.258 </v>
      </c>
      <c r="B96" s="9" t="str">
        <f t="shared" si="13"/>
        <v>I</v>
      </c>
      <c r="C96" s="46">
        <f t="shared" si="14"/>
        <v>35483.605000000003</v>
      </c>
      <c r="D96" s="17" t="str">
        <f t="shared" si="15"/>
        <v>vis</v>
      </c>
      <c r="E96" s="54">
        <f>VLOOKUP(C96,'Active 1'!C$21:E$966,3,FALSE)</f>
        <v>-705.99591220349089</v>
      </c>
      <c r="F96" s="9" t="s">
        <v>57</v>
      </c>
      <c r="G96" s="17" t="str">
        <f t="shared" si="16"/>
        <v>35483.605</v>
      </c>
      <c r="H96" s="46">
        <f t="shared" si="17"/>
        <v>-706</v>
      </c>
      <c r="I96" s="55" t="s">
        <v>192</v>
      </c>
      <c r="J96" s="56" t="s">
        <v>193</v>
      </c>
      <c r="K96" s="55">
        <v>-706</v>
      </c>
      <c r="L96" s="55" t="s">
        <v>194</v>
      </c>
      <c r="M96" s="56" t="s">
        <v>109</v>
      </c>
      <c r="N96" s="56"/>
      <c r="O96" s="57" t="s">
        <v>153</v>
      </c>
      <c r="P96" s="57" t="s">
        <v>154</v>
      </c>
    </row>
    <row r="97" spans="1:16" ht="12.75" customHeight="1" thickBot="1" x14ac:dyDescent="0.25">
      <c r="A97" s="46" t="str">
        <f t="shared" si="12"/>
        <v> PASP 87.415 </v>
      </c>
      <c r="B97" s="9" t="str">
        <f t="shared" si="13"/>
        <v>I</v>
      </c>
      <c r="C97" s="46">
        <f t="shared" si="14"/>
        <v>36814.772499999999</v>
      </c>
      <c r="D97" s="17" t="str">
        <f t="shared" si="15"/>
        <v>vis</v>
      </c>
      <c r="E97" s="54">
        <f>VLOOKUP(C97,'Active 1'!C$21:E$966,3,FALSE)</f>
        <v>1.0076824627386649E-3</v>
      </c>
      <c r="F97" s="9" t="s">
        <v>57</v>
      </c>
      <c r="G97" s="17" t="str">
        <f t="shared" si="16"/>
        <v>36814.7725</v>
      </c>
      <c r="H97" s="46">
        <f t="shared" si="17"/>
        <v>0</v>
      </c>
      <c r="I97" s="55" t="s">
        <v>195</v>
      </c>
      <c r="J97" s="56" t="s">
        <v>196</v>
      </c>
      <c r="K97" s="55">
        <v>0</v>
      </c>
      <c r="L97" s="55" t="s">
        <v>197</v>
      </c>
      <c r="M97" s="56" t="s">
        <v>198</v>
      </c>
      <c r="N97" s="56" t="s">
        <v>199</v>
      </c>
      <c r="O97" s="57" t="s">
        <v>200</v>
      </c>
      <c r="P97" s="57" t="s">
        <v>201</v>
      </c>
    </row>
    <row r="98" spans="1:16" ht="12.75" customHeight="1" thickBot="1" x14ac:dyDescent="0.25">
      <c r="A98" s="46" t="str">
        <f t="shared" si="12"/>
        <v> HABZ 23 </v>
      </c>
      <c r="B98" s="9" t="str">
        <f t="shared" si="13"/>
        <v>I</v>
      </c>
      <c r="C98" s="46">
        <f t="shared" si="14"/>
        <v>36837.392</v>
      </c>
      <c r="D98" s="17" t="str">
        <f t="shared" si="15"/>
        <v>vis</v>
      </c>
      <c r="E98" s="54">
        <f>VLOOKUP(C98,'Active 1'!C$21:E$966,3,FALSE)</f>
        <v>11.997467428783821</v>
      </c>
      <c r="F98" s="9" t="s">
        <v>57</v>
      </c>
      <c r="G98" s="17" t="str">
        <f t="shared" si="16"/>
        <v>36837.392</v>
      </c>
      <c r="H98" s="46">
        <f t="shared" si="17"/>
        <v>12</v>
      </c>
      <c r="I98" s="55" t="s">
        <v>202</v>
      </c>
      <c r="J98" s="56" t="s">
        <v>203</v>
      </c>
      <c r="K98" s="55">
        <v>12</v>
      </c>
      <c r="L98" s="55" t="s">
        <v>191</v>
      </c>
      <c r="M98" s="56" t="s">
        <v>204</v>
      </c>
      <c r="N98" s="56"/>
      <c r="O98" s="57" t="s">
        <v>205</v>
      </c>
      <c r="P98" s="57" t="s">
        <v>206</v>
      </c>
    </row>
    <row r="99" spans="1:16" ht="12.75" customHeight="1" thickBot="1" x14ac:dyDescent="0.25">
      <c r="A99" s="46" t="str">
        <f t="shared" si="12"/>
        <v> HABZ 23 </v>
      </c>
      <c r="B99" s="9" t="str">
        <f t="shared" si="13"/>
        <v>I</v>
      </c>
      <c r="C99" s="46">
        <f t="shared" si="14"/>
        <v>37940.428</v>
      </c>
      <c r="D99" s="17" t="str">
        <f t="shared" si="15"/>
        <v>vis</v>
      </c>
      <c r="E99" s="54">
        <f>VLOOKUP(C99,'Active 1'!C$21:E$966,3,FALSE)</f>
        <v>597.0027492759782</v>
      </c>
      <c r="F99" s="9" t="s">
        <v>57</v>
      </c>
      <c r="G99" s="17" t="str">
        <f t="shared" si="16"/>
        <v>37940.428</v>
      </c>
      <c r="H99" s="46">
        <f t="shared" si="17"/>
        <v>597</v>
      </c>
      <c r="I99" s="55" t="s">
        <v>207</v>
      </c>
      <c r="J99" s="56" t="s">
        <v>208</v>
      </c>
      <c r="K99" s="55">
        <v>597</v>
      </c>
      <c r="L99" s="55" t="s">
        <v>209</v>
      </c>
      <c r="M99" s="56" t="s">
        <v>204</v>
      </c>
      <c r="N99" s="56"/>
      <c r="O99" s="57" t="s">
        <v>205</v>
      </c>
      <c r="P99" s="57" t="s">
        <v>206</v>
      </c>
    </row>
    <row r="100" spans="1:16" ht="12.75" customHeight="1" thickBot="1" x14ac:dyDescent="0.25">
      <c r="A100" s="46" t="str">
        <f t="shared" si="12"/>
        <v> HABZ 23 </v>
      </c>
      <c r="B100" s="9" t="str">
        <f t="shared" si="13"/>
        <v>I</v>
      </c>
      <c r="C100" s="46">
        <f t="shared" si="14"/>
        <v>37959.321000000004</v>
      </c>
      <c r="D100" s="17" t="str">
        <f t="shared" si="15"/>
        <v>vis</v>
      </c>
      <c r="E100" s="54">
        <f>VLOOKUP(C100,'Active 1'!C$21:E$966,3,FALSE)</f>
        <v>607.02282549283893</v>
      </c>
      <c r="F100" s="9" t="s">
        <v>57</v>
      </c>
      <c r="G100" s="17" t="str">
        <f t="shared" si="16"/>
        <v>37959.321</v>
      </c>
      <c r="H100" s="46">
        <f t="shared" si="17"/>
        <v>607</v>
      </c>
      <c r="I100" s="55" t="s">
        <v>210</v>
      </c>
      <c r="J100" s="56" t="s">
        <v>211</v>
      </c>
      <c r="K100" s="55">
        <v>607</v>
      </c>
      <c r="L100" s="55" t="s">
        <v>212</v>
      </c>
      <c r="M100" s="56" t="s">
        <v>204</v>
      </c>
      <c r="N100" s="56"/>
      <c r="O100" s="57" t="s">
        <v>205</v>
      </c>
      <c r="P100" s="57" t="s">
        <v>206</v>
      </c>
    </row>
    <row r="101" spans="1:16" ht="12.75" customHeight="1" thickBot="1" x14ac:dyDescent="0.25">
      <c r="A101" s="46" t="str">
        <f t="shared" si="12"/>
        <v> APJ 140.1494 </v>
      </c>
      <c r="B101" s="9" t="str">
        <f t="shared" si="13"/>
        <v>II</v>
      </c>
      <c r="C101" s="46">
        <f t="shared" si="14"/>
        <v>40386.876100000001</v>
      </c>
      <c r="D101" s="17" t="str">
        <f t="shared" si="15"/>
        <v>vis</v>
      </c>
      <c r="E101" s="54">
        <f>VLOOKUP(C101,'Active 1'!C$21:E$966,3,FALSE)</f>
        <v>1894.4989871730495</v>
      </c>
      <c r="F101" s="9" t="s">
        <v>57</v>
      </c>
      <c r="G101" s="17" t="str">
        <f t="shared" si="16"/>
        <v>40386.8761</v>
      </c>
      <c r="H101" s="46">
        <f t="shared" si="17"/>
        <v>1894.5</v>
      </c>
      <c r="I101" s="55" t="s">
        <v>224</v>
      </c>
      <c r="J101" s="56" t="s">
        <v>225</v>
      </c>
      <c r="K101" s="55">
        <v>1894.5</v>
      </c>
      <c r="L101" s="55" t="s">
        <v>226</v>
      </c>
      <c r="M101" s="56" t="s">
        <v>198</v>
      </c>
      <c r="N101" s="56" t="s">
        <v>199</v>
      </c>
      <c r="O101" s="57" t="s">
        <v>200</v>
      </c>
      <c r="P101" s="57" t="s">
        <v>216</v>
      </c>
    </row>
    <row r="102" spans="1:16" ht="12.75" customHeight="1" thickBot="1" x14ac:dyDescent="0.25">
      <c r="A102" s="46" t="str">
        <f t="shared" si="12"/>
        <v> BAC 42.225 </v>
      </c>
      <c r="B102" s="9" t="str">
        <f t="shared" si="13"/>
        <v>I</v>
      </c>
      <c r="C102" s="46">
        <f t="shared" si="14"/>
        <v>42659.8678</v>
      </c>
      <c r="D102" s="17" t="str">
        <f t="shared" si="15"/>
        <v>vis</v>
      </c>
      <c r="E102" s="54">
        <f>VLOOKUP(C102,'Active 1'!C$21:E$966,3,FALSE)</f>
        <v>3100.001028896831</v>
      </c>
      <c r="F102" s="9" t="s">
        <v>57</v>
      </c>
      <c r="G102" s="17" t="str">
        <f t="shared" si="16"/>
        <v>42659.8678</v>
      </c>
      <c r="H102" s="46">
        <f t="shared" si="17"/>
        <v>3100</v>
      </c>
      <c r="I102" s="55" t="s">
        <v>250</v>
      </c>
      <c r="J102" s="56" t="s">
        <v>251</v>
      </c>
      <c r="K102" s="55">
        <v>3100</v>
      </c>
      <c r="L102" s="55" t="s">
        <v>197</v>
      </c>
      <c r="M102" s="56" t="s">
        <v>198</v>
      </c>
      <c r="N102" s="56" t="s">
        <v>199</v>
      </c>
      <c r="O102" s="57" t="s">
        <v>252</v>
      </c>
      <c r="P102" s="57" t="s">
        <v>253</v>
      </c>
    </row>
    <row r="103" spans="1:16" ht="12.75" customHeight="1" thickBot="1" x14ac:dyDescent="0.25">
      <c r="A103" s="46" t="str">
        <f t="shared" si="12"/>
        <v>BAVM 59 </v>
      </c>
      <c r="B103" s="9" t="str">
        <f t="shared" si="13"/>
        <v>I</v>
      </c>
      <c r="C103" s="46">
        <f t="shared" si="14"/>
        <v>48167.475599999998</v>
      </c>
      <c r="D103" s="17" t="str">
        <f t="shared" si="15"/>
        <v>vis</v>
      </c>
      <c r="E103" s="54" t="e">
        <f>VLOOKUP(C103,'Active 1'!C$21:E$966,3,FALSE)</f>
        <v>#N/A</v>
      </c>
      <c r="F103" s="9" t="s">
        <v>57</v>
      </c>
      <c r="G103" s="17" t="str">
        <f t="shared" si="16"/>
        <v>48167.4756</v>
      </c>
      <c r="H103" s="46">
        <f t="shared" si="17"/>
        <v>6021</v>
      </c>
      <c r="I103" s="55" t="s">
        <v>339</v>
      </c>
      <c r="J103" s="56" t="s">
        <v>340</v>
      </c>
      <c r="K103" s="55">
        <v>6021</v>
      </c>
      <c r="L103" s="55" t="s">
        <v>341</v>
      </c>
      <c r="M103" s="56" t="s">
        <v>198</v>
      </c>
      <c r="N103" s="56" t="s">
        <v>342</v>
      </c>
      <c r="O103" s="57" t="s">
        <v>343</v>
      </c>
      <c r="P103" s="58" t="s">
        <v>344</v>
      </c>
    </row>
    <row r="104" spans="1:16" ht="12.75" customHeight="1" thickBot="1" x14ac:dyDescent="0.25">
      <c r="A104" s="46" t="str">
        <f t="shared" si="12"/>
        <v>BAVM 59 </v>
      </c>
      <c r="B104" s="9" t="str">
        <f t="shared" si="13"/>
        <v>I</v>
      </c>
      <c r="C104" s="46">
        <f t="shared" si="14"/>
        <v>48186.331100000003</v>
      </c>
      <c r="D104" s="17" t="str">
        <f t="shared" si="15"/>
        <v>vis</v>
      </c>
      <c r="E104" s="54" t="e">
        <f>VLOOKUP(C104,'Active 1'!C$21:E$966,3,FALSE)</f>
        <v>#N/A</v>
      </c>
      <c r="F104" s="9" t="s">
        <v>57</v>
      </c>
      <c r="G104" s="17" t="str">
        <f t="shared" si="16"/>
        <v>48186.3311</v>
      </c>
      <c r="H104" s="46">
        <f t="shared" si="17"/>
        <v>6031</v>
      </c>
      <c r="I104" s="55" t="s">
        <v>345</v>
      </c>
      <c r="J104" s="56" t="s">
        <v>346</v>
      </c>
      <c r="K104" s="55">
        <v>6031</v>
      </c>
      <c r="L104" s="55" t="s">
        <v>347</v>
      </c>
      <c r="M104" s="56" t="s">
        <v>198</v>
      </c>
      <c r="N104" s="56" t="s">
        <v>342</v>
      </c>
      <c r="O104" s="57" t="s">
        <v>343</v>
      </c>
      <c r="P104" s="58" t="s">
        <v>344</v>
      </c>
    </row>
    <row r="105" spans="1:16" ht="12.75" customHeight="1" thickBot="1" x14ac:dyDescent="0.25">
      <c r="A105" s="46" t="str">
        <f t="shared" si="12"/>
        <v>BAVM 62 </v>
      </c>
      <c r="B105" s="9" t="str">
        <f t="shared" si="13"/>
        <v>II</v>
      </c>
      <c r="C105" s="46">
        <f t="shared" si="14"/>
        <v>48843.4395</v>
      </c>
      <c r="D105" s="17" t="str">
        <f t="shared" si="15"/>
        <v>PE</v>
      </c>
      <c r="E105" s="54" t="e">
        <f>VLOOKUP(C105,'Active 1'!C$21:E$966,3,FALSE)</f>
        <v>#N/A</v>
      </c>
      <c r="F105" s="9" t="str">
        <f>LEFT(M105,1)</f>
        <v>E</v>
      </c>
      <c r="G105" s="17" t="str">
        <f t="shared" si="16"/>
        <v>48843.4395</v>
      </c>
      <c r="H105" s="46">
        <f t="shared" si="17"/>
        <v>6379.5</v>
      </c>
      <c r="I105" s="55" t="s">
        <v>375</v>
      </c>
      <c r="J105" s="56" t="s">
        <v>376</v>
      </c>
      <c r="K105" s="55">
        <v>6379.5</v>
      </c>
      <c r="L105" s="55" t="s">
        <v>377</v>
      </c>
      <c r="M105" s="56" t="s">
        <v>198</v>
      </c>
      <c r="N105" s="56" t="s">
        <v>351</v>
      </c>
      <c r="O105" s="57" t="s">
        <v>343</v>
      </c>
      <c r="P105" s="58" t="s">
        <v>378</v>
      </c>
    </row>
    <row r="106" spans="1:16" ht="12.75" customHeight="1" thickBot="1" x14ac:dyDescent="0.25">
      <c r="A106" s="46" t="str">
        <f t="shared" si="12"/>
        <v>BAVM 62 </v>
      </c>
      <c r="B106" s="9" t="str">
        <f t="shared" si="13"/>
        <v>II</v>
      </c>
      <c r="C106" s="46">
        <f t="shared" si="14"/>
        <v>48843.439700000003</v>
      </c>
      <c r="D106" s="17" t="str">
        <f t="shared" si="15"/>
        <v>PE</v>
      </c>
      <c r="E106" s="54" t="e">
        <f>VLOOKUP(C106,'Active 1'!C$21:E$966,3,FALSE)</f>
        <v>#N/A</v>
      </c>
      <c r="F106" s="9" t="str">
        <f>LEFT(M106,1)</f>
        <v>E</v>
      </c>
      <c r="G106" s="17" t="str">
        <f t="shared" si="16"/>
        <v>48843.4397</v>
      </c>
      <c r="H106" s="46">
        <f t="shared" si="17"/>
        <v>6379.5</v>
      </c>
      <c r="I106" s="55" t="s">
        <v>379</v>
      </c>
      <c r="J106" s="56" t="s">
        <v>380</v>
      </c>
      <c r="K106" s="55">
        <v>6379.5</v>
      </c>
      <c r="L106" s="55" t="s">
        <v>381</v>
      </c>
      <c r="M106" s="56" t="s">
        <v>198</v>
      </c>
      <c r="N106" s="56" t="s">
        <v>342</v>
      </c>
      <c r="O106" s="57" t="s">
        <v>343</v>
      </c>
      <c r="P106" s="58" t="s">
        <v>378</v>
      </c>
    </row>
    <row r="107" spans="1:16" ht="12.75" customHeight="1" thickBot="1" x14ac:dyDescent="0.25">
      <c r="A107" s="46" t="str">
        <f t="shared" ref="A107:A117" si="18">P107</f>
        <v>VSB 47 </v>
      </c>
      <c r="B107" s="9" t="str">
        <f t="shared" ref="B107:B117" si="19">IF(H107=INT(H107),"I","II")</f>
        <v>I</v>
      </c>
      <c r="C107" s="46">
        <f t="shared" ref="C107:C117" si="20">1*G107</f>
        <v>49212.071000000004</v>
      </c>
      <c r="D107" s="17" t="str">
        <f t="shared" ref="D107:D117" si="21">VLOOKUP(F107,I$1:J$5,2,FALSE)</f>
        <v>vis</v>
      </c>
      <c r="E107" s="54">
        <f>VLOOKUP(C107,'Active 1'!C$21:E$966,3,FALSE)</f>
        <v>6575.0222247019456</v>
      </c>
      <c r="F107" s="9" t="s">
        <v>57</v>
      </c>
      <c r="G107" s="17" t="str">
        <f t="shared" ref="G107:G117" si="22">MID(I107,3,LEN(I107)-3)</f>
        <v>49212.071</v>
      </c>
      <c r="H107" s="46">
        <f t="shared" ref="H107:H117" si="23">1*K107</f>
        <v>6575</v>
      </c>
      <c r="I107" s="55" t="s">
        <v>390</v>
      </c>
      <c r="J107" s="56" t="s">
        <v>391</v>
      </c>
      <c r="K107" s="55">
        <v>6575</v>
      </c>
      <c r="L107" s="55" t="s">
        <v>392</v>
      </c>
      <c r="M107" s="56" t="s">
        <v>109</v>
      </c>
      <c r="N107" s="56"/>
      <c r="O107" s="57" t="s">
        <v>393</v>
      </c>
      <c r="P107" s="58" t="s">
        <v>394</v>
      </c>
    </row>
    <row r="108" spans="1:16" ht="12.75" customHeight="1" thickBot="1" x14ac:dyDescent="0.25">
      <c r="A108" s="46" t="str">
        <f t="shared" si="18"/>
        <v>BAVM 111 </v>
      </c>
      <c r="B108" s="9" t="str">
        <f t="shared" si="19"/>
        <v>I</v>
      </c>
      <c r="C108" s="46">
        <f t="shared" si="20"/>
        <v>50671.467400000001</v>
      </c>
      <c r="D108" s="17" t="str">
        <f t="shared" si="21"/>
        <v>vis</v>
      </c>
      <c r="E108" s="54">
        <f>VLOOKUP(C108,'Active 1'!C$21:E$966,3,FALSE)</f>
        <v>7349.0265203992576</v>
      </c>
      <c r="F108" s="9" t="s">
        <v>57</v>
      </c>
      <c r="G108" s="17" t="str">
        <f t="shared" si="22"/>
        <v>50671.4674</v>
      </c>
      <c r="H108" s="46">
        <f t="shared" si="23"/>
        <v>7349</v>
      </c>
      <c r="I108" s="55" t="s">
        <v>431</v>
      </c>
      <c r="J108" s="56" t="s">
        <v>432</v>
      </c>
      <c r="K108" s="55">
        <v>7349</v>
      </c>
      <c r="L108" s="55" t="s">
        <v>433</v>
      </c>
      <c r="M108" s="56" t="s">
        <v>198</v>
      </c>
      <c r="N108" s="56" t="s">
        <v>342</v>
      </c>
      <c r="O108" s="57" t="s">
        <v>343</v>
      </c>
      <c r="P108" s="58" t="s">
        <v>434</v>
      </c>
    </row>
    <row r="109" spans="1:16" ht="12.75" customHeight="1" thickBot="1" x14ac:dyDescent="0.25">
      <c r="A109" s="46" t="str">
        <f t="shared" si="18"/>
        <v>BAVM 132 </v>
      </c>
      <c r="B109" s="9" t="str">
        <f t="shared" si="19"/>
        <v>II</v>
      </c>
      <c r="C109" s="46">
        <f t="shared" si="20"/>
        <v>51413.430099999998</v>
      </c>
      <c r="D109" s="17" t="str">
        <f t="shared" si="21"/>
        <v>vis</v>
      </c>
      <c r="E109" s="54">
        <f>VLOOKUP(C109,'Active 1'!C$21:E$966,3,FALSE)</f>
        <v>7742.5332585597553</v>
      </c>
      <c r="F109" s="9" t="s">
        <v>57</v>
      </c>
      <c r="G109" s="17" t="str">
        <f t="shared" si="22"/>
        <v>51413.4301</v>
      </c>
      <c r="H109" s="46">
        <f t="shared" si="23"/>
        <v>7742.5</v>
      </c>
      <c r="I109" s="55" t="s">
        <v>435</v>
      </c>
      <c r="J109" s="56" t="s">
        <v>436</v>
      </c>
      <c r="K109" s="55">
        <v>7742.5</v>
      </c>
      <c r="L109" s="55" t="s">
        <v>437</v>
      </c>
      <c r="M109" s="56" t="s">
        <v>198</v>
      </c>
      <c r="N109" s="56" t="s">
        <v>351</v>
      </c>
      <c r="O109" s="57" t="s">
        <v>343</v>
      </c>
      <c r="P109" s="58" t="s">
        <v>438</v>
      </c>
    </row>
    <row r="110" spans="1:16" ht="12.75" customHeight="1" thickBot="1" x14ac:dyDescent="0.25">
      <c r="A110" s="46" t="str">
        <f t="shared" si="18"/>
        <v>BAVM 132 </v>
      </c>
      <c r="B110" s="9" t="str">
        <f t="shared" si="19"/>
        <v>II</v>
      </c>
      <c r="C110" s="46">
        <f t="shared" si="20"/>
        <v>51413.433100000002</v>
      </c>
      <c r="D110" s="17" t="str">
        <f t="shared" si="21"/>
        <v>vis</v>
      </c>
      <c r="E110" s="54">
        <f>VLOOKUP(C110,'Active 1'!C$21:E$966,3,FALSE)</f>
        <v>7742.5348496373344</v>
      </c>
      <c r="F110" s="9" t="s">
        <v>57</v>
      </c>
      <c r="G110" s="17" t="str">
        <f t="shared" si="22"/>
        <v>51413.4331</v>
      </c>
      <c r="H110" s="46">
        <f t="shared" si="23"/>
        <v>7742.5</v>
      </c>
      <c r="I110" s="55" t="s">
        <v>439</v>
      </c>
      <c r="J110" s="56" t="s">
        <v>440</v>
      </c>
      <c r="K110" s="55">
        <v>7742.5</v>
      </c>
      <c r="L110" s="55" t="s">
        <v>441</v>
      </c>
      <c r="M110" s="56" t="s">
        <v>198</v>
      </c>
      <c r="N110" s="56" t="s">
        <v>342</v>
      </c>
      <c r="O110" s="57" t="s">
        <v>343</v>
      </c>
      <c r="P110" s="58" t="s">
        <v>438</v>
      </c>
    </row>
    <row r="111" spans="1:16" ht="12.75" customHeight="1" thickBot="1" x14ac:dyDescent="0.25">
      <c r="A111" s="46" t="str">
        <f t="shared" si="18"/>
        <v>BAVM 132 </v>
      </c>
      <c r="B111" s="9" t="str">
        <f t="shared" si="19"/>
        <v>I</v>
      </c>
      <c r="C111" s="46">
        <f t="shared" si="20"/>
        <v>51429.456200000001</v>
      </c>
      <c r="D111" s="17" t="str">
        <f t="shared" si="21"/>
        <v>vis</v>
      </c>
      <c r="E111" s="54">
        <f>VLOOKUP(C111,'Active 1'!C$21:E$966,3,FALSE)</f>
        <v>7751.0328480087064</v>
      </c>
      <c r="F111" s="9" t="s">
        <v>57</v>
      </c>
      <c r="G111" s="17" t="str">
        <f t="shared" si="22"/>
        <v>51429.4562</v>
      </c>
      <c r="H111" s="46">
        <f t="shared" si="23"/>
        <v>7751</v>
      </c>
      <c r="I111" s="55" t="s">
        <v>442</v>
      </c>
      <c r="J111" s="56" t="s">
        <v>443</v>
      </c>
      <c r="K111" s="55">
        <v>7751</v>
      </c>
      <c r="L111" s="55" t="s">
        <v>444</v>
      </c>
      <c r="M111" s="56" t="s">
        <v>198</v>
      </c>
      <c r="N111" s="56" t="s">
        <v>351</v>
      </c>
      <c r="O111" s="57" t="s">
        <v>343</v>
      </c>
      <c r="P111" s="58" t="s">
        <v>438</v>
      </c>
    </row>
    <row r="112" spans="1:16" ht="12.75" customHeight="1" thickBot="1" x14ac:dyDescent="0.25">
      <c r="A112" s="46" t="str">
        <f t="shared" si="18"/>
        <v>BAVM 132 </v>
      </c>
      <c r="B112" s="9" t="str">
        <f t="shared" si="19"/>
        <v>I</v>
      </c>
      <c r="C112" s="46">
        <f t="shared" si="20"/>
        <v>51429.457499999997</v>
      </c>
      <c r="D112" s="17" t="str">
        <f t="shared" si="21"/>
        <v>vis</v>
      </c>
      <c r="E112" s="54">
        <f>VLOOKUP(C112,'Active 1'!C$21:E$966,3,FALSE)</f>
        <v>7751.0335374756542</v>
      </c>
      <c r="F112" s="9" t="s">
        <v>57</v>
      </c>
      <c r="G112" s="17" t="str">
        <f t="shared" si="22"/>
        <v>51429.4575</v>
      </c>
      <c r="H112" s="46">
        <f t="shared" si="23"/>
        <v>7751</v>
      </c>
      <c r="I112" s="55" t="s">
        <v>445</v>
      </c>
      <c r="J112" s="56" t="s">
        <v>446</v>
      </c>
      <c r="K112" s="55">
        <v>7751</v>
      </c>
      <c r="L112" s="55" t="s">
        <v>447</v>
      </c>
      <c r="M112" s="56" t="s">
        <v>198</v>
      </c>
      <c r="N112" s="56" t="s">
        <v>342</v>
      </c>
      <c r="O112" s="57" t="s">
        <v>343</v>
      </c>
      <c r="P112" s="58" t="s">
        <v>438</v>
      </c>
    </row>
    <row r="113" spans="1:16" ht="12.75" customHeight="1" thickBot="1" x14ac:dyDescent="0.25">
      <c r="A113" s="46" t="str">
        <f t="shared" si="18"/>
        <v>VSB 42 </v>
      </c>
      <c r="B113" s="9" t="str">
        <f t="shared" si="19"/>
        <v>I</v>
      </c>
      <c r="C113" s="46">
        <f t="shared" si="20"/>
        <v>52817.213000000003</v>
      </c>
      <c r="D113" s="17" t="str">
        <f t="shared" si="21"/>
        <v>vis</v>
      </c>
      <c r="E113" s="54">
        <f>VLOOKUP(C113,'Active 1'!C$21:E$966,3,FALSE)</f>
        <v>8487.0424233257054</v>
      </c>
      <c r="F113" s="9" t="s">
        <v>57</v>
      </c>
      <c r="G113" s="17" t="str">
        <f t="shared" si="22"/>
        <v>52817.213</v>
      </c>
      <c r="H113" s="46">
        <f t="shared" si="23"/>
        <v>8487</v>
      </c>
      <c r="I113" s="55" t="s">
        <v>448</v>
      </c>
      <c r="J113" s="56" t="s">
        <v>449</v>
      </c>
      <c r="K113" s="55">
        <v>8487</v>
      </c>
      <c r="L113" s="55" t="s">
        <v>450</v>
      </c>
      <c r="M113" s="56" t="s">
        <v>198</v>
      </c>
      <c r="N113" s="56" t="s">
        <v>199</v>
      </c>
      <c r="O113" s="57" t="s">
        <v>451</v>
      </c>
      <c r="P113" s="58" t="s">
        <v>452</v>
      </c>
    </row>
    <row r="114" spans="1:16" ht="12.75" customHeight="1" thickBot="1" x14ac:dyDescent="0.25">
      <c r="A114" s="46" t="str">
        <f t="shared" si="18"/>
        <v> arXiv 1212.1510 </v>
      </c>
      <c r="B114" s="9" t="str">
        <f t="shared" si="19"/>
        <v>I</v>
      </c>
      <c r="C114" s="46">
        <f t="shared" si="20"/>
        <v>54344.491300000002</v>
      </c>
      <c r="D114" s="17" t="str">
        <f t="shared" si="21"/>
        <v>vis</v>
      </c>
      <c r="E114" s="54">
        <f>VLOOKUP(C114,'Active 1'!C$21:E$966,3,FALSE)</f>
        <v>9297.048508667076</v>
      </c>
      <c r="F114" s="9" t="s">
        <v>57</v>
      </c>
      <c r="G114" s="17" t="str">
        <f t="shared" si="22"/>
        <v>54344.4913</v>
      </c>
      <c r="H114" s="46">
        <f t="shared" si="23"/>
        <v>9297</v>
      </c>
      <c r="I114" s="55" t="s">
        <v>460</v>
      </c>
      <c r="J114" s="56" t="s">
        <v>461</v>
      </c>
      <c r="K114" s="55" t="s">
        <v>462</v>
      </c>
      <c r="L114" s="55" t="s">
        <v>463</v>
      </c>
      <c r="M114" s="56" t="s">
        <v>456</v>
      </c>
      <c r="N114" s="56" t="s">
        <v>464</v>
      </c>
      <c r="O114" s="57" t="s">
        <v>465</v>
      </c>
      <c r="P114" s="57" t="s">
        <v>466</v>
      </c>
    </row>
    <row r="115" spans="1:16" ht="12.75" customHeight="1" thickBot="1" x14ac:dyDescent="0.25">
      <c r="A115" s="46" t="str">
        <f t="shared" si="18"/>
        <v> arXiv 1212.1510 </v>
      </c>
      <c r="B115" s="9" t="str">
        <f t="shared" si="19"/>
        <v>II</v>
      </c>
      <c r="C115" s="46">
        <f t="shared" si="20"/>
        <v>55003.493799999997</v>
      </c>
      <c r="D115" s="17" t="str">
        <f t="shared" si="21"/>
        <v>vis</v>
      </c>
      <c r="E115" s="54">
        <f>VLOOKUP(C115,'Active 1'!C$21:E$966,3,FALSE)</f>
        <v>9646.5565421768642</v>
      </c>
      <c r="F115" s="9" t="s">
        <v>57</v>
      </c>
      <c r="G115" s="17" t="str">
        <f t="shared" si="22"/>
        <v>55003.4938</v>
      </c>
      <c r="H115" s="46">
        <f t="shared" si="23"/>
        <v>9646.5</v>
      </c>
      <c r="I115" s="55" t="s">
        <v>467</v>
      </c>
      <c r="J115" s="56" t="s">
        <v>468</v>
      </c>
      <c r="K115" s="55" t="s">
        <v>469</v>
      </c>
      <c r="L115" s="55" t="s">
        <v>470</v>
      </c>
      <c r="M115" s="56" t="s">
        <v>456</v>
      </c>
      <c r="N115" s="56" t="s">
        <v>464</v>
      </c>
      <c r="O115" s="57" t="s">
        <v>465</v>
      </c>
      <c r="P115" s="57" t="s">
        <v>466</v>
      </c>
    </row>
    <row r="116" spans="1:16" ht="12.75" customHeight="1" thickBot="1" x14ac:dyDescent="0.25">
      <c r="A116" s="46" t="str">
        <f t="shared" si="18"/>
        <v> arXiv 1212.1510 </v>
      </c>
      <c r="B116" s="9" t="str">
        <f t="shared" si="19"/>
        <v>II</v>
      </c>
      <c r="C116" s="46">
        <f t="shared" si="20"/>
        <v>55897.229500000001</v>
      </c>
      <c r="D116" s="17" t="str">
        <f t="shared" si="21"/>
        <v>vis</v>
      </c>
      <c r="E116" s="54">
        <f>VLOOKUP(C116,'Active 1'!C$21:E$966,3,FALSE)</f>
        <v>10120.557486004085</v>
      </c>
      <c r="F116" s="9" t="s">
        <v>57</v>
      </c>
      <c r="G116" s="17" t="str">
        <f t="shared" si="22"/>
        <v>55897.2295</v>
      </c>
      <c r="H116" s="46">
        <f t="shared" si="23"/>
        <v>10120.5</v>
      </c>
      <c r="I116" s="55" t="s">
        <v>484</v>
      </c>
      <c r="J116" s="56" t="s">
        <v>485</v>
      </c>
      <c r="K116" s="55" t="s">
        <v>486</v>
      </c>
      <c r="L116" s="55" t="s">
        <v>487</v>
      </c>
      <c r="M116" s="56" t="s">
        <v>456</v>
      </c>
      <c r="N116" s="56" t="s">
        <v>464</v>
      </c>
      <c r="O116" s="57" t="s">
        <v>465</v>
      </c>
      <c r="P116" s="57" t="s">
        <v>466</v>
      </c>
    </row>
    <row r="117" spans="1:16" ht="12.75" customHeight="1" thickBot="1" x14ac:dyDescent="0.25">
      <c r="A117" s="46" t="str">
        <f t="shared" si="18"/>
        <v>BAVM 241 (=IBVS 6157) </v>
      </c>
      <c r="B117" s="9" t="str">
        <f t="shared" si="19"/>
        <v>I</v>
      </c>
      <c r="C117" s="46">
        <f t="shared" si="20"/>
        <v>57178.443800000001</v>
      </c>
      <c r="D117" s="17" t="str">
        <f t="shared" si="21"/>
        <v>vis</v>
      </c>
      <c r="E117" s="54">
        <f>VLOOKUP(C117,'Active 1'!C$21:E$966,3,FALSE)</f>
        <v>10800.061267093874</v>
      </c>
      <c r="F117" s="9" t="s">
        <v>57</v>
      </c>
      <c r="G117" s="17" t="str">
        <f t="shared" si="22"/>
        <v>57178.4438</v>
      </c>
      <c r="H117" s="46">
        <f t="shared" si="23"/>
        <v>10800</v>
      </c>
      <c r="I117" s="55" t="s">
        <v>522</v>
      </c>
      <c r="J117" s="56" t="s">
        <v>523</v>
      </c>
      <c r="K117" s="55" t="s">
        <v>524</v>
      </c>
      <c r="L117" s="55" t="s">
        <v>525</v>
      </c>
      <c r="M117" s="56" t="s">
        <v>456</v>
      </c>
      <c r="N117" s="56" t="s">
        <v>457</v>
      </c>
      <c r="O117" s="57" t="s">
        <v>343</v>
      </c>
      <c r="P117" s="58" t="s">
        <v>526</v>
      </c>
    </row>
    <row r="118" spans="1:16" x14ac:dyDescent="0.2">
      <c r="B118" s="9"/>
      <c r="F118" s="9"/>
    </row>
    <row r="119" spans="1:16" x14ac:dyDescent="0.2">
      <c r="B119" s="9"/>
      <c r="F119" s="9"/>
    </row>
    <row r="120" spans="1:16" x14ac:dyDescent="0.2">
      <c r="B120" s="9"/>
      <c r="F120" s="9"/>
    </row>
    <row r="121" spans="1:16" x14ac:dyDescent="0.2">
      <c r="B121" s="9"/>
      <c r="F121" s="9"/>
    </row>
    <row r="122" spans="1:16" x14ac:dyDescent="0.2">
      <c r="B122" s="9"/>
      <c r="F122" s="9"/>
    </row>
    <row r="123" spans="1:16" x14ac:dyDescent="0.2">
      <c r="B123" s="9"/>
      <c r="F123" s="9"/>
    </row>
    <row r="124" spans="1:16" x14ac:dyDescent="0.2">
      <c r="B124" s="9"/>
      <c r="F124" s="9"/>
    </row>
    <row r="125" spans="1:16" x14ac:dyDescent="0.2">
      <c r="B125" s="9"/>
      <c r="F125" s="9"/>
    </row>
    <row r="126" spans="1:16" x14ac:dyDescent="0.2">
      <c r="B126" s="9"/>
      <c r="F126" s="9"/>
    </row>
    <row r="127" spans="1:16" x14ac:dyDescent="0.2">
      <c r="B127" s="9"/>
      <c r="F127" s="9"/>
    </row>
    <row r="128" spans="1:1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</sheetData>
  <phoneticPr fontId="8" type="noConversion"/>
  <hyperlinks>
    <hyperlink ref="P25" r:id="rId1" display="http://www.bav-astro.de/sfs/BAVM_link.php?BAVMnr=32" xr:uid="{00000000-0004-0000-0100-000000000000}"/>
    <hyperlink ref="P28" r:id="rId2" display="http://www.konkoly.hu/cgi-bin/IBVS?2942" xr:uid="{00000000-0004-0000-0100-000001000000}"/>
    <hyperlink ref="P29" r:id="rId3" display="http://www.konkoly.hu/cgi-bin/IBVS?2942" xr:uid="{00000000-0004-0000-0100-000002000000}"/>
    <hyperlink ref="P30" r:id="rId4" display="http://www.konkoly.hu/cgi-bin/IBVS?2942" xr:uid="{00000000-0004-0000-0100-000003000000}"/>
    <hyperlink ref="P31" r:id="rId5" display="http://www.konkoly.hu/cgi-bin/IBVS?2942" xr:uid="{00000000-0004-0000-0100-000004000000}"/>
    <hyperlink ref="P103" r:id="rId6" display="http://www.bav-astro.de/sfs/BAVM_link.php?BAVMnr=59" xr:uid="{00000000-0004-0000-0100-000005000000}"/>
    <hyperlink ref="P104" r:id="rId7" display="http://www.bav-astro.de/sfs/BAVM_link.php?BAVMnr=59" xr:uid="{00000000-0004-0000-0100-000006000000}"/>
    <hyperlink ref="P42" r:id="rId8" display="http://www.bav-astro.de/sfs/BAVM_link.php?BAVMnr=60" xr:uid="{00000000-0004-0000-0100-000007000000}"/>
    <hyperlink ref="P43" r:id="rId9" display="http://www.bav-astro.de/sfs/BAVM_link.php?BAVMnr=60" xr:uid="{00000000-0004-0000-0100-000008000000}"/>
    <hyperlink ref="P44" r:id="rId10" display="http://www.bav-astro.de/sfs/BAVM_link.php?BAVMnr=60" xr:uid="{00000000-0004-0000-0100-000009000000}"/>
    <hyperlink ref="P45" r:id="rId11" display="http://www.bav-astro.de/sfs/BAVM_link.php?BAVMnr=60" xr:uid="{00000000-0004-0000-0100-00000A000000}"/>
    <hyperlink ref="P105" r:id="rId12" display="http://www.bav-astro.de/sfs/BAVM_link.php?BAVMnr=62" xr:uid="{00000000-0004-0000-0100-00000B000000}"/>
    <hyperlink ref="P106" r:id="rId13" display="http://www.bav-astro.de/sfs/BAVM_link.php?BAVMnr=62" xr:uid="{00000000-0004-0000-0100-00000C000000}"/>
    <hyperlink ref="P107" r:id="rId14" display="http://vsolj.cetus-net.org/no47.pdf" xr:uid="{00000000-0004-0000-0100-00000D000000}"/>
    <hyperlink ref="P52" r:id="rId15" display="http://www.bav-astro.de/sfs/BAVM_link.php?BAVMnr=68" xr:uid="{00000000-0004-0000-0100-00000E000000}"/>
    <hyperlink ref="P53" r:id="rId16" display="http://www.bav-astro.de/sfs/BAVM_link.php?BAVMnr=68" xr:uid="{00000000-0004-0000-0100-00000F000000}"/>
    <hyperlink ref="P55" r:id="rId17" display="http://www.bav-astro.de/sfs/BAVM_link.php?BAVMnr=80" xr:uid="{00000000-0004-0000-0100-000010000000}"/>
    <hyperlink ref="P56" r:id="rId18" display="http://www.bav-astro.de/sfs/BAVM_link.php?BAVMnr=80" xr:uid="{00000000-0004-0000-0100-000011000000}"/>
    <hyperlink ref="P61" r:id="rId19" display="http://www.bav-astro.de/sfs/BAVM_link.php?BAVMnr=91" xr:uid="{00000000-0004-0000-0100-000012000000}"/>
    <hyperlink ref="P62" r:id="rId20" display="http://www.bav-astro.de/sfs/BAVM_link.php?BAVMnr=91" xr:uid="{00000000-0004-0000-0100-000013000000}"/>
    <hyperlink ref="P108" r:id="rId21" display="http://www.bav-astro.de/sfs/BAVM_link.php?BAVMnr=111" xr:uid="{00000000-0004-0000-0100-000014000000}"/>
    <hyperlink ref="P109" r:id="rId22" display="http://www.bav-astro.de/sfs/BAVM_link.php?BAVMnr=132" xr:uid="{00000000-0004-0000-0100-000015000000}"/>
    <hyperlink ref="P110" r:id="rId23" display="http://www.bav-astro.de/sfs/BAVM_link.php?BAVMnr=132" xr:uid="{00000000-0004-0000-0100-000016000000}"/>
    <hyperlink ref="P111" r:id="rId24" display="http://www.bav-astro.de/sfs/BAVM_link.php?BAVMnr=132" xr:uid="{00000000-0004-0000-0100-000017000000}"/>
    <hyperlink ref="P112" r:id="rId25" display="http://www.bav-astro.de/sfs/BAVM_link.php?BAVMnr=132" xr:uid="{00000000-0004-0000-0100-000018000000}"/>
    <hyperlink ref="P113" r:id="rId26" display="http://vsolj.cetus-net.org/no42.pdf" xr:uid="{00000000-0004-0000-0100-000019000000}"/>
    <hyperlink ref="P63" r:id="rId27" display="http://www.bav-astro.de/sfs/BAVM_link.php?BAVMnr=178" xr:uid="{00000000-0004-0000-0100-00001A000000}"/>
    <hyperlink ref="P64" r:id="rId28" display="http://www.bav-astro.de/sfs/BAVM_link.php?BAVMnr=215" xr:uid="{00000000-0004-0000-0100-00001B000000}"/>
    <hyperlink ref="P65" r:id="rId29" display="http://www.konkoly.hu/cgi-bin/IBVS?6007" xr:uid="{00000000-0004-0000-0100-00001C000000}"/>
    <hyperlink ref="P66" r:id="rId30" display="http://var.astro.cz/oejv/issues/oejv0160.pdf" xr:uid="{00000000-0004-0000-0100-00001D000000}"/>
    <hyperlink ref="P67" r:id="rId31" display="http://www.bav-astro.de/sfs/BAVM_link.php?BAVMnr=232" xr:uid="{00000000-0004-0000-0100-00001E000000}"/>
    <hyperlink ref="P68" r:id="rId32" display="http://www.bav-astro.de/sfs/BAVM_link.php?BAVMnr=231" xr:uid="{00000000-0004-0000-0100-00001F000000}"/>
    <hyperlink ref="P69" r:id="rId33" display="http://www.bav-astro.de/sfs/BAVM_link.php?BAVMnr=231" xr:uid="{00000000-0004-0000-0100-000020000000}"/>
    <hyperlink ref="P70" r:id="rId34" display="http://www.bav-astro.de/sfs/BAVM_link.php?BAVMnr=234" xr:uid="{00000000-0004-0000-0100-000021000000}"/>
    <hyperlink ref="P71" r:id="rId35" display="http://www.bav-astro.de/sfs/BAVM_link.php?BAVMnr=238" xr:uid="{00000000-0004-0000-0100-000022000000}"/>
    <hyperlink ref="P72" r:id="rId36" display="http://www.bav-astro.de/sfs/BAVM_link.php?BAVMnr=238" xr:uid="{00000000-0004-0000-0100-000023000000}"/>
    <hyperlink ref="P117" r:id="rId37" display="http://www.bav-astro.de/sfs/BAVM_link.php?BAVMnr=24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2024-01-31T02:58:00Z</dcterms:modified>
</cp:coreProperties>
</file>